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3E6BD0AE-2A9E-40FD-A5FF-AD06DEA33D2C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2" sheetId="2" r:id="rId1"/>
    <sheet name="Sheet4" sheetId="5" r:id="rId2"/>
    <sheet name="Sheet13" sheetId="14" r:id="rId3"/>
    <sheet name="Sheet3" sheetId="15" r:id="rId4"/>
    <sheet name="Sheet1" sheetId="1" r:id="rId5"/>
  </sheets>
  <definedNames>
    <definedName name="_xlcn.WorksheetConnection_homework1.xlsxTable11" hidden="1">Table1[]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omework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5" l="1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H2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D12" i="15"/>
  <c r="D13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3" i="15"/>
  <c r="B13" i="15"/>
  <c r="B12" i="15"/>
  <c r="B11" i="15"/>
  <c r="B10" i="15"/>
  <c r="B9" i="15"/>
  <c r="B8" i="15"/>
  <c r="B7" i="15"/>
  <c r="B6" i="15"/>
  <c r="B5" i="15"/>
  <c r="B4" i="15"/>
  <c r="B2" i="15"/>
  <c r="E13" i="15"/>
  <c r="E12" i="15"/>
  <c r="E11" i="15"/>
  <c r="E10" i="15"/>
  <c r="E9" i="15"/>
  <c r="E8" i="15"/>
  <c r="E7" i="15"/>
  <c r="E6" i="15"/>
  <c r="E5" i="15"/>
  <c r="E4" i="15"/>
  <c r="E3" i="15"/>
  <c r="E2" i="15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" i="1" l="1"/>
  <c r="U5" i="1" s="1"/>
  <c r="S2" i="1"/>
  <c r="U2" i="1" s="1"/>
  <c r="S3" i="1"/>
  <c r="U3" i="1" s="1"/>
  <c r="S4" i="1"/>
  <c r="U4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694A66-5229-452F-BDAA-E54C3432B0F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5222EE-3BA1-47F2-88CA-8F30ADA2A816}" name="WorksheetConnection_homework1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omework1.xlsxTable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Years].[All]}"/>
    <s v="{[Table1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<sst xmlns="http://schemas.openxmlformats.org/spreadsheetml/2006/main" count="33051" uniqueCount="8402">
  <si>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</si>
  <si>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</si>
  <si>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</si>
  <si>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</si>
  <si>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</si>
  <si>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</si>
  <si>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</si>
  <si>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</si>
  <si>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</si>
  <si>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</si>
  <si>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</si>
  <si>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</si>
  <si>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</si>
  <si>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</si>
  <si>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</si>
  <si>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</si>
  <si>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</si>
  <si>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</si>
  <si>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</si>
  <si>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</si>
  <si>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</si>
  <si>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</si>
  <si>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</si>
  <si>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</si>
  <si>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</si>
  <si>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</si>
  <si>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</si>
  <si>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</si>
  <si>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</si>
  <si>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</si>
  <si>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</si>
  <si>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</si>
  <si>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</si>
  <si>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</si>
  <si>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</si>
  <si>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</si>
  <si>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</si>
  <si>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</si>
  <si>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</si>
  <si>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</si>
  <si>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</si>
  <si>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</si>
  <si>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</si>
  <si>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</si>
  <si>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</si>
  <si>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</si>
  <si>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</si>
  <si>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</si>
  <si>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</si>
  <si>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</si>
  <si>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</si>
  <si>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</si>
  <si>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</si>
  <si>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</si>
  <si>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</si>
  <si>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</si>
  <si>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</si>
  <si>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</si>
  <si>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</si>
  <si>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</si>
  <si>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</si>
  <si>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</si>
  <si>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</si>
  <si>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</si>
  <si>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</si>
  <si>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</si>
  <si>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</si>
  <si>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</si>
  <si>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</si>
  <si>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</si>
  <si>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</si>
  <si>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</si>
  <si>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</si>
  <si>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</si>
  <si>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</si>
  <si>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</si>
  <si>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</si>
  <si>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</si>
  <si>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</si>
  <si>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</si>
  <si>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</si>
  <si>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</si>
  <si>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</si>
  <si>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</si>
  <si>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</si>
  <si>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</si>
  <si>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</si>
  <si>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</si>
  <si>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</si>
  <si>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</si>
  <si>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</si>
  <si>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</si>
  <si>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</si>
  <si>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</si>
  <si>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</si>
  <si>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</si>
  <si>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</si>
  <si>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</si>
  <si>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</si>
  <si>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</si>
  <si>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</si>
  <si>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</si>
  <si>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</si>
  <si>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</si>
  <si>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</si>
  <si>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</si>
  <si>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</si>
  <si>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</si>
  <si>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</si>
  <si>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</si>
  <si>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</si>
  <si>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</si>
  <si>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</si>
  <si>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</si>
  <si>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</si>
  <si>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</si>
  <si>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</si>
  <si>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</si>
  <si>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</si>
  <si>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</si>
  <si>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</si>
  <si>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</si>
  <si>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</si>
  <si>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</si>
  <si>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</si>
  <si>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</si>
  <si>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</si>
  <si>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</si>
  <si>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</si>
  <si>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</si>
  <si>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</si>
  <si>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</si>
  <si>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</si>
  <si>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</si>
  <si>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</si>
  <si>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</si>
  <si>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</si>
  <si>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</si>
  <si>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</si>
  <si>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</si>
  <si>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</si>
  <si>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</si>
  <si>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</si>
  <si>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</si>
  <si>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</si>
  <si>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</si>
  <si>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</si>
  <si>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</si>
  <si>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</si>
  <si>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</si>
  <si>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</si>
  <si>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</si>
  <si>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</si>
  <si>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</si>
  <si>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</si>
  <si>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</si>
  <si>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</si>
  <si>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</si>
  <si>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</si>
  <si>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</si>
  <si>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</si>
  <si>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</si>
  <si>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</si>
  <si>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</si>
  <si>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</si>
  <si>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</si>
  <si>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</si>
  <si>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</si>
  <si>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</si>
  <si>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</si>
  <si>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</si>
  <si>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</si>
  <si>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</si>
  <si>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</si>
  <si>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</si>
  <si>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</si>
  <si>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</si>
  <si>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</si>
  <si>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</si>
  <si>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</si>
  <si>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</si>
  <si>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</si>
  <si>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</si>
  <si>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</si>
  <si>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</si>
  <si>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</si>
  <si>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</si>
  <si>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</si>
  <si>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</si>
  <si>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</si>
  <si>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</si>
  <si>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</si>
  <si>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</si>
  <si>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</si>
  <si>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</si>
  <si>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</si>
  <si>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</si>
  <si>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</si>
  <si>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</si>
  <si>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</si>
  <si>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</si>
  <si>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</si>
  <si>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</si>
  <si>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</si>
  <si>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</si>
  <si>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</si>
  <si>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</si>
  <si>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</si>
  <si>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</si>
  <si>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</si>
  <si>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</si>
  <si>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</si>
  <si>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</si>
  <si>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</si>
  <si>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</si>
  <si>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</si>
  <si>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</si>
  <si>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</si>
  <si>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</si>
  <si>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</si>
  <si>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</si>
  <si>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</si>
  <si>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</si>
  <si>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</si>
  <si>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</si>
  <si>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</si>
  <si>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</si>
  <si>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</si>
  <si>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</si>
  <si>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</si>
  <si>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</si>
  <si>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</si>
  <si>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</si>
  <si>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</si>
  <si>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</si>
  <si>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</si>
  <si>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</si>
  <si>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</si>
  <si>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</si>
  <si>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</si>
  <si>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</si>
  <si>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</si>
  <si>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</si>
  <si>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</si>
  <si>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</si>
  <si>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</si>
  <si>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</si>
  <si>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</si>
  <si>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</si>
  <si>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</si>
  <si>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</si>
  <si>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</si>
  <si>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</si>
  <si>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</si>
  <si>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</si>
  <si>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</si>
  <si>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</si>
  <si>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</si>
  <si>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</si>
  <si>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</si>
  <si>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</si>
  <si>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</si>
  <si>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</si>
  <si>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</si>
  <si>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</si>
  <si>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</si>
  <si>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</si>
  <si>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</si>
  <si>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</si>
  <si>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</si>
  <si>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</si>
  <si>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</si>
  <si>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</si>
  <si>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</si>
  <si>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</si>
  <si>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</si>
  <si>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</si>
  <si>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</si>
  <si>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</si>
  <si>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</si>
  <si>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</si>
  <si>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</si>
  <si>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</si>
  <si>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</si>
  <si>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</si>
  <si>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</si>
  <si>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</si>
  <si>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</si>
  <si>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</si>
  <si>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</si>
  <si>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</si>
  <si>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</si>
  <si>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</si>
  <si>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</si>
  <si>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</si>
  <si>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</si>
  <si>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</si>
  <si>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</si>
  <si>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</si>
  <si>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</si>
  <si>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</si>
  <si>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</si>
  <si>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</si>
  <si>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</si>
  <si>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</si>
  <si>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</si>
  <si>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</si>
  <si>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</si>
  <si>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</si>
  <si>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</si>
  <si>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</si>
  <si>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</si>
  <si>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</si>
  <si>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</si>
  <si>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</si>
  <si>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</si>
  <si>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</si>
  <si>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</si>
  <si>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</si>
  <si>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</si>
  <si>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</si>
  <si>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</si>
  <si>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</si>
  <si>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</si>
  <si>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</si>
  <si>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</si>
  <si>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</si>
  <si>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</si>
  <si>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</si>
  <si>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</si>
  <si>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</si>
  <si>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</si>
  <si>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</si>
  <si>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</si>
  <si>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</si>
  <si>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</si>
  <si>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</si>
  <si>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</si>
  <si>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</si>
  <si>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</si>
  <si>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</si>
  <si>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</si>
  <si>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</si>
  <si>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</si>
  <si>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</si>
  <si>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</si>
  <si>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</si>
  <si>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</si>
  <si>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</si>
  <si>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</si>
  <si>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</si>
  <si>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</si>
  <si>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</si>
  <si>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</si>
  <si>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</si>
  <si>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</si>
  <si>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</si>
  <si>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</si>
  <si>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</si>
  <si>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</si>
  <si>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</si>
  <si>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</si>
  <si>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</si>
  <si>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</si>
  <si>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</si>
  <si>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</si>
  <si>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</si>
  <si>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</si>
  <si>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</si>
  <si>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</si>
  <si>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</si>
  <si>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</si>
  <si>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</si>
  <si>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</si>
  <si>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</si>
  <si>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</si>
  <si>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</si>
  <si>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</si>
  <si>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</si>
  <si>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</si>
  <si>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</si>
  <si>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</si>
  <si>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</si>
  <si>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</si>
  <si>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</si>
  <si>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</si>
  <si>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</si>
  <si>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</si>
  <si>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</si>
  <si>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</si>
  <si>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</si>
  <si>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</si>
  <si>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</si>
  <si>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</si>
  <si>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</si>
  <si>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</si>
  <si>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</si>
  <si>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</si>
  <si>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</si>
  <si>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</si>
  <si>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</si>
  <si>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</si>
  <si>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</si>
  <si>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</si>
  <si>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</si>
  <si>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</si>
  <si>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</si>
  <si>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</si>
  <si>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</si>
  <si>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</si>
  <si>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</si>
  <si>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</si>
  <si>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</si>
  <si>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</si>
  <si>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</si>
  <si>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</si>
  <si>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</si>
  <si>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</si>
  <si>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</si>
  <si>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</si>
  <si>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</si>
  <si>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</si>
  <si>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</si>
  <si>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</si>
  <si>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</si>
  <si>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</si>
  <si>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</si>
  <si>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</si>
  <si>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</si>
  <si>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</si>
  <si>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</si>
  <si>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</si>
  <si>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</si>
  <si>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</si>
  <si>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</si>
  <si>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</si>
  <si>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</si>
  <si>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</si>
  <si>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</si>
  <si>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</si>
  <si>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</si>
  <si>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</si>
  <si>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</si>
  <si>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</si>
  <si>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</si>
  <si>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</si>
  <si>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</si>
  <si>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</si>
  <si>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</si>
  <si>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</si>
  <si>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</si>
  <si>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</si>
  <si>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</si>
  <si>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</si>
  <si>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</si>
  <si>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</si>
  <si>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</si>
  <si>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</si>
  <si>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</si>
  <si>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</si>
  <si>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</si>
  <si>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</si>
  <si>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</si>
  <si>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</si>
  <si>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</si>
  <si>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</si>
  <si>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</si>
  <si>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</si>
  <si>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</si>
  <si>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</si>
  <si>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</si>
  <si>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</si>
  <si>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</si>
  <si>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</si>
  <si>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</si>
  <si>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</si>
  <si>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</si>
  <si>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</si>
  <si>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</si>
  <si>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</si>
  <si>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</si>
  <si>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</si>
  <si>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</si>
  <si>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</si>
  <si>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</si>
  <si>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</si>
  <si>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</si>
  <si>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</si>
  <si>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</si>
  <si>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</si>
  <si>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</si>
  <si>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</si>
  <si>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</si>
  <si>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</si>
  <si>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</si>
  <si>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</si>
  <si>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</si>
  <si>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</si>
  <si>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</si>
  <si>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</si>
  <si>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</si>
  <si>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</si>
  <si>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</si>
  <si>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</si>
  <si>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</si>
  <si>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</si>
  <si>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</si>
  <si>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</si>
  <si>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</si>
  <si>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</si>
  <si>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</si>
  <si>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</si>
  <si>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</si>
  <si>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</si>
  <si>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</si>
  <si>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</si>
  <si>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</si>
  <si>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</si>
  <si>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</si>
  <si>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</si>
  <si>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</si>
  <si>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</si>
  <si>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</si>
  <si>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</si>
  <si>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</si>
  <si>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</si>
  <si>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</si>
  <si>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</si>
  <si>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</si>
  <si>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</si>
  <si>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</si>
  <si>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</si>
  <si>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</si>
  <si>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</si>
  <si>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</si>
  <si>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</si>
  <si>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</si>
  <si>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</si>
  <si>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</si>
  <si>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</si>
  <si>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</si>
  <si>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</si>
  <si>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</si>
  <si>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</si>
  <si>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</si>
  <si>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</si>
  <si>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</si>
  <si>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</si>
  <si>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</si>
  <si>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</si>
  <si>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</si>
  <si>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</si>
  <si>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</si>
  <si>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</si>
  <si>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</si>
  <si>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</si>
  <si>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</si>
  <si>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</si>
  <si>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</si>
  <si>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</si>
  <si>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</si>
  <si>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</si>
  <si>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</si>
  <si>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</si>
  <si>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</si>
  <si>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</si>
  <si>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</si>
  <si>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</si>
  <si>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</si>
  <si>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</si>
  <si>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</si>
  <si>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</si>
  <si>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</si>
  <si>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</si>
  <si>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</si>
  <si>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</si>
  <si>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</si>
  <si>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</si>
  <si>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</si>
  <si>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</si>
  <si>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</si>
  <si>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</si>
  <si>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</si>
  <si>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</si>
  <si>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</si>
  <si>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</si>
  <si>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</si>
  <si>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</si>
  <si>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</si>
  <si>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</si>
  <si>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</si>
  <si>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</si>
  <si>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</si>
  <si>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</si>
  <si>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</si>
  <si>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</si>
  <si>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</si>
  <si>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</si>
  <si>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</si>
  <si>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</si>
  <si>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</si>
  <si>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</si>
  <si>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</si>
  <si>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</si>
  <si>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</si>
  <si>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</si>
  <si>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</si>
  <si>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</si>
  <si>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</si>
  <si>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</si>
  <si>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</si>
  <si>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</si>
  <si>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</si>
  <si>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</si>
  <si>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</si>
  <si>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</si>
  <si>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</si>
  <si>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</si>
  <si>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</si>
  <si>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</si>
  <si>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</si>
  <si>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</si>
  <si>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</si>
  <si>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</si>
  <si>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</si>
  <si>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</si>
  <si>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</si>
  <si>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</si>
  <si>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</si>
  <si>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</si>
  <si>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</si>
  <si>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</si>
  <si>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</si>
  <si>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</si>
  <si>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</si>
  <si>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</si>
  <si>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</si>
  <si>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</si>
  <si>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</si>
  <si>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</si>
  <si>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</si>
  <si>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</si>
  <si>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</si>
  <si>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</si>
  <si>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</si>
  <si>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</si>
  <si>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</si>
  <si>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</si>
  <si>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</si>
  <si>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</si>
  <si>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</si>
  <si>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</si>
  <si>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</si>
  <si>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</si>
  <si>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</si>
  <si>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</si>
  <si>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</si>
  <si>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</si>
  <si>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</si>
  <si>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</si>
  <si>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</si>
  <si>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</si>
  <si>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</si>
  <si>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</si>
  <si>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</si>
  <si>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</si>
  <si>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</si>
  <si>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</si>
  <si>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</si>
  <si>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</si>
  <si>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</si>
  <si>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</si>
  <si>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</si>
  <si>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</si>
  <si>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</si>
  <si>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</si>
  <si>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</si>
  <si>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</si>
  <si>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</si>
  <si>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</si>
  <si>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</si>
  <si>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</si>
  <si>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</si>
  <si>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</si>
  <si>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</si>
  <si>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</si>
  <si>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</si>
  <si>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</si>
  <si>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</si>
  <si>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</si>
  <si>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</si>
  <si>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</si>
  <si>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</si>
  <si>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</si>
  <si>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</si>
  <si>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</si>
  <si>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</si>
  <si>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</si>
  <si>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</si>
  <si>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</si>
  <si>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</si>
  <si>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</si>
  <si>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</si>
  <si>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</si>
  <si>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</si>
  <si>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</si>
  <si>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</si>
  <si>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</si>
  <si>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</si>
  <si>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</si>
  <si>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</si>
  <si>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</si>
  <si>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</si>
  <si>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</si>
  <si>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</si>
  <si>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</si>
  <si>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</si>
  <si>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</si>
  <si>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</si>
  <si>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</si>
  <si>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</si>
  <si>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</si>
  <si>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</si>
  <si>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</si>
  <si>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</si>
  <si>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</si>
  <si>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</si>
  <si>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</si>
  <si>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</si>
  <si>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</si>
  <si>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</si>
  <si>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</si>
  <si>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</si>
  <si>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</si>
  <si>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</si>
  <si>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</si>
  <si>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</si>
  <si>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</si>
  <si>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</si>
  <si>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</si>
  <si>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</si>
  <si>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</si>
  <si>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</si>
  <si>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</si>
  <si>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</si>
  <si>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</si>
  <si>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</si>
  <si>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</si>
  <si>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</si>
  <si>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</si>
  <si>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</si>
  <si>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</si>
  <si>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</si>
  <si>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</si>
  <si>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</si>
  <si>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</si>
  <si>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</si>
  <si>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</si>
  <si>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</si>
  <si>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</si>
  <si>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</si>
  <si>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</si>
  <si>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</si>
  <si>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</si>
  <si>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</si>
  <si>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</si>
  <si>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</si>
  <si>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</si>
  <si>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</si>
  <si>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</si>
  <si>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</si>
  <si>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</si>
  <si>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</si>
  <si>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</si>
  <si>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</si>
  <si>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</si>
  <si>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</si>
  <si>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</si>
  <si>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</si>
  <si>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</si>
  <si>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</si>
  <si>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</si>
  <si>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</si>
  <si>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</si>
  <si>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</si>
  <si>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</si>
  <si>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</si>
  <si>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</si>
  <si>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</si>
  <si>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</si>
  <si>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</si>
  <si>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</si>
  <si>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</si>
  <si>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</si>
  <si>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</si>
  <si>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</si>
  <si>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</si>
  <si>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</si>
  <si>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</si>
  <si>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</si>
  <si>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</si>
  <si>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</si>
  <si>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</si>
  <si>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</si>
  <si>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</si>
  <si>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</si>
  <si>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</si>
  <si>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</si>
  <si>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</si>
  <si>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</si>
  <si>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</si>
  <si>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</si>
  <si>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</si>
  <si>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</si>
  <si>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</si>
  <si>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</si>
  <si>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</si>
  <si>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</si>
  <si>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</si>
  <si>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</si>
  <si>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</si>
  <si>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</si>
  <si>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</si>
  <si>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</si>
  <si>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</si>
  <si>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</si>
  <si>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</si>
  <si>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</si>
  <si>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</si>
  <si>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</si>
  <si>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</si>
  <si>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</si>
  <si>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</si>
  <si>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</si>
  <si>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</si>
  <si>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</si>
  <si>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</si>
  <si>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</si>
  <si>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</si>
  <si>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</si>
  <si>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</si>
  <si>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</si>
  <si>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</si>
  <si>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</si>
  <si>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</si>
  <si>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</si>
  <si>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</si>
  <si>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</si>
  <si>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</si>
  <si>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</si>
  <si>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</si>
  <si>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</si>
  <si>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</si>
  <si>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</si>
  <si>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</si>
  <si>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</si>
  <si>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</si>
  <si>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</si>
  <si>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</si>
  <si>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</si>
  <si>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</si>
  <si>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</si>
  <si>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</si>
  <si>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</si>
  <si>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</si>
  <si>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</si>
  <si>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</si>
  <si>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</si>
  <si>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</si>
  <si>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</si>
  <si>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</si>
  <si>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</si>
  <si>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</si>
  <si>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</si>
  <si>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</si>
  <si>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</si>
  <si>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</si>
  <si>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</si>
  <si>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</si>
  <si>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</si>
  <si>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</si>
  <si>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</si>
  <si>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</si>
  <si>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</si>
  <si>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</si>
  <si>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</si>
  <si>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</si>
  <si>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</si>
  <si>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</si>
  <si>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</si>
  <si>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</si>
  <si>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</si>
  <si>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</si>
  <si>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</si>
  <si>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</si>
  <si>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</si>
  <si>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</si>
  <si>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</si>
  <si>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</si>
  <si>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</si>
  <si>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</si>
  <si>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</si>
  <si>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</si>
  <si>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</si>
  <si>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</si>
  <si>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</si>
  <si>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</si>
  <si>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</si>
  <si>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</si>
  <si>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</si>
  <si>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</si>
  <si>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</si>
  <si>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</si>
  <si>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</si>
  <si>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</si>
  <si>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</si>
  <si>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</si>
  <si>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</si>
  <si>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</si>
  <si>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</si>
  <si>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</si>
  <si>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</si>
  <si>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</si>
  <si>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</si>
  <si>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</si>
  <si>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</si>
  <si>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</si>
  <si>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</si>
  <si>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</si>
  <si>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</si>
  <si>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</si>
  <si>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</si>
  <si>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</si>
  <si>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</si>
  <si>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</si>
  <si>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</si>
  <si>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</si>
  <si>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</si>
  <si>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</si>
  <si>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</si>
  <si>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</si>
  <si>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</si>
  <si>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</si>
  <si>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</si>
  <si>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</si>
  <si>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</si>
  <si>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</si>
  <si>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</si>
  <si>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</si>
  <si>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</si>
  <si>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</si>
  <si>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</si>
  <si>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</si>
  <si>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</si>
  <si>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</si>
  <si>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</si>
  <si>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</si>
  <si>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</si>
  <si>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</si>
  <si>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</si>
  <si>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</si>
  <si>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</si>
  <si>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</si>
  <si>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</si>
  <si>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</si>
  <si>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</si>
  <si>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</si>
  <si>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</si>
  <si>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</si>
  <si>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</si>
  <si>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</si>
  <si>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</si>
  <si>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</si>
  <si>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</si>
  <si>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</si>
  <si>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</si>
  <si>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</si>
  <si>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</si>
  <si>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</si>
  <si>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</si>
  <si>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</si>
  <si>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</si>
  <si>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</si>
  <si>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</si>
  <si>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</si>
  <si>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</si>
  <si>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</si>
  <si>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</si>
  <si>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</si>
  <si>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</si>
  <si>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</si>
  <si>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</si>
  <si>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</si>
  <si>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</si>
  <si>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</si>
  <si>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</si>
  <si>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</si>
  <si>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</si>
  <si>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</si>
  <si>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</si>
  <si>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</si>
  <si>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</si>
  <si>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</si>
  <si>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</si>
  <si>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</si>
  <si>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</si>
  <si>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</si>
  <si>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</si>
  <si>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</si>
  <si>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</si>
  <si>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</si>
  <si>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</si>
  <si>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</si>
  <si>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</si>
  <si>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</si>
  <si>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</si>
  <si>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</si>
  <si>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</si>
  <si>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</si>
  <si>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</si>
  <si>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</si>
  <si>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</si>
  <si>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</si>
  <si>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</si>
  <si>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</si>
  <si>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</si>
  <si>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</si>
  <si>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</si>
  <si>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</si>
  <si>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</si>
  <si>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</si>
  <si>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</si>
  <si>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</si>
  <si>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</si>
  <si>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</si>
  <si>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</si>
  <si>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</si>
  <si>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</si>
  <si>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</si>
  <si>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</si>
  <si>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</si>
  <si>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</si>
  <si>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</si>
  <si>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</si>
  <si>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</si>
  <si>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</si>
  <si>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</si>
  <si>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</si>
  <si>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</si>
  <si>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</si>
  <si>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</si>
  <si>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</si>
  <si>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</si>
  <si>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</si>
  <si>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</si>
  <si>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</si>
  <si>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</si>
  <si>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</si>
  <si>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</si>
  <si>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</si>
  <si>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</si>
  <si>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</si>
  <si>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</si>
  <si>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</si>
  <si>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</si>
  <si>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</si>
  <si>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</si>
  <si>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</si>
  <si>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</si>
  <si>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</si>
  <si>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</si>
  <si>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</si>
  <si>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</si>
  <si>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</si>
  <si>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</si>
  <si>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</si>
  <si>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</si>
  <si>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</si>
  <si>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</si>
  <si>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</si>
  <si>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</si>
  <si>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</si>
  <si>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</si>
  <si>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</si>
  <si>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</si>
  <si>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</si>
  <si>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</si>
  <si>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</si>
  <si>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</si>
  <si>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</si>
  <si>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</si>
  <si>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</si>
  <si>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</si>
  <si>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</si>
  <si>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</si>
  <si>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</si>
  <si>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</si>
  <si>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</si>
  <si>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</si>
  <si>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</si>
  <si>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</si>
  <si>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</si>
  <si>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</si>
  <si>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</si>
  <si>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</si>
  <si>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</si>
  <si>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</si>
  <si>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</si>
  <si>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</si>
  <si>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</si>
  <si>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</si>
  <si>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</si>
  <si>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</si>
  <si>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</si>
  <si>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</si>
  <si>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</si>
  <si>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</si>
  <si>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</si>
  <si>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</si>
  <si>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</si>
  <si>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</si>
  <si>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</si>
  <si>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</si>
  <si>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</si>
  <si>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</si>
  <si>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</si>
  <si>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</si>
  <si>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</si>
  <si>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</si>
  <si>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</si>
  <si>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</si>
  <si>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</si>
  <si>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</si>
  <si>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</si>
  <si>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</si>
  <si>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</si>
  <si>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</si>
  <si>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</si>
  <si>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</si>
  <si>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</si>
  <si>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</si>
  <si>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</si>
  <si>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</si>
  <si>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</si>
  <si>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</si>
  <si>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</si>
  <si>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</si>
  <si>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</si>
  <si>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</si>
  <si>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</si>
  <si>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</si>
  <si>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</si>
  <si>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</si>
  <si>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</si>
  <si>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</si>
  <si>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</si>
  <si>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</si>
  <si>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</si>
  <si>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</si>
  <si>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</si>
  <si>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</si>
  <si>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</si>
  <si>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</si>
  <si>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</si>
  <si>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</si>
  <si>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</si>
  <si>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</si>
  <si>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</si>
  <si>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</si>
  <si>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</si>
  <si>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</si>
  <si>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</si>
  <si>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</si>
  <si>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</si>
  <si>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</si>
  <si>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</si>
  <si>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</si>
  <si>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</si>
  <si>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</si>
  <si>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</si>
  <si>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</si>
  <si>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</si>
  <si>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</si>
  <si>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</si>
  <si>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</si>
  <si>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</si>
  <si>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</si>
  <si>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</si>
  <si>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</si>
  <si>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</si>
  <si>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</si>
  <si>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</si>
  <si>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</si>
  <si>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</si>
  <si>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</si>
  <si>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</si>
  <si>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</si>
  <si>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</si>
  <si>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</si>
  <si>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</si>
  <si>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</si>
  <si>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</si>
  <si>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</si>
  <si>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</si>
  <si>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</si>
  <si>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</si>
  <si>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</si>
  <si>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</si>
  <si>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</si>
  <si>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</si>
  <si>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</si>
  <si>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</si>
  <si>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</si>
  <si>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</si>
  <si>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</si>
  <si>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</si>
  <si>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</si>
  <si>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</si>
  <si>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</si>
  <si>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</si>
  <si>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</si>
  <si>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</si>
  <si>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</si>
  <si>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</si>
  <si>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</si>
  <si>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</si>
  <si>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</si>
  <si>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</si>
  <si>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</si>
  <si>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</si>
  <si>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</si>
  <si>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</si>
  <si>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</si>
  <si>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</si>
  <si>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</si>
  <si>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</si>
  <si>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</si>
  <si>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</si>
  <si>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</si>
  <si>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</si>
  <si>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</si>
  <si>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</si>
  <si>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</si>
  <si>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</si>
  <si>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</si>
  <si>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</si>
  <si>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</si>
  <si>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</si>
  <si>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</si>
  <si>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</si>
  <si>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</si>
  <si>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</si>
  <si>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</si>
  <si>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</si>
  <si>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</si>
  <si>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</si>
  <si>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</si>
  <si>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</si>
  <si>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</si>
  <si>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</si>
  <si>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</si>
  <si>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</si>
  <si>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</si>
  <si>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</si>
  <si>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</si>
  <si>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</si>
  <si>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</si>
  <si>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</si>
  <si>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</si>
  <si>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</si>
  <si>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</si>
  <si>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</si>
  <si>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</si>
  <si>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</si>
  <si>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</si>
  <si>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</si>
  <si>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</si>
  <si>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</si>
  <si>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</si>
  <si>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</si>
  <si>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</si>
  <si>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</si>
  <si>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</si>
  <si>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</si>
  <si>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</si>
  <si>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</si>
  <si>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</si>
  <si>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</si>
  <si>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</si>
  <si>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</si>
  <si>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</si>
  <si>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</si>
  <si>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</si>
  <si>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</si>
  <si>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</si>
  <si>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</si>
  <si>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</si>
  <si>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</si>
  <si>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</si>
  <si>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</si>
  <si>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</si>
  <si>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</si>
  <si>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</si>
  <si>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</si>
  <si>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</si>
  <si>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</si>
  <si>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</si>
  <si>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</si>
  <si>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</si>
  <si>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</si>
  <si>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</si>
  <si>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</si>
  <si>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</si>
  <si>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</si>
  <si>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</si>
  <si>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</si>
  <si>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</si>
  <si>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</si>
  <si>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</si>
  <si>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</si>
  <si>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</si>
  <si>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</si>
  <si>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</si>
  <si>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</si>
  <si>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</si>
  <si>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</si>
  <si>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</si>
  <si>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</si>
  <si>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</si>
  <si>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</si>
  <si>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</si>
  <si>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</si>
  <si>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</si>
  <si>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</si>
  <si>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</si>
  <si>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</si>
  <si>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</si>
  <si>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</si>
  <si>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</si>
  <si>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</si>
  <si>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</si>
  <si>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</si>
  <si>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</si>
  <si>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</si>
  <si>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</si>
  <si>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</si>
  <si>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</si>
  <si>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</si>
  <si>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</si>
  <si>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</si>
  <si>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</si>
  <si>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</si>
  <si>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</si>
  <si>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</si>
  <si>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</si>
  <si>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</si>
  <si>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</si>
  <si>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</si>
  <si>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</si>
  <si>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</si>
  <si>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</si>
  <si>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</si>
  <si>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</si>
  <si>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</si>
  <si>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</si>
  <si>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</si>
  <si>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</si>
  <si>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</si>
  <si>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</si>
  <si>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</si>
  <si>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</si>
  <si>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</si>
  <si>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</si>
  <si>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</si>
  <si>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</si>
  <si>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</si>
  <si>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</si>
  <si>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</si>
  <si>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</si>
  <si>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</si>
  <si>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</si>
  <si>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</si>
  <si>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</si>
  <si>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</si>
  <si>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</si>
  <si>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</si>
  <si>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</si>
  <si>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</si>
  <si>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</si>
  <si>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</si>
  <si>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</si>
  <si>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</si>
  <si>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</si>
  <si>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</si>
  <si>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</si>
  <si>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</si>
  <si>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</si>
  <si>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</si>
  <si>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</si>
  <si>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</si>
  <si>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</si>
  <si>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</si>
  <si>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</si>
  <si>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</si>
  <si>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</si>
  <si>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</si>
  <si>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</si>
  <si>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</si>
  <si>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</si>
  <si>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</si>
  <si>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</si>
  <si>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</si>
  <si>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</si>
  <si>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</si>
  <si>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</si>
  <si>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</si>
  <si>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</si>
  <si>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</si>
  <si>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</si>
  <si>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</si>
  <si>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</si>
  <si>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</si>
  <si>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</si>
  <si>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</si>
  <si>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</si>
  <si>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</si>
  <si>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</si>
  <si>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</si>
  <si>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</si>
  <si>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</si>
  <si>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</si>
  <si>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</si>
  <si>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</si>
  <si>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</si>
  <si>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</si>
  <si>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</si>
  <si>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</si>
  <si>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</si>
  <si>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</si>
  <si>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</si>
  <si>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</si>
  <si>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</si>
  <si>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</si>
  <si>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</si>
  <si>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</si>
  <si>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</si>
  <si>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</si>
  <si>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</si>
  <si>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</si>
  <si>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</si>
  <si>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</si>
  <si>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</si>
  <si>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</si>
  <si>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</si>
  <si>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</si>
  <si>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</si>
  <si>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</si>
  <si>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</si>
  <si>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</si>
  <si>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</si>
  <si>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</si>
  <si>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</si>
  <si>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</si>
  <si>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</si>
  <si>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</si>
  <si>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</si>
  <si>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</si>
  <si>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</si>
  <si>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</si>
  <si>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</si>
  <si>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</si>
  <si>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</si>
  <si>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</si>
  <si>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</si>
  <si>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</si>
  <si>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</si>
  <si>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</si>
  <si>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</si>
  <si>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</si>
  <si>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</si>
  <si>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</si>
  <si>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</si>
  <si>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</si>
  <si>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</si>
  <si>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</si>
  <si>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</si>
  <si>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</si>
  <si>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</si>
  <si>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</si>
  <si>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</si>
  <si>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</si>
  <si>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</si>
  <si>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</si>
  <si>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</si>
  <si>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</si>
  <si>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</si>
  <si>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</si>
  <si>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</si>
  <si>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</si>
  <si>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</si>
  <si>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</si>
  <si>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</si>
  <si>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</si>
  <si>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</si>
  <si>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</si>
  <si>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</si>
  <si>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</si>
  <si>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</si>
  <si>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</si>
  <si>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</si>
  <si>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</si>
  <si>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</si>
  <si>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</si>
  <si>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</si>
  <si>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</si>
  <si>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</si>
  <si>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</si>
  <si>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</si>
  <si>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</si>
  <si>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</si>
  <si>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</si>
  <si>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</si>
  <si>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</si>
  <si>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</si>
  <si>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</si>
  <si>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</si>
  <si>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</si>
  <si>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</si>
  <si>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</si>
  <si>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</si>
  <si>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</si>
  <si>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</si>
  <si>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</si>
  <si>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</si>
  <si>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</si>
  <si>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</si>
  <si>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</si>
  <si>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</si>
  <si>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</si>
  <si>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</si>
  <si>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</si>
  <si>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</si>
  <si>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</si>
  <si>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</si>
  <si>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</si>
  <si>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</si>
  <si>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</si>
  <si>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</si>
  <si>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</si>
  <si>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</si>
  <si>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</si>
  <si>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</si>
  <si>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</si>
  <si>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</si>
  <si>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</si>
  <si>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</si>
  <si>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</si>
  <si>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</si>
  <si>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</si>
  <si>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</si>
  <si>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</si>
  <si>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</si>
  <si>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</si>
  <si>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</si>
  <si>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</si>
  <si>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</si>
  <si>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</si>
  <si>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</si>
  <si>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</si>
  <si>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</si>
  <si>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</si>
  <si>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</si>
  <si>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</si>
  <si>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</si>
  <si>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</si>
  <si>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</si>
  <si>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</si>
  <si>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</si>
  <si>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</si>
  <si>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</si>
  <si>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</si>
  <si>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</si>
  <si>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</si>
  <si>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</si>
  <si>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</si>
  <si>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</si>
  <si>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</si>
  <si>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</si>
  <si>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</si>
  <si>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</si>
  <si>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</si>
  <si>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</si>
  <si>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</si>
  <si>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</si>
  <si>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</si>
  <si>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</si>
  <si>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</si>
  <si>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</si>
  <si>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</si>
  <si>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</si>
  <si>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</si>
  <si>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</si>
  <si>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</si>
  <si>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</si>
  <si>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</si>
  <si>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</si>
  <si>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</si>
  <si>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</si>
  <si>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</si>
  <si>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</si>
  <si>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</si>
  <si>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</si>
  <si>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</si>
  <si>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</si>
  <si>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</si>
  <si>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</si>
  <si>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</si>
  <si>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</si>
  <si>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</si>
  <si>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</si>
  <si>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</si>
  <si>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</si>
  <si>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</si>
  <si>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</si>
  <si>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</si>
  <si>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</si>
  <si>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</si>
  <si>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</si>
  <si>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</si>
  <si>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</si>
  <si>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</si>
  <si>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</si>
  <si>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</si>
  <si>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</si>
  <si>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</si>
  <si>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</si>
  <si>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</si>
  <si>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</si>
  <si>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</si>
  <si>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</si>
  <si>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</si>
  <si>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</si>
  <si>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</si>
  <si>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</si>
  <si>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</si>
  <si>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</si>
  <si>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</si>
  <si>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</si>
  <si>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</si>
  <si>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</si>
  <si>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</si>
  <si>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</si>
  <si>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</si>
  <si>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</si>
  <si>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</si>
  <si>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</si>
  <si>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</si>
  <si>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</si>
  <si>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</si>
  <si>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</si>
  <si>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</si>
  <si>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</si>
  <si>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</si>
  <si>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</si>
  <si>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</si>
  <si>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</si>
  <si>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</si>
  <si>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</si>
  <si>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</si>
  <si>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</si>
  <si>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</si>
  <si>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</si>
  <si>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</si>
  <si>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</si>
  <si>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</si>
  <si>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</si>
  <si>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</si>
  <si>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</si>
  <si>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</si>
  <si>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</si>
  <si>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</si>
  <si>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</si>
  <si>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</si>
  <si>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</si>
  <si>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</si>
  <si>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</si>
  <si>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</si>
  <si>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</si>
  <si>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</si>
  <si>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</si>
  <si>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</si>
  <si>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</si>
  <si>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</si>
  <si>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</si>
  <si>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</si>
  <si>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</si>
  <si>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</si>
  <si>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</si>
  <si>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</si>
  <si>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</si>
  <si>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</si>
  <si>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</si>
  <si>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</si>
  <si>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</si>
  <si>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</si>
  <si>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</si>
  <si>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</si>
  <si>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</si>
  <si>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</si>
  <si>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</si>
  <si>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</si>
  <si>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</si>
  <si>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</si>
  <si>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</si>
  <si>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</si>
  <si>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</si>
  <si>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</si>
  <si>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</si>
  <si>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</si>
  <si>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</si>
  <si>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</si>
  <si>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</si>
  <si>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</si>
  <si>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</si>
  <si>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</si>
  <si>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</si>
  <si>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</si>
  <si>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</si>
  <si>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</si>
  <si>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</si>
  <si>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</si>
  <si>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</si>
  <si>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</si>
  <si>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</si>
  <si>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</si>
  <si>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</si>
  <si>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</si>
  <si>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</si>
  <si>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</si>
  <si>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</si>
  <si>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</si>
  <si>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</si>
  <si>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</si>
  <si>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</si>
  <si>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</si>
  <si>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</si>
  <si>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</si>
  <si>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</si>
  <si>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</si>
  <si>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</si>
  <si>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</si>
  <si>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</si>
  <si>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</si>
  <si>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</si>
  <si>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</si>
  <si>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</si>
  <si>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</si>
  <si>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</si>
  <si>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</si>
  <si>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</si>
  <si>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</si>
  <si>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</si>
  <si>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</si>
  <si>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</si>
  <si>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</si>
  <si>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</si>
  <si>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</si>
  <si>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</si>
  <si>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</si>
  <si>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</si>
  <si>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</si>
  <si>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</si>
  <si>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</si>
  <si>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</si>
  <si>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</si>
  <si>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</si>
  <si>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</si>
  <si>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</si>
  <si>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</si>
  <si>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</si>
  <si>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</si>
  <si>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</si>
  <si>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</si>
  <si>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</si>
  <si>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</si>
  <si>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</si>
  <si>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</si>
  <si>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</si>
  <si>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</si>
  <si>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</si>
  <si>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</si>
  <si>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</si>
  <si>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</si>
  <si>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</si>
  <si>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</si>
  <si>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</si>
  <si>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</si>
  <si>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</si>
  <si>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</si>
  <si>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</si>
  <si>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</si>
  <si>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</si>
  <si>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</si>
  <si>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</si>
  <si>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</si>
  <si>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</si>
  <si>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</si>
  <si>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</si>
  <si>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</si>
  <si>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</si>
  <si>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</si>
  <si>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</si>
  <si>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</si>
  <si>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</si>
  <si>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</si>
  <si>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</si>
  <si>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</si>
  <si>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</si>
  <si>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</si>
  <si>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</si>
  <si>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</si>
  <si>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</si>
  <si>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</si>
  <si>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</si>
  <si>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</si>
  <si>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</si>
  <si>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</si>
  <si>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</si>
  <si>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</si>
  <si>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</si>
  <si>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</si>
  <si>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</si>
  <si>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</si>
  <si>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</si>
  <si>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</si>
  <si>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</si>
  <si>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</si>
  <si>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</si>
  <si>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</si>
  <si>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</si>
  <si>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</si>
  <si>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</si>
  <si>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</si>
  <si>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</si>
  <si>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</si>
  <si>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</si>
  <si>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</si>
  <si>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</si>
  <si>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</si>
  <si>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</si>
  <si>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</si>
  <si>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</si>
  <si>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</si>
  <si>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</si>
  <si>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</si>
  <si>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</si>
  <si>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</si>
  <si>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</si>
  <si>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</si>
  <si>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</si>
  <si>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</si>
  <si>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</si>
  <si>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</si>
  <si>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</si>
  <si>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</si>
  <si>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</si>
  <si>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</si>
  <si>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</si>
  <si>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</si>
  <si>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</si>
  <si>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</si>
  <si>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</si>
  <si>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</si>
  <si>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</si>
  <si>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</si>
  <si>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</si>
  <si>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</si>
  <si>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</si>
  <si>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</si>
  <si>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</si>
  <si>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</si>
  <si>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</si>
  <si>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</si>
  <si>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</si>
  <si>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</si>
  <si>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</si>
  <si>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</si>
  <si>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</si>
  <si>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</si>
  <si>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</si>
  <si>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</si>
  <si>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</si>
  <si>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</si>
  <si>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</si>
  <si>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</si>
  <si>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</si>
  <si>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</si>
  <si>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</si>
  <si>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</si>
  <si>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</si>
  <si>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</si>
  <si>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</si>
  <si>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</si>
  <si>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</si>
  <si>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</si>
  <si>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</si>
  <si>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</si>
  <si>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</si>
  <si>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</si>
  <si>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</si>
  <si>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</si>
  <si>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</si>
  <si>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</si>
  <si>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</si>
  <si>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</si>
  <si>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</si>
  <si>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</si>
  <si>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</si>
  <si>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</si>
  <si>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</si>
  <si>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</si>
  <si>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</si>
  <si>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</si>
  <si>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</si>
  <si>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</si>
  <si>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</si>
  <si>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</si>
  <si>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</si>
  <si>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</si>
  <si>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</si>
  <si>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</si>
  <si>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</si>
  <si>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</si>
  <si>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</si>
  <si>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</si>
  <si>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</si>
  <si>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</si>
  <si>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</si>
  <si>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</si>
  <si>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</si>
  <si>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</si>
  <si>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</si>
  <si>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</si>
  <si>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</si>
  <si>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</si>
  <si>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</si>
  <si>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</si>
  <si>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</si>
  <si>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</si>
  <si>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</si>
  <si>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</si>
  <si>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</si>
  <si>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</si>
  <si>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</si>
  <si>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</si>
  <si>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</si>
  <si>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</si>
  <si>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</si>
  <si>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</si>
  <si>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</si>
  <si>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</si>
  <si>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</si>
  <si>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</si>
  <si>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</si>
  <si>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</si>
  <si>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</si>
  <si>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</si>
  <si>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</si>
  <si>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</si>
  <si>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</si>
  <si>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</si>
  <si>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</si>
  <si>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</si>
  <si>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</si>
  <si>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</si>
  <si>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</si>
  <si>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</si>
  <si>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</si>
  <si>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</si>
  <si>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</si>
  <si>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</si>
  <si>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</si>
  <si>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</si>
  <si>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</si>
  <si>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</si>
  <si>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</si>
  <si>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</si>
  <si>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</si>
  <si>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</si>
  <si>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</si>
  <si>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</si>
  <si>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</si>
  <si>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</si>
  <si>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</si>
  <si>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</si>
  <si>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</si>
  <si>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</si>
  <si>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</si>
  <si>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</si>
  <si>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</si>
  <si>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</si>
  <si>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</si>
  <si>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</si>
  <si>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</si>
  <si>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</si>
  <si>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</si>
  <si>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</si>
  <si>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</si>
  <si>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</si>
  <si>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</si>
  <si>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</si>
  <si>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</si>
  <si>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</si>
  <si>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</si>
  <si>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</si>
  <si>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</si>
  <si>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</si>
  <si>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</si>
  <si>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</si>
  <si>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</si>
  <si>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</si>
  <si>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</si>
  <si>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</si>
  <si>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</si>
  <si>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</si>
  <si>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</si>
  <si>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</si>
  <si>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</si>
  <si>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</si>
  <si>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</si>
  <si>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</si>
  <si>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</si>
  <si>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</si>
  <si>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</si>
  <si>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</si>
  <si>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</si>
  <si>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</si>
  <si>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</si>
  <si>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</si>
  <si>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</si>
  <si>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</si>
  <si>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</si>
  <si>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</si>
  <si>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</si>
  <si>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</si>
  <si>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</si>
  <si>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</si>
  <si>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</si>
  <si>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</si>
  <si>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</si>
  <si>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</si>
  <si>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</si>
  <si>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</si>
  <si>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</si>
  <si>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</si>
  <si>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</si>
  <si>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</si>
  <si>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</si>
  <si>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</si>
  <si>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</si>
  <si>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</si>
  <si>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</si>
  <si>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</si>
  <si>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</si>
  <si>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</si>
  <si>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</si>
  <si>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</si>
  <si>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</si>
  <si>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</si>
  <si>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</si>
  <si>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</si>
  <si>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</si>
  <si>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</si>
  <si>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</si>
  <si>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</si>
  <si>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</si>
  <si>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</si>
  <si>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</si>
  <si>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</si>
  <si>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</si>
  <si>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</si>
  <si>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</si>
  <si>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</si>
  <si>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</si>
  <si>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</si>
  <si>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</si>
  <si>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</si>
  <si>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</si>
  <si>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</si>
  <si>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</si>
  <si>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</si>
  <si>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</si>
  <si>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</si>
  <si>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</si>
  <si>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</si>
  <si>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</si>
  <si>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</si>
  <si>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</si>
  <si>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</si>
  <si>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</si>
  <si>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</si>
  <si>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</si>
  <si>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</si>
  <si>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</si>
  <si>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</si>
  <si>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</si>
  <si>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</si>
  <si>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</si>
  <si>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</si>
  <si>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</si>
  <si>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</si>
  <si>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</si>
  <si>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</si>
  <si>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</si>
  <si>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</si>
  <si>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</si>
  <si>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</si>
  <si>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</si>
  <si>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</si>
  <si>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</si>
  <si>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</si>
  <si>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</si>
  <si>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</si>
  <si>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</si>
  <si>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</si>
  <si>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</si>
  <si>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</si>
  <si>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</si>
  <si>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</si>
  <si>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</si>
  <si>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</si>
  <si>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</si>
  <si>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</si>
  <si>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</si>
  <si>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</si>
  <si>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</si>
  <si>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</si>
  <si>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</si>
  <si>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</si>
  <si>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</si>
  <si>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</si>
  <si>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</si>
  <si>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</si>
  <si>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</si>
  <si>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</si>
  <si>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</si>
  <si>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</si>
  <si>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</si>
  <si>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</si>
  <si>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</si>
  <si>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</si>
  <si>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</si>
  <si>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</si>
  <si>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</si>
  <si>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</si>
  <si>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</si>
  <si>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</si>
  <si>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</si>
  <si>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</si>
  <si>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</si>
  <si>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</si>
  <si>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</si>
  <si>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</si>
  <si>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</si>
  <si>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</si>
  <si>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</si>
  <si>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</si>
  <si>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</si>
  <si>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</si>
  <si>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</si>
  <si>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</si>
  <si>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</si>
  <si>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</si>
  <si>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</si>
  <si>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</si>
  <si>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</si>
  <si>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</si>
  <si>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</si>
  <si>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</si>
  <si>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</si>
  <si>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</si>
  <si>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</si>
  <si>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</si>
  <si>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</si>
  <si>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</si>
  <si>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</si>
  <si>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</si>
  <si>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</si>
  <si>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</si>
  <si>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</si>
  <si>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</si>
  <si>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</si>
  <si>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</si>
  <si>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</si>
  <si>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</si>
  <si>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</si>
  <si>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</si>
  <si>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</si>
  <si>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</si>
  <si>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</si>
  <si>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</si>
  <si>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</si>
  <si>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</si>
  <si>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</si>
  <si>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</si>
  <si>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</si>
  <si>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</si>
  <si>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</si>
  <si>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</si>
  <si>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</si>
  <si>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</si>
  <si>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</si>
  <si>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</si>
  <si>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</si>
  <si>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</si>
  <si>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</si>
  <si>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</si>
  <si>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</si>
  <si>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</si>
  <si>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</si>
  <si>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</si>
  <si>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</si>
  <si>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</si>
  <si>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</si>
  <si>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</si>
  <si>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</si>
  <si>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</si>
  <si>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</si>
  <si>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</si>
  <si>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</si>
  <si>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</si>
  <si>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</si>
  <si>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</si>
  <si>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</si>
  <si>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</si>
  <si>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</si>
  <si>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</si>
  <si>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</si>
  <si>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</si>
  <si>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</si>
  <si>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</si>
  <si>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</si>
  <si>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</si>
  <si>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</si>
  <si>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</si>
  <si>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</si>
  <si>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</si>
  <si>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</si>
  <si>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</si>
  <si>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</si>
  <si>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</si>
  <si>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</si>
  <si>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</si>
  <si>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</si>
  <si>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</si>
  <si>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</si>
  <si>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</si>
  <si>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</si>
  <si>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</si>
  <si>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</si>
  <si>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</si>
  <si>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</si>
  <si>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</si>
  <si>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</si>
  <si>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</si>
  <si>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</si>
  <si>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</si>
  <si>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</si>
  <si>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</si>
  <si>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</si>
  <si>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</si>
  <si>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</si>
  <si>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</si>
  <si>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</si>
  <si>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</si>
  <si>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</si>
  <si>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</si>
  <si>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</si>
  <si>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</si>
  <si>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</si>
  <si>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</si>
  <si>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</si>
  <si>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</si>
  <si>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</si>
  <si>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</si>
  <si>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</si>
  <si>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</si>
  <si>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</si>
  <si>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</si>
  <si>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</si>
  <si>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</si>
  <si>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</si>
  <si>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</si>
  <si>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</si>
  <si>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</si>
  <si>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</si>
  <si>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</si>
  <si>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</si>
  <si>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</si>
  <si>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</si>
  <si>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</si>
  <si>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</si>
  <si>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</si>
  <si>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</si>
  <si>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</si>
  <si>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</si>
  <si>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</si>
  <si>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</si>
  <si>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</si>
  <si>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</si>
  <si>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</si>
  <si>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</si>
  <si>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</si>
  <si>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</si>
  <si>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</si>
  <si>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</si>
  <si>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</si>
  <si>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</si>
  <si>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</si>
  <si>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</si>
  <si>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</si>
  <si>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</si>
  <si>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</si>
  <si>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</si>
  <si>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</si>
  <si>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</si>
  <si>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</si>
  <si>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</si>
  <si>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</si>
  <si>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</si>
  <si>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</si>
  <si>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</si>
  <si>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</si>
  <si>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</si>
  <si>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</si>
  <si>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</si>
  <si>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</si>
  <si>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</si>
  <si>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</si>
  <si>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</si>
  <si>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</si>
  <si>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</si>
  <si>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</si>
  <si>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</si>
  <si>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</si>
  <si>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</si>
  <si>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</si>
  <si>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</si>
  <si>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</si>
  <si>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</si>
  <si>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</si>
  <si>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</si>
  <si>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</si>
  <si>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</si>
  <si>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</si>
  <si>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</si>
  <si>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</si>
  <si>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</si>
  <si>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</si>
  <si>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</si>
  <si>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</si>
  <si>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</si>
  <si>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</si>
  <si>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</si>
  <si>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</si>
  <si>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</si>
  <si>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</si>
  <si>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</si>
  <si>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</si>
  <si>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</si>
  <si>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</si>
  <si>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</si>
  <si>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</si>
  <si>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</si>
  <si>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</si>
  <si>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</si>
  <si>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</si>
  <si>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</si>
  <si>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</si>
  <si>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</si>
  <si>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</si>
  <si>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</si>
  <si>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</si>
  <si>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</si>
  <si>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</si>
  <si>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</si>
  <si>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</si>
  <si>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</si>
  <si>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</si>
  <si>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</si>
  <si>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</si>
  <si>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</si>
  <si>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</si>
  <si>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</si>
  <si>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</si>
  <si>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</si>
  <si>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</si>
  <si>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</si>
  <si>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</si>
  <si>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</si>
  <si>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</si>
  <si>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</si>
  <si>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</si>
  <si>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</si>
  <si>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</si>
  <si>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</si>
  <si>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</si>
  <si>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</si>
  <si>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</si>
  <si>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</si>
  <si>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</si>
  <si>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</si>
  <si>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</si>
  <si>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</si>
  <si>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</si>
  <si>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</si>
  <si>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</si>
  <si>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</si>
  <si>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</si>
  <si>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</si>
  <si>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</si>
  <si>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</si>
  <si>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</si>
  <si>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</si>
  <si>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</si>
  <si>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</si>
  <si>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</si>
  <si>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</si>
  <si>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</si>
  <si>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</si>
  <si>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</si>
  <si>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</si>
  <si>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</si>
  <si>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</si>
  <si>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</si>
  <si>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</si>
  <si>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</si>
  <si>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</si>
  <si>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</si>
  <si>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</si>
  <si>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</si>
  <si>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</si>
  <si>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</si>
  <si>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</si>
  <si>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</si>
  <si>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</si>
  <si>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</si>
  <si>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</si>
  <si>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</si>
  <si>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</si>
  <si>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</si>
  <si>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</si>
  <si>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</si>
  <si>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</si>
  <si>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</si>
  <si>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</si>
  <si>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</si>
  <si>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</si>
  <si>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</si>
  <si>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</si>
  <si>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</si>
  <si>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</si>
  <si>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</si>
  <si>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</si>
  <si>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</si>
  <si>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</si>
  <si>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</si>
  <si>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</si>
  <si>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</si>
  <si>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</si>
  <si>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</si>
  <si>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</si>
  <si>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</si>
  <si>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</si>
  <si>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</si>
  <si>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</si>
  <si>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</si>
  <si>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</si>
  <si>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</si>
  <si>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</si>
  <si>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</si>
  <si>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</si>
  <si>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</si>
  <si>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</si>
  <si>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</si>
  <si>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</si>
  <si>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</si>
  <si>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</si>
  <si>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</si>
  <si>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</si>
  <si>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</si>
  <si>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</si>
  <si>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</si>
  <si>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</si>
  <si>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</si>
  <si>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</si>
  <si>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</si>
  <si>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</si>
  <si>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</si>
  <si>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</si>
  <si>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</si>
  <si>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</si>
  <si>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</si>
  <si>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</si>
  <si>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</si>
  <si>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</si>
  <si>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</si>
  <si>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</si>
  <si>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</si>
  <si>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</si>
  <si>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</si>
  <si>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</si>
  <si>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</si>
  <si>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</si>
  <si>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</si>
  <si>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</si>
  <si>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</si>
  <si>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</si>
  <si>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</si>
  <si>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</si>
  <si>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</si>
  <si>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</si>
  <si>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</si>
  <si>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</si>
  <si>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</si>
  <si>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</si>
  <si>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</si>
  <si>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</si>
  <si>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</si>
  <si>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</si>
  <si>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</si>
  <si>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</si>
  <si>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</si>
  <si>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</si>
  <si>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</si>
  <si>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</si>
  <si>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</si>
  <si>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</si>
  <si>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</si>
  <si>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</si>
  <si>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</si>
  <si>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</si>
  <si>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</si>
  <si>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</si>
  <si>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</si>
  <si>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</si>
  <si>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</si>
  <si>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</si>
  <si>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</si>
  <si>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</si>
  <si>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</si>
  <si>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</si>
  <si>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</si>
  <si>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</si>
  <si>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</si>
  <si>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</si>
  <si>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</si>
  <si>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</si>
  <si>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</si>
  <si>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</si>
  <si>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</si>
  <si>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</si>
  <si>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</si>
  <si>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</si>
  <si>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</si>
  <si>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</si>
  <si>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</si>
  <si>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</si>
  <si>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</si>
  <si>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</si>
  <si>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</si>
  <si>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</si>
  <si>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</si>
  <si>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</si>
  <si>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</si>
  <si>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</si>
  <si>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</si>
  <si>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</si>
  <si>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</si>
  <si>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</si>
  <si>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</si>
  <si>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</si>
  <si>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</si>
  <si>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</si>
  <si>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</si>
  <si>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</si>
  <si>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</si>
  <si>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</si>
  <si>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</si>
  <si>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</si>
  <si>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</si>
  <si>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</si>
  <si>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</si>
  <si>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</si>
  <si>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</si>
  <si>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</si>
  <si>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</si>
  <si>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</si>
  <si>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</si>
  <si>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</si>
  <si>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</si>
  <si>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</si>
  <si>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</si>
  <si>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</si>
  <si>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</si>
  <si>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</si>
  <si>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</si>
  <si>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</si>
  <si>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</si>
  <si>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</si>
  <si>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</si>
  <si>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</si>
  <si>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</si>
  <si>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</si>
  <si>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</si>
  <si>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</si>
  <si>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</si>
  <si>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</si>
  <si>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</si>
  <si>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</si>
  <si>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</si>
  <si>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</si>
  <si>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</si>
  <si>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</si>
  <si>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</si>
  <si>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</si>
  <si>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</si>
  <si>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</si>
  <si>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</si>
  <si>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</si>
  <si>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</si>
  <si>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</si>
  <si>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</si>
  <si>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</si>
  <si>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</si>
  <si>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</si>
  <si>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</si>
  <si>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</si>
  <si>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</si>
  <si>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</si>
  <si>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</si>
  <si>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</si>
  <si>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</si>
  <si>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</si>
  <si>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</si>
  <si>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</si>
  <si>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</si>
  <si>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</si>
  <si>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</si>
  <si>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</si>
  <si>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</si>
  <si>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</si>
  <si>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</si>
  <si>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</si>
  <si>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</si>
  <si>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</si>
  <si>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</si>
  <si>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</si>
  <si>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</si>
  <si>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</si>
  <si>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</si>
  <si>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</si>
  <si>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</si>
  <si>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</si>
  <si>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</si>
  <si>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</si>
  <si>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</si>
  <si>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</si>
  <si>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</si>
  <si>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</si>
  <si>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</si>
  <si>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</si>
  <si>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</si>
  <si>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</si>
  <si>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</si>
  <si>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</si>
  <si>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</si>
  <si>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</si>
  <si>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</si>
  <si>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</si>
  <si>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</si>
  <si>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</si>
  <si>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</si>
  <si>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</si>
  <si>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</si>
  <si>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</si>
  <si>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</si>
  <si>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</si>
  <si>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</si>
  <si>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</si>
  <si>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</si>
  <si>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</si>
  <si>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</si>
  <si>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</si>
  <si>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</si>
  <si>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</si>
  <si>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</si>
  <si>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</si>
  <si>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</si>
  <si>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</si>
  <si>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</si>
  <si>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</si>
  <si>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</si>
  <si>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</si>
  <si>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</si>
  <si>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</si>
  <si>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</si>
  <si>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</si>
  <si>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</si>
  <si>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</si>
  <si>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</si>
  <si>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</si>
  <si>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</si>
  <si>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</si>
  <si>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</si>
  <si>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</si>
  <si>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</si>
  <si>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</si>
  <si>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</si>
  <si>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</si>
  <si>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</si>
  <si>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</si>
  <si>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</si>
  <si>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</si>
  <si>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</si>
  <si>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</si>
  <si>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</si>
  <si>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</si>
  <si>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</si>
  <si>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</si>
  <si>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</si>
  <si>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</si>
  <si>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</si>
  <si>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</si>
  <si>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</si>
  <si>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</si>
  <si>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</si>
  <si>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</si>
  <si>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</si>
  <si>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</si>
  <si>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</si>
  <si>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</si>
  <si>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</si>
  <si>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</si>
  <si>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</si>
  <si>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</si>
  <si>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</si>
  <si>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</si>
  <si>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</si>
  <si>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</si>
  <si>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</si>
  <si>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</si>
  <si>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</si>
  <si>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</si>
  <si>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</si>
  <si>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</si>
  <si>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</si>
  <si>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</si>
  <si>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</si>
  <si>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</si>
  <si>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</si>
  <si>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</si>
  <si>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</si>
  <si>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</si>
  <si>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</si>
  <si>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</si>
  <si>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</si>
  <si>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</si>
  <si>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</si>
  <si>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</si>
  <si>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</si>
  <si>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</si>
  <si>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</si>
  <si>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</si>
  <si>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</si>
  <si>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</si>
  <si>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</si>
  <si>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</si>
  <si>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</si>
  <si>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</si>
  <si>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</si>
  <si>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</si>
  <si>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</si>
  <si>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</si>
  <si>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</si>
  <si>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</si>
  <si>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</si>
  <si>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</si>
  <si>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</si>
  <si>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</si>
  <si>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</si>
  <si>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</si>
  <si>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</si>
  <si>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</si>
  <si>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</si>
  <si>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</si>
  <si>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</si>
  <si>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</si>
  <si>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</si>
  <si>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</si>
  <si>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</si>
  <si>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</si>
  <si>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</si>
  <si>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</si>
  <si>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</si>
  <si>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</si>
  <si>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</si>
  <si>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</si>
  <si>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</si>
  <si>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</si>
  <si>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</si>
  <si>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</si>
  <si>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</si>
  <si>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</si>
  <si>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</si>
  <si>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</si>
  <si>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</si>
  <si>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</si>
  <si>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</si>
  <si>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</si>
  <si>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</si>
  <si>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</si>
  <si>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</si>
  <si>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</si>
  <si>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</si>
  <si>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</si>
  <si>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</si>
  <si>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</si>
  <si>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</si>
  <si>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</si>
  <si>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</si>
  <si>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</si>
  <si>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</si>
  <si>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</si>
  <si>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</si>
  <si>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</si>
  <si>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</si>
  <si>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</si>
  <si>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</si>
  <si>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</si>
  <si>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</si>
  <si>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</si>
  <si>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</si>
  <si>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</si>
  <si>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</si>
  <si>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</si>
  <si>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</si>
  <si>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</si>
  <si>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</si>
  <si>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</si>
  <si>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</si>
  <si>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</si>
  <si>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</si>
  <si>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</si>
  <si>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</si>
  <si>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</si>
  <si>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</si>
  <si>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</si>
  <si>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</si>
  <si>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</si>
  <si>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</si>
  <si>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</si>
  <si>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</si>
  <si>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</si>
  <si>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</si>
  <si>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</si>
  <si>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</si>
  <si>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</si>
  <si>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</si>
  <si>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</si>
  <si>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</si>
  <si>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</si>
  <si>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</si>
  <si>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</si>
  <si>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</si>
  <si>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</si>
  <si>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</si>
  <si>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</si>
  <si>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</si>
  <si>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</si>
  <si>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</si>
  <si>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</si>
  <si>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</si>
  <si>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</si>
  <si>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</si>
  <si>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</si>
  <si>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</si>
  <si>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</si>
  <si>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</si>
  <si>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</si>
  <si>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</si>
  <si>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</si>
  <si>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</si>
  <si>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</si>
  <si>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</si>
  <si>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</si>
  <si>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</si>
  <si>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</si>
  <si>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</si>
  <si>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</si>
  <si>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</si>
  <si>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</si>
  <si>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</si>
  <si>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</si>
  <si>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</si>
  <si>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</si>
  <si>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</si>
  <si>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</si>
  <si>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</si>
  <si>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</si>
  <si>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</si>
  <si>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</si>
  <si>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</si>
  <si>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</si>
  <si>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</si>
  <si>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</si>
  <si>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</si>
  <si>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</si>
  <si>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</si>
  <si>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</si>
  <si>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</si>
  <si>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</si>
  <si>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</si>
  <si>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</si>
  <si>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</si>
  <si>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</si>
  <si>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</si>
  <si>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</si>
  <si>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</si>
  <si>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</si>
  <si>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</si>
  <si>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</si>
  <si>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</si>
  <si>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</si>
  <si>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</si>
  <si>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</si>
  <si>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</si>
  <si>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</si>
  <si>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</si>
  <si>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</si>
  <si>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</si>
  <si>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</si>
  <si>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</si>
  <si>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</si>
  <si>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</si>
  <si>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</si>
  <si>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</si>
  <si>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</si>
  <si>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</si>
  <si>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</si>
  <si>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</si>
  <si>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</si>
  <si>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</si>
  <si>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</si>
  <si>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</si>
  <si>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</si>
  <si>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</si>
  <si>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</si>
  <si>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</si>
  <si>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</si>
  <si>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</si>
  <si>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</si>
  <si>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</si>
  <si>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</si>
  <si>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</si>
  <si>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</si>
  <si>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</si>
  <si>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</si>
  <si>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</si>
  <si>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</si>
  <si>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</si>
  <si>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</si>
  <si>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</si>
  <si>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</si>
  <si>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</si>
  <si>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</si>
  <si>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</si>
  <si>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</si>
  <si>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</si>
  <si>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</si>
  <si>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</si>
  <si>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</si>
  <si>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</si>
  <si>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</si>
  <si>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</si>
  <si>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</si>
  <si>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</si>
  <si>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</si>
  <si>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</si>
  <si>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</si>
  <si>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</si>
  <si>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</si>
  <si>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</si>
  <si>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</si>
  <si>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</si>
  <si>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</si>
  <si>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</si>
  <si>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</si>
  <si>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</si>
  <si>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</si>
  <si>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</si>
  <si>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</si>
  <si>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</si>
  <si>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</si>
  <si>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</si>
  <si>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</si>
  <si>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</si>
  <si>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</si>
  <si>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</si>
  <si>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</si>
  <si>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</si>
  <si>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</si>
  <si>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</si>
  <si>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</si>
  <si>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</si>
  <si>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</si>
  <si>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</si>
  <si>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</si>
  <si>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</si>
  <si>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</si>
  <si>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</si>
  <si>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</si>
  <si>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</si>
  <si>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</si>
  <si>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</si>
  <si>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</si>
  <si>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</si>
  <si>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</si>
  <si>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</si>
  <si>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</si>
  <si>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</si>
  <si>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</si>
  <si>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</si>
  <si>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</si>
  <si>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</si>
  <si>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</si>
  <si>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</si>
  <si>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</si>
  <si>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</si>
  <si>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</si>
  <si>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</si>
  <si>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</si>
  <si>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</si>
  <si>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</si>
  <si>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</si>
  <si>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</si>
  <si>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</si>
  <si>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</si>
  <si>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</si>
  <si>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</si>
  <si>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</si>
  <si>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</si>
  <si>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</si>
  <si>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</si>
  <si>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</si>
  <si>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</si>
  <si>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</si>
  <si>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</si>
  <si>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</si>
  <si>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</si>
  <si>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</si>
  <si>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</si>
  <si>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</si>
  <si>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</si>
  <si>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</si>
  <si>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</si>
  <si>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</si>
  <si>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</si>
  <si>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</si>
  <si>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</si>
  <si>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</si>
  <si>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</si>
  <si>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</si>
  <si>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</si>
  <si>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</si>
  <si>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</si>
  <si>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</si>
  <si>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</si>
  <si>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</si>
  <si>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</si>
  <si>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</si>
  <si>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</si>
  <si>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</si>
  <si>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</si>
  <si>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</si>
  <si>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</si>
  <si>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</si>
  <si>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</si>
  <si>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</si>
  <si>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</si>
  <si>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</si>
  <si>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</si>
  <si>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</si>
  <si>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</si>
  <si>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</si>
  <si>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</si>
  <si>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</si>
  <si>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</si>
  <si>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</si>
  <si>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</si>
  <si>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</si>
  <si>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</si>
  <si>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</si>
  <si>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</si>
  <si>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</si>
  <si>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</si>
  <si>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</si>
  <si>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</si>
  <si>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</si>
  <si>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</si>
  <si>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</si>
  <si>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</si>
  <si>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</si>
  <si>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</si>
  <si>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</si>
  <si>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</si>
  <si>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</si>
  <si>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</si>
  <si>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</si>
  <si>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</si>
  <si>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</si>
  <si>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</si>
  <si>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</si>
  <si>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</si>
  <si>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</si>
  <si>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</si>
  <si>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</si>
  <si>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</si>
  <si>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</si>
  <si>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</si>
  <si>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</si>
  <si>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</si>
  <si>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</si>
  <si>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</si>
  <si>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</si>
  <si>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</si>
  <si>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</si>
  <si>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</si>
  <si>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</si>
  <si>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</si>
  <si>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</si>
  <si>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</si>
  <si>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</si>
  <si>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</si>
  <si>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</si>
  <si>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</si>
  <si>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</si>
  <si>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</si>
  <si>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</si>
  <si>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</si>
  <si>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</si>
  <si>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</si>
  <si>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</si>
  <si>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</si>
  <si>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</si>
  <si>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</si>
  <si>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</si>
  <si>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</si>
  <si>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</si>
  <si>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</si>
  <si>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</si>
  <si>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</si>
  <si>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</si>
  <si>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</si>
  <si>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</si>
  <si>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</si>
  <si>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</si>
  <si>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</si>
  <si>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</si>
  <si>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</si>
  <si>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</si>
  <si>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</si>
  <si>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</si>
  <si>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</si>
  <si>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</si>
  <si>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</si>
  <si>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</si>
  <si>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</si>
  <si>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</si>
  <si>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</si>
  <si>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</si>
  <si>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</si>
  <si>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</si>
  <si>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</si>
  <si>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</si>
  <si>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</si>
  <si>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</si>
  <si>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</si>
  <si>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</si>
  <si>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</si>
  <si>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</si>
  <si>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</si>
  <si>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</si>
  <si>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</si>
  <si>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</si>
  <si>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</si>
  <si>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</si>
  <si>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</si>
  <si>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</si>
  <si>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</si>
  <si>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</si>
  <si>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</si>
  <si>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</si>
  <si>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</si>
  <si>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</si>
  <si>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</si>
  <si>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</si>
  <si>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</si>
  <si>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</si>
  <si>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</si>
  <si>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</si>
  <si>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</si>
  <si>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</si>
  <si>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</si>
  <si>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</si>
  <si>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</si>
  <si>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</si>
  <si>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</si>
  <si>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</si>
  <si>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</si>
  <si>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</si>
  <si>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</si>
  <si>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</si>
  <si>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</si>
  <si>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</si>
  <si>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</si>
  <si>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</si>
  <si>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</si>
  <si>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</si>
  <si>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</si>
  <si>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</si>
  <si>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</si>
  <si>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</si>
  <si>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</si>
  <si>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</si>
  <si>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</si>
  <si>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</si>
  <si>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</si>
  <si>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</si>
  <si>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</si>
  <si>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</si>
  <si>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</si>
  <si>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</si>
  <si>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</si>
  <si>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</si>
  <si>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</si>
  <si>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</si>
  <si>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</si>
  <si>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</si>
  <si>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</si>
  <si>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</si>
  <si>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</si>
  <si>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</si>
  <si>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</si>
  <si>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</si>
  <si>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</si>
  <si>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</si>
  <si>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</si>
  <si>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</si>
  <si>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</si>
  <si>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</si>
  <si>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</si>
  <si>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</si>
  <si>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</si>
  <si>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</si>
  <si>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</si>
  <si>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</si>
  <si>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</si>
  <si>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</si>
  <si>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</si>
  <si>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</si>
  <si>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</si>
  <si>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</si>
  <si>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</si>
  <si>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</si>
  <si>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</si>
  <si>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</si>
  <si>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</si>
  <si>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</si>
  <si>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</si>
  <si>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</si>
  <si>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</si>
  <si>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</si>
  <si>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</si>
  <si>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</si>
  <si>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</si>
  <si>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</si>
  <si>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</si>
  <si>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</si>
  <si>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</si>
  <si>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</si>
  <si>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</si>
  <si>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</si>
  <si>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</si>
  <si>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</si>
  <si>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</si>
  <si>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</si>
  <si>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</si>
  <si>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</si>
  <si>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</si>
  <si>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</si>
  <si>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</si>
  <si>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</si>
  <si>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</si>
  <si>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</si>
  <si>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</si>
  <si>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</si>
  <si>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</si>
  <si>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</si>
  <si>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</si>
  <si>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</si>
  <si>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</si>
  <si>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</si>
  <si>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</si>
  <si>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</si>
  <si>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</si>
  <si>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</si>
  <si>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</si>
  <si>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</si>
  <si>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</si>
  <si>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</si>
  <si>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</si>
  <si>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</si>
  <si>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</si>
  <si>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</si>
  <si>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</si>
  <si>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</si>
  <si>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</si>
  <si>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</si>
  <si>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</si>
  <si>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</si>
  <si>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</si>
  <si>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</si>
  <si>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</si>
  <si>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</si>
  <si>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</si>
  <si>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</si>
  <si>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</si>
  <si>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</si>
  <si>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</si>
  <si>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</si>
  <si>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</si>
  <si>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</si>
  <si>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</si>
  <si>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</si>
  <si>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</si>
  <si>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</si>
  <si>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</si>
  <si>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</si>
  <si>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</si>
  <si>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</si>
  <si>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</si>
  <si>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</si>
  <si>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</si>
  <si>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</si>
  <si>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</si>
  <si>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</si>
  <si>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</si>
  <si>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</si>
  <si>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</si>
  <si>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</si>
  <si>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</si>
  <si>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</si>
  <si>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</si>
  <si>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</si>
  <si>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</si>
  <si>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</si>
  <si>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</si>
  <si>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</si>
  <si>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</si>
  <si>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</si>
  <si>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</si>
  <si>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</si>
  <si>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</si>
  <si>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</si>
  <si>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</si>
  <si>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</si>
  <si>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</si>
  <si>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</si>
  <si>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</si>
  <si>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</si>
  <si>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</si>
  <si>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</si>
  <si>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</si>
  <si>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</si>
  <si>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</si>
  <si>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</si>
  <si>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</si>
  <si>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</si>
  <si>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</si>
  <si>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</si>
  <si>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</si>
  <si>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</si>
  <si>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</si>
  <si>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</si>
  <si>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</si>
  <si>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</si>
  <si>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</si>
  <si>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</si>
  <si>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</si>
  <si>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</si>
  <si>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</si>
  <si>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</si>
  <si>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</si>
  <si>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</si>
  <si>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</si>
  <si>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</si>
  <si>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</si>
  <si>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</si>
  <si>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</si>
  <si>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</si>
  <si>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</si>
  <si>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</si>
  <si>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</si>
  <si>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</si>
  <si>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</si>
  <si>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</si>
  <si>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</si>
  <si>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</si>
  <si>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</si>
  <si>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</si>
  <si>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</si>
  <si>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</si>
  <si>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</si>
  <si>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</si>
  <si>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</si>
  <si>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</si>
  <si>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</si>
  <si>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</si>
  <si>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</si>
  <si>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</si>
  <si>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</si>
  <si>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</si>
  <si>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</si>
  <si>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</si>
  <si>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</si>
  <si>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</si>
  <si>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</si>
  <si>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</si>
  <si>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</si>
  <si>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</si>
  <si>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</si>
  <si>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</si>
  <si>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</si>
  <si>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</si>
  <si>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</si>
  <si>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</si>
  <si>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</si>
  <si>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</si>
  <si>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</si>
  <si>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</si>
  <si>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</si>
  <si>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</si>
  <si>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</si>
  <si>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</si>
  <si>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</si>
  <si>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</si>
  <si>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</si>
  <si>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</si>
  <si>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</si>
  <si>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</si>
  <si>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</si>
  <si>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</si>
  <si>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</si>
  <si>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</si>
  <si>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</si>
  <si>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</si>
  <si>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</si>
  <si>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</si>
  <si>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</si>
  <si>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</si>
  <si>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</si>
  <si>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</si>
  <si>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</si>
  <si>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</si>
  <si>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</si>
  <si>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</si>
  <si>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</si>
  <si>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</si>
  <si>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</si>
  <si>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</si>
  <si>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</si>
  <si>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</si>
  <si>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</si>
  <si>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</si>
  <si>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</si>
  <si>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</si>
  <si>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</si>
  <si>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</si>
  <si>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</si>
  <si>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</si>
  <si>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</si>
  <si>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</si>
  <si>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</si>
  <si>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</si>
  <si>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</si>
  <si>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</si>
  <si>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</si>
  <si>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</si>
  <si>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</si>
  <si>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</si>
  <si>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</si>
  <si>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</si>
  <si>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</si>
  <si>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</si>
  <si>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</si>
  <si>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</si>
  <si>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</si>
  <si>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</si>
  <si>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</si>
  <si>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</si>
  <si>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</si>
  <si>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</si>
  <si>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</si>
  <si>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</si>
  <si>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</si>
  <si>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</si>
  <si>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</si>
  <si>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</si>
  <si>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</si>
  <si>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</si>
  <si>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</si>
  <si>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</si>
  <si>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</si>
  <si>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</si>
  <si>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</si>
  <si>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</si>
  <si>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</si>
  <si>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</si>
  <si>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</si>
  <si>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</si>
  <si>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</si>
  <si>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</si>
  <si>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</si>
  <si>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</si>
  <si>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</si>
  <si>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</si>
  <si>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</si>
  <si>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</si>
  <si>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</si>
  <si>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</si>
  <si>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</si>
  <si>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</si>
  <si>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</si>
  <si>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</si>
  <si>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</si>
  <si>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</si>
  <si>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</si>
  <si>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</si>
  <si>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</si>
  <si>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</si>
  <si>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</si>
  <si>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</si>
  <si>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</si>
  <si>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</si>
  <si>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</si>
  <si>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</si>
  <si>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</si>
  <si>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</si>
  <si>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</si>
  <si>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</si>
  <si>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</si>
  <si>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</si>
  <si>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</si>
  <si>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</si>
  <si>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</si>
  <si>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</si>
  <si>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</si>
  <si>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</si>
  <si>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</si>
  <si>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</si>
  <si>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</si>
  <si>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</si>
  <si>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</si>
  <si>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</si>
  <si>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</si>
  <si>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</si>
  <si>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</si>
  <si>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</si>
  <si>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</si>
  <si>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</si>
  <si>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</si>
  <si>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</si>
  <si>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</si>
  <si>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</si>
  <si>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</si>
  <si>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</si>
  <si>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</si>
  <si>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</si>
  <si>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</si>
  <si>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</si>
  <si>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</si>
  <si>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</si>
  <si>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</si>
  <si>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</si>
  <si>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</si>
  <si>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</si>
  <si>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</si>
  <si>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</si>
  <si>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</si>
  <si>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</si>
  <si>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</si>
  <si>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</si>
  <si>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</si>
  <si>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</si>
  <si>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</si>
  <si>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</si>
  <si>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</si>
  <si>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</si>
  <si>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</si>
  <si>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</si>
  <si>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</si>
  <si>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</si>
  <si>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</si>
  <si>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</si>
  <si>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</si>
  <si>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</si>
  <si>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</si>
  <si>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</si>
  <si>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</si>
  <si>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</si>
  <si>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</si>
  <si>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</si>
  <si>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</si>
  <si>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</si>
  <si>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</si>
  <si>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</si>
  <si>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</si>
  <si>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</si>
  <si>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</si>
  <si>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</si>
  <si>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</si>
  <si>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</si>
  <si>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</si>
  <si>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</si>
  <si>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</si>
  <si>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</si>
  <si>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</si>
  <si>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</si>
  <si>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</si>
  <si>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</si>
  <si>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</si>
  <si>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</si>
  <si>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</si>
  <si>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</si>
  <si>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</si>
  <si>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</si>
  <si>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</si>
  <si>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</si>
  <si>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</si>
  <si>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</si>
  <si>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</si>
  <si>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</si>
  <si>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</si>
  <si>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</si>
  <si>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</si>
  <si>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</si>
  <si>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</si>
  <si>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</si>
  <si>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</si>
  <si>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</si>
  <si>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</si>
  <si>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</si>
  <si>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</si>
  <si>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</si>
  <si>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</si>
  <si>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</si>
  <si>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</si>
  <si>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</si>
  <si>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</si>
  <si>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</si>
  <si>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</si>
  <si>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</si>
  <si>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</si>
  <si>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</si>
  <si>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</si>
  <si>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</si>
  <si>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</si>
  <si>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</si>
  <si>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</si>
  <si>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</si>
  <si>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</si>
  <si>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</si>
  <si>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</si>
  <si>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</si>
  <si>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</si>
  <si>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</si>
  <si>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</si>
  <si>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</si>
  <si>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</si>
  <si>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</si>
  <si>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</si>
  <si>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</si>
  <si>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</si>
  <si>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</si>
  <si>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</si>
  <si>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</si>
  <si>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</si>
  <si>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</si>
  <si>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</si>
  <si>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</si>
  <si>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</si>
  <si>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</si>
  <si>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</si>
  <si>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</si>
  <si>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</si>
  <si>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</si>
  <si>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</si>
  <si>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</si>
  <si>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</si>
  <si>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</si>
  <si>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</si>
  <si>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</si>
  <si>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</si>
  <si>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</si>
  <si>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</si>
  <si>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</si>
  <si>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</si>
  <si>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</si>
  <si>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</si>
  <si>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</si>
  <si>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</si>
  <si>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</si>
  <si>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</si>
  <si>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</si>
  <si>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</si>
  <si>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</si>
  <si>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</si>
  <si>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</si>
  <si>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</si>
  <si>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</si>
  <si>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</si>
  <si>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</si>
  <si>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</si>
  <si>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</si>
  <si>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</si>
  <si>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</si>
  <si>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</si>
  <si>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</si>
  <si>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</si>
  <si>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</si>
  <si>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</si>
  <si>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</si>
  <si>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</si>
  <si>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</si>
  <si>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</si>
  <si>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</si>
  <si>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</si>
  <si>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</si>
  <si>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</si>
  <si>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</si>
  <si>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</si>
  <si>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</si>
  <si>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</si>
  <si>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</si>
  <si>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</si>
  <si>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</si>
  <si>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</si>
  <si>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</si>
  <si>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</si>
  <si>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</si>
  <si>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</si>
  <si>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</si>
  <si>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</si>
  <si>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</si>
  <si>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</si>
  <si>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</si>
  <si>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</si>
  <si>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</si>
  <si>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</si>
  <si>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</si>
  <si>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</si>
  <si>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</si>
  <si>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</si>
  <si>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</si>
  <si>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</si>
  <si>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</si>
  <si>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</si>
  <si>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</si>
  <si>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</si>
  <si>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</si>
  <si>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</si>
  <si>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</si>
  <si>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</si>
  <si>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</si>
  <si>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</si>
  <si>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</si>
  <si>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</si>
  <si>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</si>
  <si>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</si>
  <si>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</si>
  <si>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</si>
  <si>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</si>
  <si>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</si>
  <si>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</si>
  <si>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</si>
  <si>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</si>
  <si>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</si>
  <si>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</si>
  <si>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</si>
  <si>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</si>
  <si>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</si>
  <si>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</si>
  <si>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</si>
  <si>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</si>
  <si>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</si>
  <si>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</si>
  <si>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</si>
  <si>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</si>
  <si>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</si>
  <si>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</si>
  <si>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</si>
  <si>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</si>
  <si>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</si>
  <si>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</si>
  <si>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</si>
  <si>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</si>
  <si>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</si>
  <si>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</si>
  <si>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</si>
  <si>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</si>
  <si>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</si>
  <si>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</si>
  <si>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</si>
  <si>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</si>
  <si>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</si>
  <si>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</si>
  <si>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</si>
  <si>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</si>
  <si>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</si>
  <si>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</si>
  <si>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</si>
  <si>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</si>
  <si>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</si>
  <si>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</si>
  <si>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</si>
  <si>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</si>
  <si>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</si>
  <si>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</si>
  <si>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</si>
  <si>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</si>
  <si>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</si>
  <si>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</si>
  <si>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</si>
  <si>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</si>
  <si>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</si>
  <si>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</si>
  <si>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</si>
  <si>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</si>
  <si>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</si>
  <si>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</si>
  <si>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</si>
  <si>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</si>
  <si>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</si>
  <si>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</si>
  <si>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</si>
  <si>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</si>
  <si>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</si>
  <si>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</si>
  <si>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</si>
  <si>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</si>
  <si>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</si>
  <si>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</si>
  <si>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</si>
  <si>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</si>
  <si>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</si>
  <si>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</si>
  <si>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</si>
  <si>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</si>
  <si>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</si>
  <si>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</si>
  <si>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</si>
  <si>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</si>
  <si>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</si>
  <si>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</si>
  <si>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</si>
  <si>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</si>
  <si>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</si>
  <si>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</si>
  <si>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</si>
  <si>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</si>
  <si>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</si>
  <si>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</si>
  <si>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</si>
  <si>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</si>
  <si>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</si>
  <si>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</si>
  <si>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</si>
  <si>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</si>
  <si>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</si>
  <si>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</si>
  <si>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</si>
  <si>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</si>
  <si>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</si>
  <si>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</si>
  <si>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</si>
  <si>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</si>
  <si>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</si>
  <si>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</si>
  <si>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</si>
  <si>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</si>
  <si>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</si>
  <si>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</si>
  <si>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</si>
  <si>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</si>
  <si>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</si>
  <si>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</si>
  <si>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</si>
  <si>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</si>
  <si>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</si>
  <si>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</si>
  <si>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</si>
  <si>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</si>
  <si>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</si>
  <si>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</si>
  <si>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</si>
  <si>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</si>
  <si>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</si>
  <si>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</si>
  <si>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</si>
  <si>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</si>
  <si>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</si>
  <si>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</si>
  <si>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</si>
  <si>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</si>
  <si>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</si>
  <si>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</si>
  <si>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</si>
  <si>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</si>
  <si>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</si>
  <si>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</si>
  <si>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</si>
  <si>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</si>
  <si>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</si>
  <si>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</si>
  <si>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</si>
  <si>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</si>
  <si>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</si>
  <si>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</si>
  <si>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</si>
  <si>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</si>
  <si>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</si>
  <si>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</si>
  <si>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</si>
  <si>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</si>
  <si>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</si>
  <si>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</si>
  <si>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</si>
  <si>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</si>
  <si>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</si>
  <si>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</si>
  <si>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</si>
  <si>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</si>
  <si>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</si>
  <si>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</si>
  <si>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</si>
  <si>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</si>
  <si>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</si>
  <si>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</si>
  <si>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</si>
  <si>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</si>
  <si>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</si>
  <si>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</si>
  <si>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</si>
  <si>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</si>
  <si>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</si>
  <si>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</si>
  <si>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</si>
  <si>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</si>
  <si>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</si>
  <si>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</si>
  <si>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</si>
  <si>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</si>
  <si>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</si>
  <si>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</si>
  <si>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</si>
  <si>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</si>
  <si>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</si>
  <si>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</si>
  <si>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</si>
  <si>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</si>
  <si>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</si>
  <si>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</si>
  <si>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</si>
  <si>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</si>
  <si>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</si>
  <si>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</si>
  <si>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</si>
  <si>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</si>
  <si>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</si>
  <si>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</si>
  <si>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</si>
  <si>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</si>
  <si>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</si>
  <si>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</si>
  <si>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</si>
  <si>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</si>
  <si>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</si>
  <si>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</si>
  <si>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</si>
  <si>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</si>
  <si>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</si>
  <si>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</si>
  <si>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</si>
  <si>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</si>
  <si>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</si>
  <si>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</si>
  <si>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</si>
  <si>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</si>
  <si>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</si>
  <si>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</si>
  <si>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</si>
  <si>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</si>
  <si>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</si>
  <si>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</si>
  <si>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</si>
  <si>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</si>
  <si>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</si>
  <si>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</si>
  <si>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</si>
  <si>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</si>
  <si>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</si>
  <si>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</si>
  <si>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</si>
  <si>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</si>
  <si>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</si>
  <si>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</si>
  <si>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</si>
  <si>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</si>
  <si>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</si>
  <si>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</si>
  <si>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</si>
  <si>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</si>
  <si>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</si>
  <si>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</si>
  <si>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</si>
  <si>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</si>
  <si>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</si>
  <si>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</si>
  <si>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</si>
  <si>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</si>
  <si>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</si>
  <si>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</si>
  <si>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</si>
  <si>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</si>
  <si>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</si>
  <si>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</si>
  <si>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</si>
  <si>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</si>
  <si>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</si>
  <si>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</si>
  <si>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</si>
  <si>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</si>
  <si>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</si>
  <si>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</si>
  <si>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</si>
  <si>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</si>
  <si>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</si>
  <si>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</si>
  <si>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</si>
  <si>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</si>
  <si>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</si>
  <si>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</si>
  <si>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</si>
  <si>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</si>
  <si>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</si>
  <si>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</si>
  <si>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</si>
  <si>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</si>
  <si>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</si>
  <si>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</si>
  <si>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</si>
  <si>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</si>
  <si>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</si>
  <si>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</si>
  <si>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</si>
  <si>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</si>
  <si>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</si>
  <si>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</si>
  <si>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</si>
  <si>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</si>
  <si>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</si>
  <si>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</si>
  <si>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</si>
  <si>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</si>
  <si>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</si>
  <si>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</si>
  <si>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</si>
  <si>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</si>
  <si>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</si>
  <si>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</si>
  <si>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</si>
  <si>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</si>
  <si>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</si>
  <si>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</si>
  <si>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</si>
  <si>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</si>
  <si>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</si>
  <si>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</si>
  <si>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</si>
  <si>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</si>
  <si>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</si>
  <si>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</si>
  <si>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</si>
  <si>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</si>
  <si>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</si>
  <si>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</si>
  <si>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</si>
  <si>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</si>
  <si>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</si>
  <si>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</si>
  <si>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</si>
  <si>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</si>
  <si>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</si>
  <si>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</si>
  <si>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</si>
  <si>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</si>
  <si>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</si>
  <si>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</si>
  <si>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</si>
  <si>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</si>
  <si>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</si>
  <si>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</si>
  <si>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</si>
  <si>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</si>
  <si>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</si>
  <si>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</si>
  <si>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</si>
  <si>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</si>
  <si>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</si>
  <si>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</si>
  <si>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</si>
  <si>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</si>
  <si>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</si>
  <si>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</si>
  <si>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</si>
  <si>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</si>
  <si>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</si>
  <si>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</si>
  <si>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</si>
  <si>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</si>
  <si>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</si>
  <si>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</si>
  <si>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</si>
  <si>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</si>
  <si>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</si>
  <si>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</si>
  <si>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</si>
  <si>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</si>
  <si>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</si>
  <si>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</si>
  <si>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</si>
  <si>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</si>
  <si>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</si>
  <si>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</si>
  <si>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</si>
  <si>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</si>
  <si>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</si>
  <si>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</si>
  <si>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</si>
  <si>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</si>
  <si>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</si>
  <si>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</si>
  <si>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</si>
  <si>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</si>
  <si>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</si>
  <si>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</si>
  <si>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</si>
  <si>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</si>
  <si>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</si>
  <si>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</si>
  <si>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</si>
  <si>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</si>
  <si>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</si>
  <si>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</si>
  <si>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</si>
  <si>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</si>
  <si>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</si>
  <si>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</si>
  <si>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</si>
  <si>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</si>
  <si>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</si>
  <si>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</si>
  <si>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</si>
  <si>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</si>
  <si>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</si>
  <si>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</si>
  <si>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</si>
  <si>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</si>
  <si>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</si>
  <si>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</si>
  <si>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</si>
  <si>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</si>
  <si>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</si>
  <si>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</si>
  <si>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</si>
  <si>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</si>
  <si>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</si>
  <si>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</si>
  <si>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</si>
  <si>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</si>
  <si>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</si>
  <si>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</si>
  <si>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</si>
  <si>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</si>
  <si>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</si>
  <si>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</si>
  <si>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</si>
  <si>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</si>
  <si>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</si>
  <si>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</si>
  <si>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</si>
  <si>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</si>
  <si>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</si>
  <si>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</si>
  <si>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</si>
  <si>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</si>
  <si>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</si>
  <si>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</si>
  <si>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</si>
  <si>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</si>
  <si>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</si>
  <si>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</si>
  <si>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</si>
  <si>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</si>
  <si>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</si>
  <si>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</si>
  <si>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</si>
  <si>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</si>
  <si>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</si>
  <si>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</si>
  <si>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</si>
  <si>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</si>
  <si>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</si>
  <si>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</si>
  <si>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</si>
  <si>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</si>
  <si>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</si>
  <si>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</si>
  <si>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</si>
  <si>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</si>
  <si>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</si>
  <si>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</si>
  <si>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</si>
  <si>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</si>
  <si>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</si>
  <si>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</si>
  <si>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</si>
  <si>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</si>
  <si>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</si>
  <si>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</si>
  <si>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</si>
  <si>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</si>
  <si>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</si>
  <si>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</si>
  <si>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</si>
  <si>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</si>
  <si>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</si>
  <si>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</si>
  <si>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</si>
  <si>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</si>
  <si>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</si>
  <si>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</si>
  <si>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</si>
  <si>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</si>
  <si>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</si>
  <si>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</si>
  <si>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</si>
  <si>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</si>
  <si>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</si>
  <si>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</si>
  <si>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</si>
  <si>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</si>
  <si>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</si>
  <si>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</si>
  <si>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</si>
  <si>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</si>
  <si>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</si>
  <si>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</si>
  <si>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</si>
  <si>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</si>
  <si>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</si>
  <si>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</si>
  <si>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</si>
  <si>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</si>
  <si>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</si>
  <si>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</si>
  <si>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</si>
  <si>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</si>
  <si>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</si>
  <si>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</si>
  <si>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</si>
  <si>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</si>
  <si>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</si>
  <si>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</si>
  <si>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</si>
  <si>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</si>
  <si>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</si>
  <si>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</si>
  <si>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</si>
  <si>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</si>
  <si>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</si>
  <si>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</si>
  <si>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</si>
  <si>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</si>
  <si>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</si>
  <si>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</si>
  <si>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</si>
  <si>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</si>
  <si>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</si>
  <si>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</si>
  <si>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</si>
  <si>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</si>
  <si>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</si>
  <si>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</si>
  <si>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</si>
  <si>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</si>
  <si>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</si>
  <si>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</si>
  <si>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</si>
  <si>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</si>
  <si>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</si>
  <si>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</si>
  <si>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</si>
  <si>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</si>
  <si>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</si>
  <si>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</si>
  <si>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</si>
  <si>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</si>
  <si>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</si>
  <si>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</si>
  <si>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</si>
  <si>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</si>
  <si>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</si>
  <si>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</si>
  <si>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</si>
  <si>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</si>
  <si>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</si>
  <si>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</si>
  <si>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</si>
  <si>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</si>
  <si>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</si>
  <si>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</si>
  <si>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</si>
  <si>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</si>
  <si>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</si>
  <si>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</si>
  <si>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</si>
  <si>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</si>
  <si>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</si>
  <si>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</si>
  <si>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</si>
  <si>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</si>
  <si>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</si>
  <si>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</si>
  <si>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</si>
  <si>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</si>
  <si>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</si>
  <si>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</si>
  <si>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</si>
  <si>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</si>
  <si>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</si>
  <si>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</si>
  <si>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</si>
  <si>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</si>
  <si>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</si>
  <si>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</si>
  <si>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</si>
  <si>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</si>
  <si>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</si>
  <si>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</si>
  <si>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</si>
  <si>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</si>
  <si>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</si>
  <si>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</si>
  <si>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</si>
  <si>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</si>
  <si>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</si>
  <si>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</si>
  <si>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</si>
  <si>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</si>
  <si>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</si>
  <si>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</si>
  <si>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</si>
  <si>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</si>
  <si>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</si>
  <si>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</si>
  <si>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</si>
  <si>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</si>
  <si>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</si>
  <si>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</si>
  <si>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</si>
  <si>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</si>
  <si>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</si>
  <si>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</si>
  <si>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</si>
  <si>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</si>
  <si>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</si>
  <si>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</si>
  <si>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</si>
  <si>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</si>
  <si>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</si>
  <si>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</si>
  <si>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</si>
  <si>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</si>
  <si>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</si>
  <si>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</si>
  <si>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</si>
  <si>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</si>
  <si>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</si>
  <si>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</si>
  <si>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</si>
  <si>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</si>
  <si>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</si>
  <si>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</si>
  <si>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</si>
  <si>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</si>
  <si>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</si>
  <si>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</si>
  <si>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</si>
  <si>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</si>
  <si>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</si>
  <si>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</si>
  <si>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</si>
  <si>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</si>
  <si>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</si>
  <si>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</si>
  <si>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</si>
  <si>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</si>
  <si>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</si>
  <si>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</si>
  <si>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</si>
  <si>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</si>
  <si>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</si>
  <si>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</si>
  <si>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</si>
  <si>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</si>
  <si>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</si>
  <si>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</si>
  <si>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</si>
  <si>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</si>
  <si>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</si>
  <si>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</si>
  <si>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</si>
  <si>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</si>
  <si>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</si>
  <si>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</si>
  <si>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</si>
  <si>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</si>
  <si>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</si>
  <si>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</si>
  <si>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</si>
  <si>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</si>
  <si>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</si>
  <si>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</si>
  <si>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</si>
  <si>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</si>
  <si>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</si>
  <si>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</si>
  <si>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</si>
  <si>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</si>
  <si>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</si>
  <si>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</si>
  <si>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</si>
  <si>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</si>
  <si>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</si>
  <si>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</si>
  <si>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</si>
  <si>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</si>
  <si>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</si>
  <si>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</si>
  <si>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</si>
  <si>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</si>
  <si>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</si>
  <si>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</si>
  <si>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</si>
  <si>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</si>
  <si>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</si>
  <si>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</si>
  <si>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</si>
  <si>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</si>
  <si>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</si>
  <si>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</si>
  <si>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</si>
  <si>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</si>
  <si>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</si>
  <si>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</si>
  <si>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</si>
  <si>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</si>
  <si>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</si>
  <si>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</si>
  <si>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</si>
  <si>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</si>
  <si>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</si>
  <si>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</si>
  <si>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</si>
  <si>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</si>
  <si>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</si>
  <si>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</si>
  <si>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</si>
  <si>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</si>
  <si>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</si>
  <si>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</si>
  <si>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</si>
  <si>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</si>
  <si>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</si>
  <si>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</si>
  <si>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</si>
  <si>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</si>
  <si>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</si>
  <si>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</si>
  <si>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</si>
  <si>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</si>
  <si>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</si>
  <si>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</si>
  <si>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</si>
  <si>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</si>
  <si>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</si>
  <si>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</si>
  <si>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</si>
  <si>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</si>
  <si>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</si>
  <si>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</si>
  <si>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</si>
  <si>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</si>
  <si>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</si>
  <si>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</si>
  <si>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</si>
  <si>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</si>
  <si>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</si>
  <si>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</si>
  <si>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</si>
  <si>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</si>
  <si>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</si>
  <si>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</si>
  <si>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</si>
  <si>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</si>
  <si>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</si>
  <si>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</si>
  <si>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</si>
  <si>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</si>
  <si>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</si>
  <si>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</si>
  <si>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</si>
  <si>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</si>
  <si>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</si>
  <si>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</si>
  <si>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</si>
  <si>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</si>
  <si>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</si>
  <si>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</si>
  <si>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</si>
  <si>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</si>
  <si>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</si>
  <si>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</si>
  <si>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</si>
  <si>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</si>
  <si>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</si>
  <si>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</si>
  <si>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</si>
  <si>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</si>
  <si>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</si>
  <si>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</si>
  <si>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</si>
  <si>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</si>
  <si>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</si>
  <si>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</si>
  <si>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</si>
  <si>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</si>
  <si>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</si>
  <si>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</si>
  <si>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</si>
  <si>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</si>
  <si>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</si>
  <si>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</si>
  <si>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</si>
  <si>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</si>
  <si>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</si>
  <si>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</si>
  <si>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</si>
  <si>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</si>
  <si>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</si>
  <si>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</si>
  <si>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</si>
  <si>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</si>
  <si>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</si>
  <si>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</si>
  <si>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</si>
  <si>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</si>
  <si>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</si>
  <si>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</si>
  <si>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</si>
  <si>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</si>
  <si>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</si>
  <si>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</si>
  <si>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</si>
  <si>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</si>
  <si>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</si>
  <si>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</si>
  <si>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</si>
  <si>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</si>
  <si>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</si>
  <si>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</si>
  <si>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</si>
  <si>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</si>
  <si>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</si>
  <si>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</si>
  <si>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</si>
  <si>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</si>
  <si>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</si>
  <si>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</si>
  <si>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</si>
  <si>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</si>
  <si>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</si>
  <si>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</si>
  <si>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</si>
  <si>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</si>
  <si>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</si>
  <si>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</si>
  <si>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</si>
  <si>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</si>
  <si>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</si>
  <si>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</si>
  <si>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</si>
  <si>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</si>
  <si>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</si>
  <si>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</si>
  <si>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</si>
  <si>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</si>
  <si>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</si>
  <si>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</si>
  <si>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</si>
  <si>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</si>
  <si>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</si>
  <si>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</si>
  <si>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</si>
  <si>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</si>
  <si>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</si>
  <si>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</si>
  <si>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</si>
  <si>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</si>
  <si>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</si>
  <si>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</si>
  <si>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</si>
  <si>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</si>
  <si>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</si>
  <si>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</si>
  <si>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</si>
  <si>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</si>
  <si>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</si>
  <si>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</si>
  <si>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</si>
  <si>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</si>
  <si>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</si>
  <si>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</si>
  <si>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</si>
  <si>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</si>
  <si>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</si>
  <si>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</si>
  <si>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</si>
  <si>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</si>
  <si>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</si>
  <si>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</si>
  <si>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</si>
  <si>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</si>
  <si>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</si>
  <si>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</si>
  <si>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</si>
  <si>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</si>
  <si>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</si>
  <si>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</si>
  <si>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</si>
  <si>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</si>
  <si>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</si>
  <si>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</si>
  <si>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</si>
  <si>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</si>
  <si>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</si>
  <si>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</si>
  <si>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</si>
  <si>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</si>
  <si>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</si>
  <si>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</si>
  <si>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</si>
  <si>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</si>
  <si>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</si>
  <si>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</si>
  <si>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</si>
  <si>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</si>
  <si>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</si>
  <si>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</si>
  <si>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</si>
  <si>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</si>
  <si>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</si>
  <si>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</si>
  <si>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</si>
  <si>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</si>
  <si>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</si>
  <si>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</si>
  <si>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</si>
  <si>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</si>
  <si>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</si>
  <si>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</si>
  <si>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</si>
  <si>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</si>
  <si>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</si>
  <si>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</si>
  <si>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</si>
  <si>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</si>
  <si>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</si>
  <si>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</si>
  <si>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</si>
  <si>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</si>
  <si>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</si>
  <si>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</si>
  <si>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</si>
  <si>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</si>
  <si>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</si>
  <si>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</si>
  <si>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</si>
  <si>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</si>
  <si>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</si>
  <si>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</si>
  <si>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</si>
  <si>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</si>
  <si>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</si>
  <si>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</si>
  <si>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</si>
  <si>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</si>
  <si>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</si>
  <si>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</si>
  <si>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</si>
  <si>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</si>
  <si>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</si>
  <si>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</si>
  <si>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</si>
  <si>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</si>
  <si>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</si>
  <si>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</si>
  <si>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</si>
  <si>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</si>
  <si>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</si>
  <si>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</si>
  <si>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</si>
  <si>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</si>
  <si>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</si>
  <si>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</si>
  <si>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</si>
  <si>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</si>
  <si>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</si>
  <si>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</si>
  <si>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</si>
  <si>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</si>
  <si>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</si>
  <si>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</si>
  <si>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</si>
  <si>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</si>
  <si>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</si>
  <si>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</si>
  <si>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</si>
  <si>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</si>
  <si>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</si>
  <si>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</si>
  <si>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</si>
  <si>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</si>
  <si>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</si>
  <si>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</si>
  <si>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</si>
  <si>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</si>
  <si>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</si>
  <si>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</si>
  <si>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</si>
  <si>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</si>
  <si>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</si>
  <si>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</si>
  <si>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</si>
  <si>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</si>
  <si>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</si>
  <si>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</si>
  <si>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</si>
  <si>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</si>
  <si>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</si>
  <si>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</si>
  <si>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</si>
  <si>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</si>
  <si>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</si>
  <si>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</si>
  <si>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</si>
  <si>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</si>
  <si>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</si>
  <si>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</si>
  <si>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</si>
  <si>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</si>
  <si>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</si>
  <si>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</si>
  <si>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</si>
  <si>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</si>
  <si>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</si>
  <si>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</si>
  <si>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</si>
  <si>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</si>
  <si>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</si>
  <si>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</si>
  <si>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</si>
  <si>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</si>
  <si>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</si>
  <si>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</si>
  <si>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</si>
  <si>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</si>
  <si>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</si>
  <si>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</si>
  <si>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</si>
  <si>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</si>
  <si>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</si>
  <si>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</si>
  <si>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</si>
  <si>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</si>
  <si>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</si>
  <si>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</si>
  <si>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</si>
  <si>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</si>
  <si>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</si>
  <si>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</si>
  <si>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</si>
  <si>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</si>
  <si>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</si>
  <si>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</si>
  <si>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</si>
  <si>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</si>
  <si>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</si>
  <si>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</si>
  <si>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</si>
  <si>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</si>
  <si>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</si>
  <si>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</si>
  <si>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</si>
  <si>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</si>
  <si>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</si>
  <si>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</si>
  <si>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</si>
  <si>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</si>
  <si>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</si>
  <si>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</si>
  <si>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</si>
  <si>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</si>
  <si>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</si>
  <si>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</si>
  <si>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</si>
  <si>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</si>
  <si>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</si>
  <si>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</si>
  <si>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</si>
  <si>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</si>
  <si>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</si>
  <si>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</si>
  <si>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</si>
  <si>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</si>
  <si>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</si>
  <si>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</si>
  <si>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</si>
  <si>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</si>
  <si>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</si>
  <si>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</si>
  <si>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</si>
  <si>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</si>
  <si>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</si>
  <si>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</si>
  <si>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</si>
  <si>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</si>
  <si>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</si>
  <si>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</si>
  <si>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</si>
  <si>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</si>
  <si>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</si>
  <si>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</si>
  <si>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</si>
  <si>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</si>
  <si>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</si>
  <si>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</si>
  <si>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</si>
  <si>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</si>
  <si>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</si>
  <si>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</si>
  <si>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</si>
  <si>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</si>
  <si>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</si>
  <si>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</si>
  <si>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</si>
  <si>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</si>
  <si>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</si>
  <si>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</si>
  <si>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</si>
  <si>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</si>
  <si>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</si>
  <si>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</si>
  <si>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</si>
  <si>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</si>
  <si>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</si>
  <si>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</si>
  <si>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</si>
  <si>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</si>
  <si>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</si>
  <si>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</si>
  <si>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</si>
  <si>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</si>
  <si>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</si>
  <si>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</si>
  <si>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</si>
  <si>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</si>
  <si>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</si>
  <si>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</si>
  <si>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</si>
  <si>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</si>
  <si>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</si>
  <si>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</si>
  <si>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</si>
  <si>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</si>
  <si>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</si>
  <si>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</si>
  <si>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</si>
  <si>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</si>
  <si>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</si>
  <si>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</si>
  <si>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</si>
  <si>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</si>
  <si>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</si>
  <si>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</si>
  <si>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</si>
  <si>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</si>
  <si>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</si>
  <si>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</si>
  <si>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</si>
  <si>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</si>
  <si>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</si>
  <si>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</si>
  <si>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</si>
  <si>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</si>
  <si>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</si>
  <si>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</si>
  <si>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</si>
  <si>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</si>
  <si>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</si>
  <si>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</si>
  <si>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</si>
  <si>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</si>
  <si>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</si>
  <si>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</si>
  <si>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</si>
  <si>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</si>
  <si>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</si>
  <si>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</si>
  <si>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</si>
  <si>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</si>
  <si>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</si>
  <si>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</si>
  <si>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</si>
  <si>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</si>
  <si>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</si>
  <si>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</si>
  <si>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</si>
  <si>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</si>
  <si>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</si>
  <si>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</si>
  <si>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</si>
  <si>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</si>
  <si>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</si>
  <si>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</si>
  <si>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</si>
  <si>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</si>
  <si>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</si>
  <si>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</si>
  <si>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</si>
  <si>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</si>
  <si>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</si>
  <si>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</si>
  <si>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</si>
  <si>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</si>
  <si>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</si>
  <si>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</si>
  <si>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</si>
  <si>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</si>
  <si>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</si>
  <si>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</si>
  <si>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</si>
  <si>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</si>
  <si>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</si>
  <si>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</si>
  <si>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</si>
  <si>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</si>
  <si>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</si>
  <si>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</si>
  <si>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</si>
  <si>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</si>
  <si>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</si>
  <si>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</si>
  <si>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</si>
  <si>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</si>
  <si>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</si>
  <si>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</si>
  <si>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</si>
  <si>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</si>
  <si>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</si>
  <si>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</si>
  <si>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</si>
  <si>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</si>
  <si>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</si>
  <si>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</si>
  <si>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</si>
  <si>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</si>
  <si>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</si>
  <si>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</si>
  <si>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</si>
  <si>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</si>
  <si>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</si>
  <si>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</si>
  <si>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</si>
  <si>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</si>
  <si>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</si>
  <si>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</si>
  <si>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</si>
  <si>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</si>
  <si>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</si>
  <si>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</si>
  <si>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</si>
  <si>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</si>
  <si>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</si>
  <si>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</si>
  <si>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</si>
  <si>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</si>
  <si>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</si>
  <si>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</si>
  <si>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</si>
  <si>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</si>
  <si>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</si>
  <si>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</si>
  <si>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</si>
  <si>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</si>
  <si>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</si>
  <si>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</si>
  <si>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</si>
  <si>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</si>
  <si>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</si>
  <si>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</si>
  <si>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</si>
  <si>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</si>
  <si>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</si>
  <si>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</si>
  <si>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</si>
  <si>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</si>
  <si>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</si>
  <si>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</si>
  <si>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</si>
  <si>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</si>
  <si>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</si>
  <si>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</si>
  <si>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</si>
  <si>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</si>
  <si>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</si>
  <si>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</si>
  <si>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</si>
  <si>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</si>
  <si>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</si>
  <si>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</si>
  <si>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</si>
  <si>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</si>
  <si>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</si>
  <si>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</si>
  <si>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</si>
  <si>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</si>
  <si>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</si>
  <si>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</si>
  <si>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</si>
  <si>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</si>
  <si>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</si>
  <si>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</si>
  <si>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</si>
  <si>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</si>
  <si>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</si>
  <si>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</si>
  <si>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</si>
  <si>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</si>
  <si>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</si>
  <si>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</si>
  <si>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</si>
  <si>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</si>
  <si>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</si>
  <si>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</si>
  <si>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</si>
  <si>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</si>
  <si>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</si>
  <si>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</si>
  <si>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</si>
  <si>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</si>
  <si>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</si>
  <si>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</si>
  <si>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</si>
  <si>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</si>
  <si>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</si>
  <si>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</si>
  <si>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</si>
  <si>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</si>
  <si>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</si>
  <si>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</si>
  <si>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</si>
  <si>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</si>
  <si>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</si>
  <si>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</si>
  <si>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</si>
  <si>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</si>
  <si>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</si>
  <si>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</si>
  <si>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</si>
  <si>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</si>
  <si>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</si>
  <si>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</si>
  <si>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</si>
  <si>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</si>
  <si>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</si>
  <si>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</si>
  <si>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</si>
  <si>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</si>
  <si>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</si>
  <si>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</si>
  <si>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</si>
  <si>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</si>
  <si>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</si>
  <si>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</si>
  <si>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</si>
  <si>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</si>
  <si>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</si>
  <si>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</si>
  <si>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</si>
  <si>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</si>
  <si>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</si>
  <si>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</si>
  <si>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</si>
  <si>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</si>
  <si>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</si>
  <si>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</si>
  <si>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</si>
  <si>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</si>
  <si>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</si>
  <si>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</si>
  <si>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</si>
  <si>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</si>
  <si>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</si>
  <si>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</si>
  <si>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</si>
  <si>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</si>
  <si>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</si>
  <si>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</si>
  <si>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</si>
  <si>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</si>
  <si>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</si>
  <si>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</si>
  <si>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</si>
  <si>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</si>
  <si>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</si>
  <si>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</si>
  <si>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</si>
  <si>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</si>
  <si>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</si>
  <si>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</si>
  <si>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</si>
  <si>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</si>
  <si>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</si>
  <si>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</si>
  <si>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</si>
  <si>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</si>
  <si>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</si>
  <si>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</si>
  <si>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</si>
  <si>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</si>
  <si>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</si>
  <si>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</si>
  <si>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</si>
  <si>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</si>
  <si>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</si>
  <si>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</si>
  <si>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</si>
  <si>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</si>
  <si>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</si>
  <si>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</si>
  <si>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</si>
  <si>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</si>
  <si>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</si>
  <si>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</si>
  <si>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</si>
  <si>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</si>
  <si>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</si>
  <si>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</si>
  <si>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</si>
  <si>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</si>
  <si>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</si>
  <si>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</si>
  <si>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</si>
  <si>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</si>
  <si>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</si>
  <si>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</si>
  <si>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</si>
  <si>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</si>
  <si>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</si>
  <si>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</si>
  <si>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</si>
  <si>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</si>
  <si>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</si>
  <si>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</si>
  <si>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</si>
  <si>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</si>
  <si>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</si>
  <si>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</si>
  <si>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</si>
  <si>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</si>
  <si>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</si>
  <si>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</si>
  <si>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</si>
  <si>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</si>
  <si>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</si>
  <si>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</si>
  <si>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</si>
  <si>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</si>
  <si>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</si>
  <si>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</si>
  <si>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</si>
  <si>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</si>
  <si>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</si>
  <si>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</si>
  <si>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</si>
  <si>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</si>
  <si>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</si>
  <si>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</si>
  <si>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</si>
  <si>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</si>
  <si>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</si>
  <si>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</si>
  <si>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</si>
  <si>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</si>
  <si>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</si>
  <si>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</si>
  <si>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</si>
  <si>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</si>
  <si>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</si>
  <si>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</si>
  <si>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</si>
  <si>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</si>
  <si>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</si>
  <si>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</si>
  <si>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</si>
  <si>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</si>
  <si>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</si>
  <si>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</si>
  <si>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</si>
  <si>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</si>
  <si>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</si>
  <si>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</si>
  <si>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</si>
  <si>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</si>
  <si>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</si>
  <si>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</si>
  <si>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</si>
  <si>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</si>
  <si>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</si>
  <si>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</si>
  <si>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</si>
  <si>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</si>
  <si>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</si>
  <si>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</si>
  <si>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</si>
  <si>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</si>
  <si>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</si>
  <si>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</si>
  <si>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</si>
  <si>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</si>
  <si>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</si>
  <si>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</si>
  <si>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</si>
  <si>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</si>
  <si>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</si>
  <si>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</si>
  <si>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</si>
  <si>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</si>
  <si>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</si>
  <si>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</si>
  <si>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</si>
  <si>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</si>
  <si>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</si>
  <si>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</si>
  <si>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</si>
  <si>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</si>
  <si>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</si>
  <si>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</si>
  <si>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</si>
  <si>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</si>
  <si>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</si>
  <si>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</si>
  <si>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</si>
  <si>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</si>
  <si>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</si>
  <si>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</si>
  <si>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</si>
  <si>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</si>
  <si>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</si>
  <si>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</si>
  <si>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</si>
  <si>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</si>
  <si>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</si>
  <si>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</si>
  <si>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</si>
  <si>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</si>
  <si>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</si>
  <si>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</si>
  <si>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</si>
  <si>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</si>
  <si>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</si>
  <si>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</si>
  <si>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</si>
  <si>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</si>
  <si>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</si>
  <si>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</si>
  <si>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</si>
  <si>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</si>
  <si>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</si>
  <si>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</si>
  <si>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</si>
  <si>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</si>
  <si>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</si>
  <si>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</si>
  <si>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</si>
  <si>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</si>
  <si>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</si>
  <si>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</si>
  <si>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</si>
  <si>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</si>
  <si>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</si>
  <si>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</si>
  <si>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</si>
  <si>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</si>
  <si>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</si>
  <si>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</si>
  <si>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</si>
  <si>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</si>
  <si>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</si>
  <si>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</si>
  <si>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</si>
  <si>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</si>
  <si>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</si>
  <si>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</si>
  <si>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</si>
  <si>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</si>
  <si>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</si>
  <si>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</si>
  <si>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</si>
  <si>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</si>
  <si>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</si>
  <si>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</si>
  <si>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</si>
  <si>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</si>
  <si>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</si>
  <si>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</si>
  <si>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</si>
  <si>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</si>
  <si>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</si>
  <si>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</si>
  <si>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</si>
  <si>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</si>
  <si>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</si>
  <si>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</si>
  <si>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</si>
  <si>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</si>
  <si>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</si>
  <si>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</si>
  <si>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</si>
  <si>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</si>
  <si>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</si>
  <si>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</si>
  <si>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</si>
  <si>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</si>
  <si>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</si>
  <si>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</si>
  <si>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</si>
  <si>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</si>
  <si>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</si>
  <si>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</si>
  <si>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</si>
  <si>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</si>
  <si>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</si>
  <si>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</si>
  <si>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</si>
  <si>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</si>
  <si>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</si>
  <si>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</si>
  <si>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</si>
  <si>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</si>
  <si>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</si>
  <si>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</si>
  <si>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</si>
  <si>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</si>
  <si>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</si>
  <si>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</si>
  <si>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</si>
  <si>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</si>
  <si>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</si>
  <si>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</si>
  <si>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</si>
  <si>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</si>
  <si>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</si>
  <si>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</si>
  <si>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</si>
  <si>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</si>
  <si>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</si>
  <si>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</si>
  <si>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</si>
  <si>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</si>
  <si>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</si>
  <si>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</si>
  <si>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</si>
  <si>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</si>
  <si>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</si>
  <si>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</si>
  <si>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</si>
  <si>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</si>
  <si>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</si>
  <si>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</si>
  <si>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</si>
  <si>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</si>
  <si>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</si>
  <si>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</si>
  <si>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</si>
  <si>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</si>
  <si>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</si>
  <si>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</si>
  <si>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</si>
  <si>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</si>
  <si>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</si>
  <si>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</si>
  <si>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</si>
  <si>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</si>
  <si>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</si>
  <si>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</si>
  <si>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</si>
  <si>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</si>
  <si>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</si>
  <si>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</si>
  <si>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</si>
  <si>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</si>
  <si>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</si>
  <si>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</si>
  <si>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</si>
  <si>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</si>
  <si>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</si>
  <si>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</si>
  <si>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</si>
  <si>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</si>
  <si>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</si>
  <si>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</si>
  <si>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</si>
  <si>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</si>
  <si>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</si>
  <si>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</si>
  <si>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</si>
  <si>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</si>
  <si>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</si>
  <si>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</si>
  <si>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</si>
  <si>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</si>
  <si>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</si>
  <si>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</si>
  <si>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</si>
  <si>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</si>
  <si>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</si>
  <si>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</si>
  <si>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</si>
  <si>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</si>
  <si>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</si>
  <si>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</si>
  <si>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</si>
  <si>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</si>
  <si>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</si>
  <si>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</si>
  <si>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</si>
  <si>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</si>
  <si>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</si>
  <si>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</si>
  <si>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</si>
  <si>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</si>
  <si>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</si>
  <si>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</si>
  <si>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</si>
  <si>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</si>
  <si>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</si>
  <si>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</si>
  <si>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</si>
  <si>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</si>
  <si>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</si>
  <si>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</si>
  <si>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</si>
  <si>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</si>
  <si>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</si>
  <si>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</si>
  <si>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</si>
  <si>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</si>
  <si>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</si>
  <si>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</si>
  <si>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</si>
  <si>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</si>
  <si>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</si>
  <si>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</si>
  <si>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</si>
  <si>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</si>
  <si>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</si>
  <si>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</si>
  <si>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</si>
  <si>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</si>
  <si>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</si>
  <si>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</si>
  <si>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</si>
  <si>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</si>
  <si>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</si>
  <si>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</si>
  <si>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</si>
  <si>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</si>
  <si>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</si>
  <si>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</si>
  <si>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</si>
  <si>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</si>
  <si>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</si>
  <si>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</si>
  <si>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</si>
  <si>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</si>
  <si>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</si>
  <si>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</si>
  <si>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</si>
  <si>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</si>
  <si>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</si>
  <si>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</si>
  <si>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</si>
  <si>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</si>
  <si>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</si>
  <si>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</si>
  <si>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</si>
  <si>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</si>
  <si>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</si>
  <si>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</si>
  <si>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</si>
  <si>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</si>
  <si>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</si>
  <si>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</si>
  <si>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</si>
  <si>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</si>
  <si>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</si>
  <si>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</si>
  <si>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</si>
  <si>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</si>
  <si>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</si>
  <si>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</si>
  <si>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</si>
  <si>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</si>
  <si>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</si>
  <si>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</si>
  <si>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</si>
  <si>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</si>
  <si>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</si>
  <si>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</si>
  <si>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</si>
  <si>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</si>
  <si>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</si>
  <si>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</si>
  <si>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</si>
  <si>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</si>
  <si>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</si>
  <si>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</si>
  <si>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</si>
  <si>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</si>
  <si>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</si>
  <si>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</si>
  <si>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</si>
  <si>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</si>
  <si>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</si>
  <si>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</si>
  <si>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</si>
  <si>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</si>
  <si>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</si>
  <si>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</si>
  <si>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</si>
  <si>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</si>
  <si>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</si>
  <si>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</si>
  <si>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</si>
  <si>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</si>
  <si>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</si>
  <si>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</si>
  <si>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</si>
  <si>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</si>
  <si>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</si>
  <si>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</si>
  <si>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</si>
  <si>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</si>
  <si>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</si>
  <si>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</si>
  <si>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</si>
  <si>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</si>
  <si>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</si>
  <si>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</si>
  <si>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</si>
  <si>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</si>
  <si>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</si>
  <si>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</si>
  <si>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</si>
  <si>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</si>
  <si>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</si>
  <si>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</si>
  <si>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</si>
  <si>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</si>
  <si>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</si>
  <si>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</si>
  <si>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</si>
  <si>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</si>
  <si>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</si>
  <si>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</si>
  <si>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</si>
  <si>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</si>
  <si>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</si>
  <si>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</si>
  <si>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</si>
  <si>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</si>
  <si>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</si>
  <si>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</si>
  <si>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</si>
  <si>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</si>
  <si>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</si>
  <si>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</si>
  <si>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</si>
  <si>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</si>
  <si>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</si>
  <si>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</si>
  <si>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</si>
  <si>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</si>
  <si>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</si>
  <si>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</si>
  <si>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</si>
  <si>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</si>
  <si>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</si>
  <si>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</si>
  <si>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</si>
  <si>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</si>
  <si>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</si>
  <si>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</si>
  <si>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</si>
  <si>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</si>
  <si>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</si>
  <si>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</si>
  <si>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</si>
  <si>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</si>
  <si>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</si>
  <si>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</si>
  <si>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</si>
  <si>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</si>
  <si>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</si>
  <si>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</si>
  <si>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</si>
  <si>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</si>
  <si>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</si>
  <si>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</si>
  <si>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</si>
  <si>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</si>
  <si>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</si>
  <si>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</si>
  <si>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</si>
  <si>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</si>
  <si>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</si>
  <si>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</si>
  <si>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</si>
  <si>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</si>
  <si>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</si>
  <si>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</si>
  <si>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</si>
  <si>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</si>
  <si>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</si>
  <si>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</si>
  <si>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</si>
  <si>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</si>
  <si>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</si>
  <si>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</si>
  <si>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</si>
  <si>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</si>
  <si>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</si>
  <si>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</si>
  <si>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</si>
  <si>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</si>
  <si>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</si>
  <si>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</si>
  <si>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</si>
  <si>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</si>
  <si>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</si>
  <si>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</si>
  <si>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</si>
  <si>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</si>
  <si>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</si>
  <si>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</si>
  <si>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</si>
  <si>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</si>
  <si>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</si>
  <si>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</si>
  <si>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</si>
  <si>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</si>
  <si>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</si>
  <si>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</si>
  <si>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</si>
  <si>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</si>
  <si>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</si>
  <si>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</si>
  <si>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</si>
  <si>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</si>
  <si>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</si>
  <si>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</si>
  <si>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</si>
  <si>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</si>
  <si>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</si>
  <si>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</si>
  <si>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</si>
  <si>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</si>
  <si>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</si>
  <si>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</si>
  <si>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</si>
  <si>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</si>
  <si>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</si>
  <si>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</si>
  <si>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</si>
  <si>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</si>
  <si>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</si>
  <si>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</si>
  <si>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</si>
  <si>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</si>
  <si>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</si>
  <si>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</si>
  <si>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</si>
  <si>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</si>
  <si>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</si>
  <si>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</si>
  <si>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</si>
  <si>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</si>
  <si>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</si>
  <si>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</si>
  <si>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</si>
  <si>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</si>
  <si>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</si>
  <si>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</si>
  <si>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</si>
  <si>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</si>
  <si>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</si>
  <si>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</si>
  <si>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</si>
  <si>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</si>
  <si>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</si>
  <si>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</si>
  <si>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</si>
  <si>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</si>
  <si>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</si>
  <si>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</si>
  <si>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</si>
  <si>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</si>
  <si>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</si>
  <si>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</si>
  <si>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</si>
  <si>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</si>
  <si>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</si>
  <si>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</si>
  <si>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</si>
  <si>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</si>
  <si>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</si>
  <si>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</si>
  <si>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</si>
  <si>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</si>
  <si>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</si>
  <si>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</si>
  <si>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</si>
  <si>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</si>
  <si>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</si>
  <si>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</si>
  <si>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</si>
  <si>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</si>
  <si>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</si>
  <si>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</si>
  <si>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</si>
  <si>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</si>
  <si>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</si>
  <si>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</si>
  <si>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</si>
  <si>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</si>
  <si>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</si>
  <si>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</si>
  <si>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</si>
  <si>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</si>
  <si>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</si>
  <si>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</si>
  <si>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</si>
  <si>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</si>
  <si>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</si>
  <si>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</si>
  <si>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</si>
  <si>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</si>
  <si>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</si>
  <si>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</si>
  <si>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</si>
  <si>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</si>
  <si>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</si>
  <si>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</si>
  <si>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</si>
  <si>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</si>
  <si>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</si>
  <si>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</si>
  <si>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</si>
  <si>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</si>
  <si>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</si>
  <si>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</si>
  <si>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</si>
  <si>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</si>
  <si>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</si>
  <si>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</si>
  <si>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</si>
  <si>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</si>
  <si>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</si>
  <si>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</si>
  <si>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</si>
  <si>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</si>
  <si>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</si>
  <si>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</si>
  <si>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</si>
  <si>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</si>
  <si>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</si>
  <si>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</si>
  <si>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</si>
  <si>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</si>
  <si>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</si>
  <si>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</si>
  <si>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</si>
  <si>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</si>
  <si>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</si>
  <si>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</si>
  <si>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</si>
  <si>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</si>
  <si>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</si>
  <si>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</si>
  <si>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</si>
  <si>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</si>
  <si>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</si>
  <si>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</si>
  <si>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</si>
  <si>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</si>
  <si>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</si>
  <si>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</si>
  <si>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</si>
  <si>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</si>
  <si>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</si>
  <si>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</si>
  <si>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</si>
  <si>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</si>
  <si>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</si>
  <si>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</si>
  <si>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</si>
  <si>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</si>
  <si>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</si>
  <si>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</si>
  <si>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</si>
  <si>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</si>
  <si>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</si>
  <si>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</si>
  <si>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</si>
  <si>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</si>
  <si>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</si>
  <si>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</si>
  <si>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</si>
  <si>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</si>
  <si>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</si>
  <si>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</si>
  <si>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</si>
  <si>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</si>
  <si>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</si>
  <si>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</si>
  <si>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</si>
  <si>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</si>
  <si>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</si>
  <si>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</si>
  <si>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</si>
  <si>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</si>
  <si>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</si>
  <si>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</si>
  <si>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</si>
  <si>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</si>
  <si>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</si>
  <si>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</si>
  <si>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</si>
  <si>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</si>
  <si>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</si>
  <si>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</si>
  <si>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</si>
  <si>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</si>
  <si>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</si>
  <si>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</si>
  <si>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</si>
  <si>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</si>
  <si>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</si>
  <si>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</si>
  <si>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</si>
  <si>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</si>
  <si>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</si>
  <si>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</si>
  <si>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</si>
  <si>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</si>
  <si>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</si>
  <si>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</si>
  <si>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</si>
  <si>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</si>
  <si>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</si>
  <si>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</si>
  <si>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</si>
  <si>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</si>
  <si>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</si>
  <si>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</si>
  <si>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</si>
  <si>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</si>
  <si>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</si>
  <si>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</si>
  <si>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</si>
  <si>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</si>
  <si>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</si>
  <si>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</si>
  <si>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</si>
  <si>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</si>
  <si>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</si>
  <si>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</si>
  <si>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</si>
  <si>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</si>
  <si>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</si>
  <si>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</si>
  <si>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</si>
  <si>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</si>
  <si>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</si>
  <si>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</si>
  <si>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</si>
  <si>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</si>
  <si>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</si>
  <si>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</si>
  <si>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</si>
  <si>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</si>
  <si>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</si>
  <si>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</si>
  <si>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</si>
  <si>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</si>
  <si>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</si>
  <si>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</si>
  <si>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</si>
  <si>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</si>
  <si>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</si>
  <si>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</si>
  <si>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</si>
  <si>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</si>
  <si>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</si>
  <si>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</si>
  <si>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</si>
  <si>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</si>
  <si>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</si>
  <si>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</si>
  <si>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</si>
  <si>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</si>
  <si>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</si>
  <si>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</si>
  <si>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</si>
  <si>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</si>
  <si>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</si>
  <si>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</si>
  <si>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</si>
  <si>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</si>
  <si>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</si>
  <si>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</si>
  <si>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</si>
  <si>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</si>
  <si>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</si>
  <si>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</si>
  <si>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</si>
  <si>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</si>
  <si>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</si>
  <si>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</si>
  <si>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</si>
  <si>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</si>
  <si>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</si>
  <si>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</si>
  <si>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</si>
  <si>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</si>
  <si>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</si>
  <si>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</si>
  <si>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</si>
  <si>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</si>
  <si>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</si>
  <si>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</si>
  <si>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</si>
  <si>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</si>
  <si>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</si>
  <si>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</si>
  <si>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</si>
  <si>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</si>
  <si>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</si>
  <si>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</si>
  <si>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</si>
  <si>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</si>
  <si>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</si>
  <si>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</si>
  <si>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</si>
  <si>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</si>
  <si>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</si>
  <si>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</si>
  <si>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</si>
  <si>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</si>
  <si>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</si>
  <si>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</si>
  <si>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</si>
  <si>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</si>
  <si>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</si>
  <si>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</si>
  <si>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</si>
  <si>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</si>
  <si>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</si>
  <si>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</si>
  <si>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</si>
  <si>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</si>
  <si>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</si>
  <si>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</si>
  <si>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</si>
  <si>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</si>
  <si>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</si>
  <si>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</si>
  <si>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</si>
  <si>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</si>
  <si>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</si>
  <si>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</si>
  <si>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</si>
  <si>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</si>
  <si>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</si>
  <si>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</si>
  <si>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</si>
  <si>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</si>
  <si>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</si>
  <si>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</si>
  <si>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</si>
  <si>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</si>
  <si>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</si>
  <si>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</si>
  <si>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</si>
  <si>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</si>
  <si>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</si>
  <si>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</si>
  <si>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</si>
  <si>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</si>
  <si>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</si>
  <si>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</si>
  <si>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</si>
  <si>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</si>
  <si>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</si>
  <si>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</si>
  <si>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</si>
  <si>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</si>
  <si>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</si>
  <si>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</si>
  <si>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</si>
  <si>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</si>
  <si>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</si>
  <si>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</si>
  <si>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</si>
  <si>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</si>
  <si>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</si>
  <si>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</si>
  <si>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</si>
  <si>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</si>
  <si>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</si>
  <si>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</si>
  <si>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</si>
  <si>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</si>
  <si>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</si>
  <si>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</si>
  <si>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</si>
  <si>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</si>
  <si>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</si>
  <si>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</si>
  <si>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</si>
  <si>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</si>
  <si>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</si>
  <si>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</si>
  <si>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</si>
  <si>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</si>
  <si>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</si>
  <si>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</si>
  <si>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</si>
  <si>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</si>
  <si>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</si>
  <si>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</si>
  <si>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</si>
  <si>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</si>
  <si>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</si>
  <si>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</si>
  <si>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</si>
  <si>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</si>
  <si>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</si>
  <si>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</si>
  <si>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</si>
  <si>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</si>
  <si>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</si>
  <si>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</si>
  <si>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</si>
  <si>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</si>
  <si>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</si>
  <si>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</si>
  <si>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</si>
  <si>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</si>
  <si>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</si>
  <si>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</si>
  <si>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</si>
  <si>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</si>
  <si>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</si>
  <si>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</si>
  <si>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</si>
  <si>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</si>
  <si>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</si>
  <si>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</si>
  <si>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</si>
  <si>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</si>
  <si>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</si>
  <si>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</si>
  <si>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</si>
  <si>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</si>
  <si>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</si>
  <si>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</si>
  <si>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</si>
  <si>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</si>
  <si>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</si>
  <si>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</si>
  <si>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</si>
  <si>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</si>
  <si>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</si>
  <si>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</si>
  <si>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</si>
  <si>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</si>
  <si>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</si>
  <si>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</si>
  <si>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</si>
  <si>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</si>
  <si>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</si>
  <si>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</si>
  <si>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</si>
  <si>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</si>
  <si>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</si>
  <si>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</si>
  <si>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</si>
  <si>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</si>
  <si>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</si>
  <si>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</si>
  <si>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</si>
  <si>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</si>
  <si>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</si>
  <si>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</si>
  <si>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</si>
  <si>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</si>
  <si>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</si>
  <si>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</si>
  <si>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</si>
  <si>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</si>
  <si>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</si>
  <si>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</si>
  <si>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</si>
  <si>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</si>
  <si>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</si>
  <si>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</si>
  <si>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</si>
  <si>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</si>
  <si>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</si>
  <si>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</si>
  <si>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</si>
  <si>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</si>
  <si>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</si>
  <si>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</si>
  <si>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</si>
  <si>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</si>
  <si>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</si>
  <si>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</si>
  <si>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</si>
  <si>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</si>
  <si>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</si>
  <si>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</si>
  <si>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</si>
  <si>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</si>
  <si>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</si>
  <si>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</si>
  <si>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</si>
  <si>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</si>
  <si>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</si>
  <si>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</si>
  <si>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</si>
  <si>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</si>
  <si>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</si>
  <si>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</si>
  <si>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</si>
  <si>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</si>
  <si>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</si>
  <si>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</si>
  <si>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</si>
  <si>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</si>
  <si>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</si>
  <si>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</si>
  <si>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</si>
  <si>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</si>
  <si>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</si>
  <si>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</si>
  <si>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</si>
  <si>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</si>
  <si>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</si>
  <si>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</si>
  <si>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</si>
  <si>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</si>
  <si>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</si>
  <si>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</si>
  <si>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</si>
  <si>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</si>
  <si>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</si>
  <si>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</si>
  <si>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</si>
  <si>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</si>
  <si>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</si>
  <si>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</si>
  <si>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</si>
  <si>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</si>
  <si>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</si>
  <si>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</si>
  <si>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</si>
  <si>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</si>
  <si>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</si>
  <si>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</si>
  <si>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</si>
  <si>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</si>
  <si>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</si>
  <si>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</si>
  <si>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</si>
  <si>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</si>
  <si>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</si>
  <si>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</si>
  <si>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</si>
  <si>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</si>
  <si>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</si>
  <si>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</si>
  <si>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</si>
  <si>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</si>
  <si>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</si>
  <si>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</si>
  <si>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</si>
  <si>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</si>
  <si>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</si>
  <si>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</si>
  <si>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</si>
  <si>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</si>
  <si>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</si>
  <si>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</si>
  <si>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</si>
  <si>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</si>
  <si>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</si>
  <si>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</si>
  <si>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</si>
  <si>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</si>
  <si>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</si>
  <si>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</si>
  <si>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</si>
  <si>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</si>
  <si>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</si>
  <si>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</si>
  <si>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</si>
  <si>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</si>
  <si>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</si>
  <si>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</si>
  <si>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</si>
  <si>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</si>
  <si>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</si>
  <si>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</si>
  <si>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</si>
  <si>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</si>
  <si>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</si>
  <si>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</si>
  <si>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</si>
  <si>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</si>
  <si>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</si>
  <si>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</si>
  <si>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</si>
  <si>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</si>
  <si>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</si>
  <si>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</si>
  <si>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</si>
  <si>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</si>
  <si>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</si>
  <si>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</si>
  <si>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</si>
  <si>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</si>
  <si>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</si>
  <si>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</si>
  <si>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</si>
  <si>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</si>
  <si>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</si>
  <si>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</si>
  <si>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</si>
  <si>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</si>
  <si>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</si>
  <si>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</si>
  <si>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</si>
  <si>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</si>
  <si>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</si>
  <si>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</si>
  <si>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</si>
  <si>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</si>
  <si>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</si>
  <si>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</si>
  <si>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</si>
  <si>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</si>
  <si>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</si>
  <si>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</si>
  <si>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</si>
  <si>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</si>
  <si>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</si>
  <si>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</si>
  <si>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</si>
  <si>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</si>
  <si>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</si>
  <si>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</si>
  <si>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</si>
  <si>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</si>
  <si>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</si>
  <si>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</si>
  <si>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</si>
  <si>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</si>
  <si>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</si>
  <si>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</si>
  <si>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</si>
  <si>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</si>
  <si>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</si>
  <si>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</si>
  <si>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</si>
  <si>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</si>
  <si>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</si>
  <si>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</si>
  <si>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</si>
  <si>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</si>
  <si>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</si>
  <si>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</si>
  <si>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</si>
  <si>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</si>
  <si>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</si>
  <si>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</si>
  <si>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</si>
  <si>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</si>
  <si>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</si>
  <si>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</si>
  <si>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</si>
  <si>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</si>
  <si>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</si>
  <si>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</si>
  <si>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</si>
  <si>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</si>
  <si>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</si>
  <si>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</si>
  <si>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</si>
  <si>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</si>
  <si>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</si>
  <si>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</si>
  <si>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</si>
  <si>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</si>
  <si>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</si>
  <si>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</si>
  <si>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</si>
  <si>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</si>
  <si>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</si>
  <si>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</si>
  <si>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</si>
  <si>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</si>
  <si>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</si>
  <si>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</si>
  <si>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</si>
  <si>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</si>
  <si>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</si>
  <si>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</si>
  <si>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</si>
  <si>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</si>
  <si>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</si>
  <si>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</si>
  <si>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</si>
  <si>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</si>
  <si>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</si>
  <si>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</si>
  <si>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</si>
  <si>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</si>
  <si>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</si>
  <si>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</si>
  <si>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</si>
  <si>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</si>
  <si>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</si>
  <si>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</si>
  <si>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</si>
  <si>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</si>
  <si>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</si>
  <si>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</si>
  <si>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</si>
  <si>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</si>
  <si>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</si>
  <si>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</si>
  <si>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</si>
  <si>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</si>
  <si>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</si>
  <si>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</si>
  <si>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</si>
  <si>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</si>
  <si>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</si>
  <si>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</si>
  <si>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</si>
  <si>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</si>
  <si>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</si>
  <si>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</si>
  <si>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</si>
  <si>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</si>
  <si>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</si>
  <si>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</si>
  <si>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</si>
  <si>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</si>
  <si>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</si>
  <si>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</si>
  <si>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</si>
  <si>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</si>
  <si>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</si>
  <si>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</si>
  <si>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</si>
  <si>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</si>
  <si>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</si>
  <si>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</si>
  <si>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</si>
  <si>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</si>
  <si>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</si>
  <si>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</si>
  <si>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</si>
  <si>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</si>
  <si>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</si>
  <si>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</si>
  <si>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</si>
  <si>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</si>
  <si>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</si>
  <si>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</si>
  <si>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</si>
  <si>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</si>
  <si>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</si>
  <si>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</si>
  <si>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</si>
  <si>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</si>
  <si>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</si>
  <si>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</si>
  <si>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</si>
  <si>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</si>
  <si>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</si>
  <si>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</si>
  <si>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</si>
  <si>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</si>
  <si>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</si>
  <si>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</si>
  <si>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</si>
  <si>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</si>
  <si>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</si>
  <si>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</si>
  <si>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</si>
  <si>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</si>
  <si>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</si>
  <si>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</si>
  <si>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</si>
  <si>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</si>
  <si>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</si>
  <si>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</si>
  <si>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</si>
  <si>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</si>
  <si>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</si>
  <si>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</si>
  <si>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</si>
  <si>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</si>
  <si>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</si>
  <si>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</si>
  <si>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</si>
  <si>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</si>
  <si>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</si>
  <si>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</si>
  <si>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</si>
  <si>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</si>
  <si>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</si>
  <si>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</si>
  <si>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</si>
  <si>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</si>
  <si>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</si>
  <si>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</si>
  <si>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</si>
  <si>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</si>
  <si>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</si>
  <si>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</si>
  <si>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</si>
  <si>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</si>
  <si>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</si>
  <si>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</si>
  <si>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</si>
  <si>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</si>
  <si>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</si>
  <si>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</si>
  <si>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</si>
  <si>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</si>
  <si>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</si>
  <si>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</si>
  <si>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</si>
  <si>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</si>
  <si>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</si>
  <si>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</si>
  <si>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</si>
  <si>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</si>
  <si>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</si>
  <si>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</si>
  <si>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</si>
  <si>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</si>
  <si>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</si>
  <si>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</si>
  <si>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</si>
  <si>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</si>
  <si>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</si>
  <si>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</si>
  <si>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</si>
  <si>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</si>
  <si>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</si>
  <si>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</si>
  <si>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</si>
  <si>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</si>
  <si>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</si>
  <si>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</si>
  <si>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</si>
  <si>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</si>
  <si>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</si>
  <si>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</si>
  <si>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</si>
  <si>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</si>
  <si>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</si>
  <si>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</si>
  <si>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</si>
  <si>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</si>
  <si>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</si>
  <si>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</si>
  <si>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</si>
  <si>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</si>
  <si>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</si>
  <si>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</si>
  <si>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</si>
  <si>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</si>
  <si>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</si>
  <si>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</si>
  <si>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</si>
  <si>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</si>
  <si>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</si>
  <si>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</si>
  <si>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</si>
  <si>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</si>
  <si>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</si>
  <si>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</si>
  <si>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</si>
  <si>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</si>
  <si>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</si>
  <si>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</si>
  <si>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</si>
  <si>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</si>
  <si>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</si>
  <si>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</si>
  <si>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</si>
  <si>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</si>
  <si>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</si>
  <si>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</si>
  <si>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</si>
  <si>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</si>
  <si>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</si>
  <si>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</si>
  <si>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</si>
  <si>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</si>
  <si>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</si>
  <si>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</si>
  <si>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</si>
  <si>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</si>
  <si>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</si>
  <si>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</si>
  <si>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</si>
  <si>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</si>
  <si>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</si>
  <si>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</si>
  <si>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</si>
  <si>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</si>
  <si>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</si>
  <si>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</si>
  <si>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</si>
  <si>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</si>
  <si>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</si>
  <si>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</si>
  <si>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</si>
  <si>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</si>
  <si>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</si>
  <si>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</si>
  <si>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</si>
  <si>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</si>
  <si>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</si>
  <si>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</si>
  <si>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</si>
  <si>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</si>
  <si>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</si>
  <si>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</si>
  <si>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</si>
  <si>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</si>
  <si>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</si>
  <si>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</si>
  <si>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</si>
  <si>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</si>
  <si>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</si>
  <si>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</si>
  <si>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</si>
  <si>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</si>
  <si>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</si>
  <si>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</si>
  <si>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</si>
  <si>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</si>
  <si>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</si>
  <si>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</si>
  <si>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</si>
  <si>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</si>
  <si>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</si>
  <si>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</si>
  <si>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</si>
  <si>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</si>
  <si>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</si>
  <si>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</si>
  <si>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</si>
  <si>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</si>
  <si>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</si>
  <si>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</si>
  <si>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</si>
  <si>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</si>
  <si>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</si>
  <si>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</si>
  <si>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</si>
  <si>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</si>
  <si>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</si>
  <si>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</si>
  <si>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</si>
  <si>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</si>
  <si>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</si>
  <si>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</si>
  <si>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</si>
  <si>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</si>
  <si>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</si>
  <si>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</si>
  <si>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</si>
  <si>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</si>
  <si>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</si>
  <si>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</si>
  <si>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</si>
  <si>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</si>
  <si>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</si>
  <si>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</si>
  <si>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</si>
  <si>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</si>
  <si>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</si>
  <si>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</si>
  <si>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</si>
  <si>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</si>
  <si>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</si>
  <si>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</si>
  <si>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</si>
  <si>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</si>
  <si>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</si>
  <si>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</si>
  <si>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</si>
  <si>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</si>
  <si>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</si>
  <si>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</si>
  <si>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</si>
  <si>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</si>
  <si>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</si>
  <si>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</si>
  <si>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</si>
  <si>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</si>
  <si>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</si>
  <si>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</si>
  <si>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</si>
  <si>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</si>
  <si>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</si>
  <si>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</si>
  <si>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</si>
  <si>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</si>
  <si>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</si>
  <si>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</si>
  <si>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</si>
  <si>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</si>
  <si>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</si>
  <si>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</si>
  <si>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</si>
  <si>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</si>
  <si>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</si>
  <si>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</si>
  <si>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</si>
  <si>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</si>
  <si>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</si>
  <si>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</si>
  <si>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</si>
  <si>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</si>
  <si>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</si>
  <si>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</si>
  <si>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</si>
  <si>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</si>
  <si>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</si>
  <si>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</si>
  <si>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</si>
  <si>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</si>
  <si>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</si>
  <si>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</si>
  <si>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</si>
  <si>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</si>
  <si>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</si>
  <si>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</si>
  <si>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</si>
  <si>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</si>
  <si>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</si>
  <si>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</si>
  <si>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</si>
  <si>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</si>
  <si>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</si>
  <si>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</si>
  <si>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</si>
  <si>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</si>
  <si>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</si>
  <si>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</si>
  <si>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</si>
  <si>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</si>
  <si>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</si>
  <si>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</si>
  <si>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</si>
  <si>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</si>
  <si>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</si>
  <si>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</si>
  <si>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</si>
  <si>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</si>
  <si>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</si>
  <si>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</si>
  <si>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</si>
  <si>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</si>
  <si>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</si>
  <si>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</si>
  <si>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</si>
  <si>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</si>
  <si>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</si>
  <si>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</si>
  <si>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</si>
  <si>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</si>
  <si>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</si>
  <si>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</si>
  <si>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</si>
  <si>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</si>
  <si>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</si>
  <si>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</si>
  <si>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</si>
  <si>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</si>
  <si>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</si>
  <si>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</si>
  <si>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</si>
  <si>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</si>
  <si>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</si>
  <si>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</si>
  <si>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</si>
  <si>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</si>
  <si>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</si>
  <si>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</si>
  <si>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</si>
  <si>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</si>
  <si>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</si>
  <si>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</si>
  <si>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</si>
  <si>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</si>
  <si>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</si>
  <si>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</si>
  <si>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</si>
  <si>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</si>
  <si>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</si>
  <si>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</si>
  <si>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</si>
  <si>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</si>
  <si>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</si>
  <si>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</si>
  <si>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</si>
  <si>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</si>
  <si>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</si>
  <si>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</si>
  <si>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</si>
  <si>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</si>
  <si>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</si>
  <si>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</si>
  <si>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</si>
  <si>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</si>
  <si>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</si>
  <si>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</si>
  <si>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</si>
  <si>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</si>
  <si>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</si>
  <si>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</si>
  <si>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</si>
  <si>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</si>
  <si>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</si>
  <si>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</si>
  <si>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</si>
  <si>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</si>
  <si>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</si>
  <si>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</si>
  <si>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</si>
  <si>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</si>
  <si>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</si>
  <si>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</si>
  <si>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</si>
  <si>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</si>
  <si>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</si>
  <si>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</si>
  <si>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</si>
  <si>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</si>
  <si>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</si>
  <si>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</si>
  <si>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</si>
  <si>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</si>
  <si>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</si>
  <si>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</si>
  <si>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</si>
  <si>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</si>
  <si>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</si>
  <si>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</si>
  <si>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</si>
  <si>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</si>
  <si>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</si>
  <si>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</si>
  <si>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</si>
  <si>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</si>
  <si>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</si>
  <si>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</si>
  <si>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</si>
  <si>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</si>
  <si>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</si>
  <si>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</si>
  <si>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</si>
  <si>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</si>
  <si>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</si>
  <si>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</si>
  <si>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</si>
  <si>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</si>
  <si>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</si>
  <si>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</si>
  <si>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</si>
  <si>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</si>
  <si>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</si>
  <si>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</si>
  <si>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</si>
  <si>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</si>
  <si>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</si>
  <si>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</si>
  <si>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</si>
  <si>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</si>
  <si>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</si>
  <si>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</si>
  <si>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</si>
  <si>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</si>
  <si>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</si>
  <si>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</si>
  <si>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</si>
  <si>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</si>
  <si>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</si>
  <si>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</si>
  <si>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</si>
  <si>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</si>
  <si>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</si>
  <si>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</si>
  <si>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</si>
  <si>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</si>
  <si>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</si>
  <si>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</si>
  <si>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</si>
  <si>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</si>
  <si>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</si>
  <si>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</si>
  <si>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</si>
  <si>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</si>
  <si>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</si>
  <si>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</si>
  <si>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</si>
  <si>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</si>
  <si>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</si>
  <si>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</si>
  <si>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</si>
  <si>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</si>
  <si>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</si>
  <si>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</si>
  <si>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</si>
  <si>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</si>
  <si>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</si>
  <si>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</si>
  <si>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</si>
  <si>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</si>
  <si>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</si>
  <si>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</si>
  <si>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</si>
  <si>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</si>
  <si>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</si>
  <si>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</si>
  <si>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</si>
  <si>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</si>
  <si>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</si>
  <si>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</si>
  <si>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</si>
  <si>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</si>
  <si>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</si>
  <si>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</si>
  <si>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</si>
  <si>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</si>
  <si>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</si>
  <si>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</si>
  <si>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</si>
  <si>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</si>
  <si>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</si>
  <si>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</si>
  <si>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</si>
  <si>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</si>
  <si>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</si>
  <si>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</si>
  <si>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</si>
  <si>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</si>
  <si>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</si>
  <si>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</si>
  <si>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</si>
  <si>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</si>
  <si>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</si>
  <si>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</si>
  <si>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</si>
  <si>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</si>
  <si>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</si>
  <si>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</si>
  <si>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</si>
  <si>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</si>
  <si>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</si>
  <si>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</si>
  <si>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</si>
  <si>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</si>
  <si>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</si>
  <si>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</si>
  <si>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</si>
  <si>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</si>
  <si>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</si>
  <si>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</si>
  <si>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</si>
  <si>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</si>
  <si>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</si>
  <si>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</si>
  <si>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</si>
  <si>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</si>
  <si>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</si>
  <si>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</si>
  <si>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</si>
  <si>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</si>
  <si>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</si>
  <si>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</si>
  <si>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</si>
  <si>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</si>
  <si>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</si>
  <si>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</si>
  <si>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</si>
  <si>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</si>
  <si>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</si>
  <si>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</si>
  <si>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</si>
  <si>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</si>
  <si>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</si>
  <si>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</si>
  <si>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</si>
  <si>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</si>
  <si>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</si>
  <si>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</si>
  <si>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</si>
  <si>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</si>
  <si>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</si>
  <si>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</si>
  <si>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</si>
  <si>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</si>
  <si>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</si>
  <si>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</si>
  <si>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</si>
  <si>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</si>
  <si>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</si>
  <si>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</si>
  <si>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</si>
  <si>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</si>
  <si>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</si>
  <si>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</si>
  <si>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</si>
  <si>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</si>
  <si>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</si>
  <si>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</si>
  <si>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</si>
  <si>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</si>
  <si>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</si>
  <si>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</si>
  <si>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</si>
  <si>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</si>
  <si>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</si>
  <si>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</si>
  <si>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</si>
  <si>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</si>
  <si>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</si>
  <si>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</si>
  <si>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</si>
  <si>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</si>
  <si>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</si>
  <si>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</si>
  <si>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</si>
  <si>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</si>
  <si>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</si>
  <si>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</si>
  <si>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</si>
  <si>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</si>
  <si>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</si>
  <si>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</si>
  <si>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</si>
  <si>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</si>
  <si>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</si>
  <si>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</si>
  <si>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</si>
  <si>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</si>
  <si>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</si>
  <si>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</si>
  <si>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</si>
  <si>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</si>
  <si>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</si>
  <si>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</si>
  <si>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</si>
  <si>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</si>
  <si>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</si>
  <si>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</si>
  <si>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</si>
  <si>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</si>
  <si>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</si>
  <si>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</si>
  <si>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</si>
  <si>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</si>
  <si>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</si>
  <si>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</si>
  <si>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</si>
  <si>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</si>
  <si>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</si>
  <si>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</si>
  <si>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</si>
  <si>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</si>
  <si>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</si>
  <si>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</si>
  <si>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</si>
  <si>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</si>
  <si>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</si>
  <si>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</si>
  <si>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</si>
  <si>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</si>
  <si>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</si>
  <si>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</si>
  <si>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</si>
  <si>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</si>
  <si>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</si>
  <si>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</si>
  <si>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</si>
  <si>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</si>
  <si>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</si>
  <si>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</si>
  <si>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</si>
  <si>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</si>
  <si>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</si>
  <si>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</si>
  <si>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</si>
  <si>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</si>
  <si>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</si>
  <si>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</si>
  <si>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</si>
  <si>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</si>
  <si>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</si>
  <si>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</si>
  <si>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</si>
  <si>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</si>
  <si>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</si>
  <si>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</si>
  <si>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</si>
  <si>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</si>
  <si>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</si>
  <si>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</si>
  <si>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</si>
  <si>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</si>
  <si>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</si>
  <si>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</si>
  <si>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</si>
  <si>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</si>
  <si>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</si>
  <si>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</si>
  <si>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</si>
  <si>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</si>
  <si>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</si>
  <si>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</si>
  <si>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</si>
  <si>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</si>
  <si>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</si>
  <si>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</si>
  <si>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</si>
  <si>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</si>
  <si>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</si>
  <si>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</si>
  <si>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</si>
  <si>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</si>
  <si>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</si>
  <si>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</si>
  <si>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</si>
  <si>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</si>
  <si>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</si>
  <si>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</si>
  <si>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</si>
  <si>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</si>
  <si>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</si>
  <si>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</si>
  <si>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</si>
  <si>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</si>
  <si>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</si>
  <si>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</si>
  <si>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</si>
  <si>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</si>
  <si>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</si>
  <si>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</si>
  <si>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</si>
  <si>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</si>
  <si>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</si>
  <si>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</si>
  <si>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</si>
  <si>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</si>
  <si>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</si>
  <si>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</si>
  <si>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</si>
  <si>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</si>
  <si>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</si>
  <si>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</si>
  <si>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</si>
  <si>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</si>
  <si>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</si>
  <si>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</si>
  <si>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</si>
  <si>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</si>
  <si>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</si>
  <si>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</si>
  <si>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</si>
  <si>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</si>
  <si>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</si>
  <si>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</si>
  <si>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</si>
  <si>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</si>
  <si>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</si>
  <si>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</si>
  <si>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</si>
  <si>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</si>
  <si>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</si>
  <si>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</si>
  <si>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</si>
  <si>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</si>
  <si>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</si>
  <si>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</si>
  <si>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</si>
  <si>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</si>
  <si>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</si>
  <si>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</si>
  <si>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</si>
  <si>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</si>
  <si>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</si>
  <si>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</si>
  <si>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</si>
  <si>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</si>
  <si>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</si>
  <si>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</si>
  <si>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</si>
  <si>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</si>
  <si>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</si>
  <si>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</si>
  <si>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</si>
  <si>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</si>
  <si>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</si>
  <si>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</si>
  <si>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</si>
  <si>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</si>
  <si>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</si>
  <si>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</si>
  <si>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</si>
  <si>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</si>
  <si>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</si>
  <si>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</si>
  <si>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</si>
  <si>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</si>
  <si>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</si>
  <si>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</si>
  <si>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</si>
  <si>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</si>
  <si>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</si>
  <si>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</si>
  <si>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</si>
  <si>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</si>
  <si>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</si>
  <si>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</si>
  <si>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</si>
  <si>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</si>
  <si>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</si>
  <si>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</si>
  <si>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</si>
  <si>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</si>
  <si>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</si>
  <si>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</si>
  <si>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</si>
  <si>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</si>
  <si>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</si>
  <si>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</si>
  <si>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</si>
  <si>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</si>
  <si>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</si>
  <si>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</si>
  <si>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</si>
  <si>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</si>
  <si>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</si>
  <si>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</si>
  <si>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</si>
  <si>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</si>
  <si>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</si>
  <si>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</si>
  <si>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</si>
  <si>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</si>
  <si>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</si>
  <si>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</si>
  <si>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</si>
  <si>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</si>
  <si>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</si>
  <si>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</si>
  <si>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</si>
  <si>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</si>
  <si>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</si>
  <si>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</si>
  <si>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</si>
  <si>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</si>
  <si>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</si>
  <si>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</si>
  <si>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</si>
  <si>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</si>
  <si>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</si>
  <si>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</si>
  <si>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</si>
  <si>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</si>
  <si>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</si>
  <si>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</si>
  <si>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</si>
  <si>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</si>
  <si>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</si>
  <si>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</si>
  <si>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</si>
  <si>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</si>
  <si>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</si>
  <si>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</si>
  <si>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</si>
  <si>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</si>
  <si>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</si>
  <si>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</si>
  <si>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</si>
  <si>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</si>
  <si>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</si>
  <si>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</si>
  <si>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</si>
  <si>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</si>
  <si>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</si>
  <si>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</si>
  <si>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</si>
  <si>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</si>
  <si>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</si>
  <si>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</si>
  <si>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</si>
  <si>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</si>
  <si>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</si>
  <si>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</si>
  <si>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</si>
  <si>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</si>
  <si>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</si>
  <si>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</si>
  <si>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</si>
  <si>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</si>
  <si>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</si>
  <si>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</si>
  <si>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</si>
  <si>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</si>
  <si>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</si>
  <si>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</si>
  <si>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</si>
  <si>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</si>
  <si>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</si>
  <si>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</si>
  <si>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</si>
  <si>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</si>
  <si>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</si>
  <si>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</si>
  <si>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</si>
  <si>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</si>
  <si>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</si>
  <si>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</si>
  <si>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</si>
  <si>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</si>
  <si>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</si>
  <si>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</si>
  <si>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</si>
  <si>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</si>
  <si>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</si>
  <si>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</si>
  <si>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</si>
  <si>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</si>
  <si>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</si>
  <si>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</si>
  <si>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</si>
  <si>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</si>
  <si>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</si>
  <si>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</si>
  <si>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</si>
  <si>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</si>
  <si>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</si>
  <si>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</si>
  <si>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</si>
  <si>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</si>
  <si>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</si>
  <si>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</si>
  <si>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</si>
  <si>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</si>
  <si>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</si>
  <si>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</si>
  <si>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</si>
  <si>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</si>
  <si>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</si>
  <si>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</si>
  <si>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</si>
  <si>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</si>
  <si>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</si>
  <si>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</si>
  <si>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</si>
  <si>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</si>
  <si>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</si>
  <si>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</si>
  <si>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</si>
  <si>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</si>
  <si>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</si>
  <si>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</si>
  <si>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</si>
  <si>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</si>
  <si>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</si>
  <si>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</si>
  <si>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</si>
  <si>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</si>
  <si>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</si>
  <si>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</si>
  <si>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</si>
  <si>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</si>
  <si>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</si>
  <si>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</si>
  <si>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</si>
  <si>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</si>
  <si>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</si>
  <si>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</si>
  <si>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</si>
  <si>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</si>
  <si>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</si>
  <si>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</si>
  <si>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</si>
  <si>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</si>
  <si>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</si>
  <si>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</si>
  <si>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</si>
  <si>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</si>
  <si>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</si>
  <si>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</si>
  <si>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</si>
  <si>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</si>
  <si>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</si>
  <si>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</si>
  <si>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</si>
  <si>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</si>
  <si>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</si>
  <si>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</si>
  <si>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</si>
  <si>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</si>
  <si>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</si>
  <si>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</si>
  <si>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</si>
  <si>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</si>
  <si>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</si>
  <si>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</si>
  <si>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</si>
  <si>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</si>
  <si>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</si>
  <si>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</si>
  <si>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</si>
  <si>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</si>
  <si>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</si>
  <si>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</si>
  <si>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</si>
  <si>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</si>
  <si>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</si>
  <si>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</si>
  <si>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</si>
  <si>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</si>
  <si>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</si>
  <si>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</si>
  <si>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</si>
  <si>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</si>
  <si>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</si>
  <si>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</si>
  <si>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</si>
  <si>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</si>
  <si>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</si>
  <si>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</si>
  <si>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</si>
  <si>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</si>
  <si>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</si>
  <si>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</si>
  <si>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</si>
  <si>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</si>
  <si>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</si>
  <si>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</si>
  <si>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</si>
  <si>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</si>
  <si>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</si>
  <si>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</si>
  <si>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</si>
  <si>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</si>
  <si>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</si>
  <si>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</si>
  <si>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</si>
  <si>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</si>
  <si>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</si>
  <si>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</si>
  <si>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</si>
  <si>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</si>
  <si>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</si>
  <si>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</si>
  <si>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</si>
  <si>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</si>
  <si>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</si>
  <si>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</si>
  <si>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</si>
  <si>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</si>
  <si>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</si>
  <si>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</si>
  <si>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</si>
  <si>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</si>
  <si>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</si>
  <si>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</si>
  <si>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</si>
  <si>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</si>
  <si>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</si>
  <si>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</si>
  <si>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</si>
  <si>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</si>
  <si>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</si>
  <si>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</si>
  <si>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</si>
  <si>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</si>
  <si>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</si>
  <si>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</si>
  <si>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</si>
  <si>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</si>
  <si>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</si>
  <si>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</si>
  <si>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</si>
  <si>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</si>
  <si>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</si>
  <si>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</si>
  <si>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</si>
  <si>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</si>
  <si>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</si>
  <si>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</si>
  <si>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</si>
  <si>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</si>
  <si>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</si>
  <si>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</si>
  <si>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</si>
  <si>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</si>
  <si>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</si>
  <si>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</si>
  <si>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</si>
  <si>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</si>
  <si>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</si>
  <si>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</si>
  <si>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</si>
  <si>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</si>
  <si>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</si>
  <si>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</si>
  <si>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</si>
  <si>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</si>
  <si>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</si>
  <si>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</si>
  <si>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</si>
  <si>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</si>
  <si>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</si>
  <si>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</si>
  <si>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</si>
  <si>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</si>
  <si>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</si>
  <si>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</si>
  <si>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</si>
  <si>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</si>
  <si>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</si>
  <si>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</si>
  <si>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</si>
  <si>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</si>
  <si>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</si>
  <si>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</si>
  <si>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</si>
  <si>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</si>
  <si>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</si>
  <si>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</si>
  <si>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</si>
  <si>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</si>
  <si>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</si>
  <si>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</si>
  <si>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</si>
  <si>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</si>
  <si>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</si>
  <si>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</si>
  <si>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</si>
  <si>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</si>
  <si>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</si>
  <si>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</si>
  <si>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</si>
  <si>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</si>
  <si>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</si>
  <si>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</si>
  <si>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</si>
  <si>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</si>
  <si>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</si>
  <si>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</si>
  <si>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</si>
  <si>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</si>
  <si>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</si>
  <si>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</si>
  <si>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</si>
  <si>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</si>
  <si>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</si>
  <si>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</si>
  <si>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</si>
  <si>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</si>
  <si>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</si>
  <si>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</si>
  <si>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</si>
  <si>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</si>
  <si>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</si>
  <si>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</si>
  <si>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</si>
  <si>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</si>
  <si>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</si>
  <si>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</si>
  <si>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</si>
  <si>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</si>
  <si>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</si>
  <si>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</si>
  <si>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</si>
  <si>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</si>
  <si>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</si>
  <si>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</si>
  <si>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</si>
  <si>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</si>
  <si>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</si>
  <si>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</si>
  <si>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</si>
  <si>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</si>
  <si>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</si>
  <si>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</si>
  <si>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</si>
  <si>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</si>
  <si>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</si>
  <si>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</si>
  <si>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</si>
  <si>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</si>
  <si>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</si>
  <si>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</si>
  <si>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</si>
  <si>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</si>
  <si>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</si>
  <si>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</si>
  <si>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</si>
  <si>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</si>
  <si>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</si>
  <si>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</si>
  <si>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</si>
  <si>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</si>
  <si>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</si>
  <si>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</si>
  <si>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</si>
  <si>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</si>
  <si>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</si>
  <si>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</si>
  <si>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</si>
  <si>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</si>
  <si>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</si>
  <si>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</si>
  <si>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</si>
  <si>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</si>
  <si>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</si>
  <si>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</si>
  <si>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</si>
  <si>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</si>
  <si>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</si>
  <si>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</si>
  <si>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</si>
  <si>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</si>
  <si>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</si>
  <si>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</si>
  <si>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</si>
  <si>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</si>
  <si>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</si>
  <si>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</si>
  <si>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</si>
  <si>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</si>
  <si>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</si>
  <si>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</si>
  <si>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</si>
  <si>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</si>
  <si>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</si>
  <si>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</si>
  <si>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</si>
  <si>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</si>
  <si>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</si>
  <si>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</si>
  <si>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</si>
  <si>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</si>
  <si>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</si>
  <si>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</si>
  <si>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</si>
  <si>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</si>
  <si>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</si>
  <si>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</si>
  <si>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</si>
  <si>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</si>
  <si>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</si>
  <si>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</si>
  <si>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</si>
  <si>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</si>
  <si>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</si>
  <si>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</si>
  <si>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</si>
  <si>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</si>
  <si>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</si>
  <si>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</si>
  <si>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</si>
  <si>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</si>
  <si>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</si>
  <si>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</si>
  <si>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</si>
  <si>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</si>
  <si>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</si>
  <si>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</si>
  <si>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</si>
  <si>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</si>
  <si>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</si>
  <si>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</si>
  <si>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</si>
  <si>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</si>
  <si>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</si>
  <si>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</si>
  <si>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</si>
  <si>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</si>
  <si>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</si>
  <si>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</si>
  <si>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</si>
  <si>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</si>
  <si>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</si>
  <si>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</si>
  <si>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</si>
  <si>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</si>
  <si>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</si>
  <si>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</si>
  <si>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</si>
  <si>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</si>
  <si>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</si>
  <si>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</si>
  <si>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</si>
  <si>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</si>
  <si>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</si>
  <si>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</si>
  <si>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</si>
  <si>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</si>
  <si>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</si>
  <si>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</si>
  <si>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</si>
  <si>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</si>
  <si>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</si>
  <si>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</si>
  <si>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</si>
  <si>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</si>
  <si>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</si>
  <si>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</si>
  <si>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</si>
  <si>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</si>
  <si>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</si>
  <si>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</si>
  <si>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</si>
  <si>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</si>
  <si>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</si>
  <si>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</si>
  <si>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</si>
  <si>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</si>
  <si>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</si>
  <si>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</si>
  <si>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</si>
  <si>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</si>
  <si>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</si>
  <si>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</si>
  <si>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</si>
  <si>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</si>
  <si>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</si>
  <si>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</si>
  <si>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</si>
  <si>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</si>
  <si>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</si>
  <si>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</si>
  <si>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</si>
  <si>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</si>
  <si>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</si>
  <si>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</si>
  <si>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</si>
  <si>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</si>
  <si>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</si>
  <si>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</si>
  <si>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</si>
  <si>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</si>
  <si>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</si>
  <si>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</si>
  <si>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</si>
  <si>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</si>
  <si>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</si>
  <si>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</si>
  <si>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</si>
  <si>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</si>
  <si>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</si>
  <si>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</si>
  <si>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</si>
  <si>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</si>
  <si>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</si>
  <si>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</si>
  <si>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</si>
  <si>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</si>
  <si>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</si>
  <si>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</si>
  <si>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</si>
  <si>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</si>
  <si>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</si>
  <si>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</si>
  <si>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</si>
  <si>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</si>
  <si>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</si>
  <si>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</si>
  <si>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</si>
  <si>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</si>
  <si>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</si>
  <si>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</si>
  <si>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</si>
  <si>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</si>
  <si>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</si>
  <si>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</si>
  <si>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</si>
  <si>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</si>
  <si>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</si>
  <si>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</si>
  <si>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</si>
  <si>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</si>
  <si>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</si>
  <si>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</si>
  <si>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</si>
  <si>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</si>
  <si>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</si>
  <si>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</si>
  <si>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</si>
  <si>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</si>
  <si>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</si>
  <si>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</si>
  <si>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</si>
  <si>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</si>
  <si>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</si>
  <si>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</si>
  <si>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</si>
  <si>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</si>
  <si>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</si>
  <si>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</si>
  <si>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</si>
  <si>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</si>
  <si>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</si>
  <si>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</si>
  <si>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</si>
  <si>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</si>
  <si>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</si>
  <si>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</si>
  <si>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</si>
  <si>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</si>
  <si>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</si>
  <si>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</si>
  <si>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</si>
  <si>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</si>
  <si>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</si>
  <si>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</si>
  <si>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</si>
  <si>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</si>
  <si>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</si>
  <si>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</si>
  <si>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</si>
  <si>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</si>
  <si>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</si>
  <si>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</si>
  <si>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</si>
  <si>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</si>
  <si>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</si>
  <si>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</si>
  <si>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</si>
  <si>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</si>
  <si>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</si>
  <si>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</si>
  <si>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</si>
  <si>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</si>
  <si>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</si>
  <si>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</si>
  <si>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</si>
  <si>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</si>
  <si>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</si>
  <si>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</si>
  <si>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</si>
  <si>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</si>
  <si>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</si>
  <si>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</si>
  <si>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</si>
  <si>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</si>
  <si>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</si>
  <si>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</si>
  <si>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</si>
  <si>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</si>
  <si>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</si>
  <si>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</si>
  <si>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</si>
  <si>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</si>
  <si>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</si>
  <si>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</si>
  <si>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</si>
  <si>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</si>
  <si>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</si>
  <si>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</si>
  <si>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</si>
  <si>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</si>
  <si>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</si>
  <si>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</si>
  <si>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</si>
  <si>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</si>
  <si>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</si>
  <si>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</si>
  <si>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</si>
  <si>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</si>
  <si>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</si>
  <si>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</si>
  <si>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</si>
  <si>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</si>
  <si>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</si>
  <si>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</si>
  <si>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</si>
  <si>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</si>
  <si>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</si>
  <si>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</si>
  <si>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</si>
  <si>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</si>
  <si>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</si>
  <si>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</si>
  <si>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</si>
  <si>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</si>
  <si>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</si>
  <si>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</si>
  <si>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</si>
  <si>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</si>
  <si>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</si>
  <si>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</si>
  <si>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</si>
  <si>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</si>
  <si>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</si>
  <si>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</si>
  <si>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</si>
  <si>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</si>
  <si>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</si>
  <si>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</si>
  <si>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</si>
  <si>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</si>
  <si>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</si>
  <si>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</si>
  <si>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</si>
  <si>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</si>
  <si>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</si>
  <si>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</si>
  <si>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</si>
  <si>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</si>
  <si>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</si>
  <si>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</si>
  <si>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</si>
  <si>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</si>
  <si>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</si>
  <si>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</si>
  <si>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</si>
  <si>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</si>
  <si>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</si>
  <si>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</si>
  <si>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</si>
  <si>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</si>
  <si>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</si>
  <si>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</si>
  <si>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</si>
  <si>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</si>
  <si>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</si>
  <si>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</si>
  <si>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</si>
  <si>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</si>
  <si>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</si>
  <si>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</si>
  <si>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</si>
  <si>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</si>
  <si>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</si>
  <si>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</si>
  <si>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</si>
  <si>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</si>
  <si>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</si>
  <si>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</si>
  <si>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</si>
  <si>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</si>
  <si>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</si>
  <si>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</si>
  <si>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</si>
  <si>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</si>
  <si>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</si>
  <si>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</si>
  <si>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</si>
  <si>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</si>
  <si>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</si>
  <si>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</si>
  <si>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</si>
  <si>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</si>
  <si>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</si>
  <si>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</si>
  <si>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</si>
  <si>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</si>
  <si>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</si>
  <si>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</si>
  <si>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</si>
  <si>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</si>
  <si>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</si>
  <si>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</si>
  <si>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</si>
  <si>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</si>
  <si>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</si>
  <si>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</si>
  <si>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</si>
  <si>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</si>
  <si>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</si>
  <si>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</si>
  <si>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</si>
  <si>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</si>
  <si>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</si>
  <si>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</si>
  <si>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</si>
  <si>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</si>
  <si>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</si>
  <si>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</si>
  <si>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</si>
  <si>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</si>
  <si>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</si>
  <si>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</si>
  <si>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</si>
  <si>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</si>
  <si>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</si>
  <si>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</si>
  <si>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</si>
  <si>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</si>
  <si>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</si>
  <si>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</si>
  <si>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</si>
  <si>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</si>
  <si>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</si>
  <si>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</si>
  <si>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</si>
  <si>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</si>
  <si>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</si>
  <si>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</si>
  <si>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</si>
  <si>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</si>
  <si>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</si>
  <si>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</si>
  <si>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</si>
  <si>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</si>
  <si>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</si>
  <si>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</si>
  <si>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</si>
  <si>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</si>
  <si>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</si>
  <si>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</si>
  <si>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</si>
  <si>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</si>
  <si>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</si>
  <si>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</si>
  <si>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</si>
  <si>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</si>
  <si>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</si>
  <si>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</si>
  <si>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</si>
  <si>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</si>
  <si>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</si>
  <si>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</si>
  <si>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</si>
  <si>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</si>
  <si>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</si>
  <si>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</si>
  <si>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</si>
  <si>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</si>
  <si>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</si>
  <si>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</si>
  <si>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</si>
  <si>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</si>
  <si>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</si>
  <si>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</si>
  <si>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</si>
  <si>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</si>
  <si>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</si>
  <si>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</si>
  <si>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</si>
  <si>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</si>
  <si>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</si>
  <si>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</si>
  <si>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</si>
  <si>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</si>
  <si>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</si>
  <si>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</si>
  <si>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</si>
  <si>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</si>
  <si>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</si>
  <si>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</si>
  <si>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</si>
  <si>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</si>
  <si>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</si>
  <si>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</si>
  <si>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</si>
  <si>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</si>
  <si>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</si>
  <si>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</si>
  <si>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</si>
  <si>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</si>
  <si>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</si>
  <si>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</si>
  <si>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</si>
  <si>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</si>
  <si>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</si>
  <si>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</si>
  <si>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</si>
  <si>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</si>
  <si>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</si>
  <si>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</si>
  <si>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</si>
  <si>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</si>
  <si>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</si>
  <si>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</si>
  <si>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</si>
  <si>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</si>
  <si>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</si>
  <si>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</si>
  <si>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</si>
  <si>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</si>
  <si>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</si>
  <si>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</si>
  <si>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</si>
  <si>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</si>
  <si>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</si>
  <si>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</si>
  <si>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</si>
  <si>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</si>
  <si>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</si>
  <si>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</si>
  <si>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</si>
  <si>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</si>
  <si>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</si>
  <si>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</si>
  <si>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</si>
  <si>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</si>
  <si>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</si>
  <si>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</si>
  <si>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</si>
  <si>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</si>
  <si>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</si>
  <si>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</si>
  <si>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</si>
  <si>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</si>
  <si>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</si>
  <si>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</si>
  <si>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</si>
  <si>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</si>
  <si>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</si>
  <si>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</si>
  <si>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</si>
  <si>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</si>
  <si>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</si>
  <si>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</si>
  <si>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</si>
  <si>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</si>
  <si>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</si>
  <si>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</si>
  <si>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</si>
  <si>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</si>
  <si>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</si>
  <si>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</si>
  <si>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</si>
  <si>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</si>
  <si>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</si>
  <si>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</si>
  <si>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</si>
  <si>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</si>
  <si>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</si>
  <si>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</si>
  <si>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</si>
  <si>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</si>
  <si>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</si>
  <si>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</si>
  <si>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</si>
  <si>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</si>
  <si>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</si>
  <si>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</si>
  <si>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</si>
  <si>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</si>
  <si>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</si>
  <si>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</si>
  <si>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</si>
  <si>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</si>
  <si>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</si>
  <si>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</si>
  <si>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</si>
  <si>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</si>
  <si>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</si>
  <si>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</si>
  <si>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</si>
  <si>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</si>
  <si>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</si>
  <si>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</si>
  <si>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</si>
  <si>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</si>
  <si>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</si>
  <si>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</si>
  <si>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</si>
  <si>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</si>
  <si>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</si>
  <si>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</si>
  <si>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</si>
  <si>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</si>
  <si>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</si>
  <si>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</si>
  <si>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</si>
  <si>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</si>
  <si>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</si>
  <si>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</si>
  <si>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</si>
  <si>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</si>
  <si>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</si>
  <si>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</si>
  <si>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</si>
  <si>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</si>
  <si>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</si>
  <si>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</si>
  <si>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</si>
  <si>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</si>
  <si>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</si>
  <si>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</si>
  <si>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</si>
  <si>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</si>
  <si>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</si>
  <si>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</si>
  <si>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</si>
  <si>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</si>
  <si>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</si>
  <si>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</si>
  <si>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</si>
  <si>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</si>
  <si>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</si>
  <si>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</si>
  <si>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</si>
  <si>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</si>
  <si>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</si>
  <si>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</si>
  <si>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</si>
  <si>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</si>
  <si>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</si>
  <si>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</si>
  <si>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</si>
  <si>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</si>
  <si>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</si>
  <si>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</si>
  <si>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</si>
  <si>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</si>
  <si>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</si>
  <si>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</si>
  <si>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</si>
  <si>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</si>
  <si>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</si>
  <si>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</si>
  <si>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</si>
  <si>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</si>
  <si>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</si>
  <si>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</si>
  <si>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</si>
  <si>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</si>
  <si>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</si>
  <si>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</si>
  <si>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</si>
  <si>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</si>
  <si>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</si>
  <si>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</si>
  <si>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</si>
  <si>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</si>
  <si>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</si>
  <si>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</si>
  <si>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</si>
  <si>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</si>
  <si>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</si>
  <si>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</si>
  <si>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</si>
  <si>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</si>
  <si>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</si>
  <si>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</si>
  <si>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</si>
  <si>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</si>
  <si>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</si>
  <si>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</si>
  <si>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</si>
  <si>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</si>
  <si>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</si>
  <si>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</si>
  <si>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</si>
  <si>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</si>
  <si>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</si>
  <si>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</si>
  <si>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</si>
  <si>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</si>
  <si>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</si>
  <si>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</si>
  <si>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</si>
  <si>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</si>
  <si>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</si>
  <si>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</si>
  <si>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</si>
  <si>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</si>
  <si>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</si>
  <si>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</si>
  <si>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</si>
  <si>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</si>
  <si>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</si>
  <si>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</si>
  <si>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</si>
  <si>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</si>
  <si>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</si>
  <si>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</si>
  <si>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</si>
  <si>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</si>
  <si>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</si>
  <si>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</si>
  <si>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</si>
  <si>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</si>
  <si>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</si>
  <si>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</si>
  <si>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</si>
  <si>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</si>
  <si>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</si>
  <si>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</si>
  <si>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</si>
  <si>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</si>
  <si>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</si>
  <si>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</si>
  <si>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</si>
  <si>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</si>
  <si>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</si>
  <si>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</si>
  <si>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</si>
  <si>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</si>
  <si>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</si>
  <si>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</si>
  <si>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</si>
  <si>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</si>
  <si>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</si>
  <si>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</si>
  <si>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</si>
  <si>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</si>
  <si>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</si>
  <si>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</si>
  <si>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</si>
  <si>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</si>
  <si>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</si>
  <si>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</si>
  <si>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</si>
  <si>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</si>
  <si>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</si>
  <si>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</si>
  <si>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Parent Category</t>
  </si>
  <si>
    <t>Sub Category</t>
  </si>
  <si>
    <t>film &amp; video</t>
  </si>
  <si>
    <t>television</t>
  </si>
  <si>
    <t>Row Labels</t>
  </si>
  <si>
    <t>Grand Total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</si>
  <si>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</si>
  <si>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</si>
  <si>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</si>
  <si>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</si>
  <si>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</si>
  <si>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</si>
  <si>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</si>
  <si>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</si>
  <si>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</si>
  <si>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</si>
  <si>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</si>
  <si>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</si>
  <si>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</si>
  <si>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</si>
  <si>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</si>
  <si>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</si>
  <si>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</si>
  <si>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</si>
  <si>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</si>
  <si>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</si>
  <si>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</si>
  <si>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</si>
  <si>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</si>
  <si>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</si>
  <si>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</si>
  <si>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</si>
  <si>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</si>
  <si>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</si>
  <si>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</si>
  <si>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</si>
  <si>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</si>
  <si>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</si>
  <si>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</si>
  <si>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</si>
  <si>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</si>
  <si>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</si>
  <si>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</si>
  <si>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</si>
  <si>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</si>
  <si>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</si>
  <si>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</si>
  <si>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</si>
  <si>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</si>
  <si>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</si>
  <si>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</si>
  <si>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</si>
  <si>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</si>
  <si>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</si>
  <si>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</si>
  <si>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(All)</t>
  </si>
  <si>
    <t>Outcome</t>
  </si>
  <si>
    <t>Count of Outcome</t>
  </si>
  <si>
    <t>Date Created Conversion (Launched at)</t>
  </si>
  <si>
    <t>Date Ended Conversion (Deadline)</t>
  </si>
  <si>
    <t>All</t>
  </si>
  <si>
    <t>Month Created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</si>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</sst>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9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[homework1.xlsx]Sheet2!PivotTable4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2-4C48-9C9D-554AFA66EF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2-4C48-9C9D-554AFA66EF0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2-4C48-9C9D-554AFA66EF0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22-4C48-9C9D-554AFA66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71264"/>
        <c:axId val="1499040016"/>
      </c:barChart>
      <c:catAx>
        <c:axId val="15608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40016"/>
        <c:crosses val="autoZero"/>
        <c:auto val="1"/>
        <c:lblAlgn val="ctr"/>
        <c:lblOffset val="100"/>
        <c:noMultiLvlLbl val="0"/>
      </c:catAx>
      <c:valAx>
        <c:axId val="1499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6-49B6-9861-DE86F50122E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6-49B6-9861-DE86F50122E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6-49B6-9861-DE86F50122EE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6-49B6-9861-DE86F501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83792"/>
        <c:axId val="1812366240"/>
      </c:barChart>
      <c:catAx>
        <c:axId val="21325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66240"/>
        <c:crosses val="autoZero"/>
        <c:auto val="1"/>
        <c:lblAlgn val="ctr"/>
        <c:lblOffset val="100"/>
        <c:noMultiLvlLbl val="0"/>
      </c:catAx>
      <c:valAx>
        <c:axId val="18123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[homework1.xlsx]Sheet13!PivotTable25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Sheet13!$B$6:$B$18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1-4079-BCA9-EDC104029D74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1-4079-BCA9-EDC104029D74}"/>
            </c:ext>
          </c:extLst>
        </c:ser>
        <c:ser>
          <c:idx val="2"/>
          <c:order val="2"/>
          <c:tx>
            <c:strRef>
              <c:f>Sheet13!$D$4:$D$5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Sheet13!$D$6:$D$18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1-4079-BCA9-EDC104029D74}"/>
            </c:ext>
          </c:extLst>
        </c:ser>
        <c:ser>
          <c:idx val="3"/>
          <c:order val="3"/>
          <c:tx>
            <c:strRef>
              <c:f>Sheet13!$E$4:$E$5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Sheet13!$E$6:$E$18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1-4079-BCA9-EDC10402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510384"/>
        <c:axId val="1180967040"/>
      </c:lineChart>
      <c:catAx>
        <c:axId val="12825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67040"/>
        <c:crosses val="autoZero"/>
        <c:auto val="1"/>
        <c:lblAlgn val="ctr"/>
        <c:lblOffset val="100"/>
        <c:noMultiLvlLbl val="0"/>
      </c:catAx>
      <c:valAx>
        <c:axId val="11809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to49999</c:v>
                </c:pt>
                <c:pt idx="11">
                  <c:v>Greater than 50000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0.69848156182212584</c:v>
                </c:pt>
                <c:pt idx="1">
                  <c:v>0.65403508771929819</c:v>
                </c:pt>
                <c:pt idx="2">
                  <c:v>0.52770083102493071</c:v>
                </c:pt>
                <c:pt idx="3">
                  <c:v>0.46537396121883656</c:v>
                </c:pt>
                <c:pt idx="4">
                  <c:v>0.45853658536585368</c:v>
                </c:pt>
                <c:pt idx="5">
                  <c:v>0.41610738255033558</c:v>
                </c:pt>
                <c:pt idx="6">
                  <c:v>0.39855072463768115</c:v>
                </c:pt>
                <c:pt idx="7">
                  <c:v>0.38095238095238093</c:v>
                </c:pt>
                <c:pt idx="8">
                  <c:v>0.47272727272727272</c:v>
                </c:pt>
                <c:pt idx="9">
                  <c:v>0.47727272727272729</c:v>
                </c:pt>
                <c:pt idx="10">
                  <c:v>0.2857142857142857</c:v>
                </c:pt>
                <c:pt idx="11">
                  <c:v>0.12249443207126949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4-40BB-84F1-89359BA57E2C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to49999</c:v>
                </c:pt>
                <c:pt idx="11">
                  <c:v>Greater than 50000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0.24511930585683298</c:v>
                </c:pt>
                <c:pt idx="1">
                  <c:v>0.29473684210526313</c:v>
                </c:pt>
                <c:pt idx="2">
                  <c:v>0.39196675900277006</c:v>
                </c:pt>
                <c:pt idx="3">
                  <c:v>0.39889196675900279</c:v>
                </c:pt>
                <c:pt idx="4">
                  <c:v>0.43902439024390244</c:v>
                </c:pt>
                <c:pt idx="5">
                  <c:v>0.48322147651006714</c:v>
                </c:pt>
                <c:pt idx="6">
                  <c:v>0.46376811594202899</c:v>
                </c:pt>
                <c:pt idx="7">
                  <c:v>0.44047619047619047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0.52380952380952384</c:v>
                </c:pt>
                <c:pt idx="11">
                  <c:v>0.44097995545657015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4-40BB-84F1-89359BA57E2C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to49999</c:v>
                </c:pt>
                <c:pt idx="11">
                  <c:v>Greater than 50000</c:v>
                </c:pt>
              </c:strCache>
            </c:strRef>
          </c:cat>
          <c:val>
            <c:numRef>
              <c:f>Sheet3!$H$2:$H$13</c:f>
              <c:numCache>
                <c:formatCode>0%</c:formatCode>
                <c:ptCount val="12"/>
                <c:pt idx="0">
                  <c:v>3.9045553145336226E-2</c:v>
                </c:pt>
                <c:pt idx="1">
                  <c:v>4.2105263157894736E-2</c:v>
                </c:pt>
                <c:pt idx="2">
                  <c:v>7.2022160664819951E-2</c:v>
                </c:pt>
                <c:pt idx="3">
                  <c:v>0.11080332409972299</c:v>
                </c:pt>
                <c:pt idx="4">
                  <c:v>8.2926829268292687E-2</c:v>
                </c:pt>
                <c:pt idx="5">
                  <c:v>9.3959731543624164E-2</c:v>
                </c:pt>
                <c:pt idx="6">
                  <c:v>0.13043478260869565</c:v>
                </c:pt>
                <c:pt idx="7">
                  <c:v>0.15476190476190477</c:v>
                </c:pt>
                <c:pt idx="8">
                  <c:v>0.12727272727272726</c:v>
                </c:pt>
                <c:pt idx="9">
                  <c:v>0.13636363636363635</c:v>
                </c:pt>
                <c:pt idx="10">
                  <c:v>0.19047619047619047</c:v>
                </c:pt>
                <c:pt idx="11">
                  <c:v>0.18485523385300667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4-40BB-84F1-89359BA5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65184"/>
        <c:axId val="2120996128"/>
      </c:lineChart>
      <c:catAx>
        <c:axId val="18342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6128"/>
        <c:crosses val="autoZero"/>
        <c:auto val="1"/>
        <c:lblAlgn val="ctr"/>
        <c:lblOffset val="100"/>
        <c:noMultiLvlLbl val="0"/>
      </c:catAx>
      <c:valAx>
        <c:axId val="21209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156633</xdr:colOff>
      <xdr:row>2</xdr:row>
      <xdr:rowOff>110066</xdr:rowOff>
    </xdr:from>
    <xdr:to>
      <xdr:col>14</xdr:col>
      <xdr:colOff>357717</xdr:colOff>
      <xdr:row>28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885EB-207D-424B-8086-A715F2B2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</xdr:colOff>
      <xdr:row>2</xdr:row>
      <xdr:rowOff>173566</xdr:rowOff>
    </xdr:from>
    <xdr:to>
      <xdr:col>16</xdr:col>
      <xdr:colOff>21166</xdr:colOff>
      <xdr:row>32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0BB3B-482B-4B6E-82BC-C937E16B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2117</xdr:colOff>
      <xdr:row>0</xdr:row>
      <xdr:rowOff>0</xdr:rowOff>
    </xdr:from>
    <xdr:to>
      <xdr:col>15</xdr:col>
      <xdr:colOff>304801</xdr:colOff>
      <xdr:row>27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1526-55FB-40AF-B213-47BD126C6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20</xdr:row>
          <xdr:rowOff>131233</xdr:rowOff>
        </xdr:from>
        <xdr:to>
          <xdr:col>3</xdr:col>
          <xdr:colOff>486833</xdr:colOff>
          <xdr:row>30</xdr:row>
          <xdr:rowOff>84667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227E9FA-7BB5-4A83-810F-08068B5EC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13</xdr:row>
      <xdr:rowOff>38099</xdr:rowOff>
    </xdr:from>
    <xdr:to>
      <xdr:col>10</xdr:col>
      <xdr:colOff>402166</xdr:colOff>
      <xdr:row>38</xdr:row>
      <xdr:rowOff>76198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69296-59B1-4867-A748-37081ADA7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aithilingam" refreshedDate="43858.564920486111" createdVersion="6" refreshedVersion="6" minRefreshableVersion="3" recordCount="4114" xr:uid="{A6D9C50B-7D02-443E-B0BC-21168981F0DC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Average Donation" numFmtId="0">
      <sharedItems containsMixedTypes="1" containsNumber="1" minValue="1" maxValue="3304"/>
    </cacheField>
    <cacheField name="Percentage Funded" numFmtId="0">
      <sharedItems containsSemiMixedTypes="0" containsString="0" containsNumber="1" containsInteger="1" minValue="0" maxValue="2260300"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 (Launched at)" numFmtId="164">
      <sharedItems containsSemiMixedTypes="0" containsNonDate="0" containsDate="1" containsString="0" minDate="2009-05-17T03:55:13" maxDate="2017-03-15T15:30:07"/>
    </cacheField>
    <cacheField name="Date Ended Conversion (Deadline)" numFmtId="164">
      <sharedItems containsSemiMixedTypes="0" containsNonDate="0" containsDate="1" containsString="0" minDate="2009-08-10T19:26:00" maxDate="2017-05-03T19:12:00"/>
    </cacheField>
    <cacheField name="Month Created" numFmtId="0">
      <sharedItems/>
    </cacheField>
    <cacheField name="Years" numFmtId="0">
      <sharedItems containsSemiMixedTypes="0" containsString="0" containsNumber="1" containsInteger="1" minValue="2009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Vaithilingam" refreshedDate="43858.568209027777" backgroundQuery="1" createdVersion="6" refreshedVersion="6" minRefreshableVersion="3" recordCount="0" supportSubquery="1" supportAdvancedDrill="1" xr:uid="{F928D570-50D8-43C7-88BC-30A276DA9C23}">
  <cacheSource type="external" connectionId="1"/>
  <cacheFields count="5">
    <cacheField name="[Table1].[Month Created].[Month Created]" caption="Month Created" numFmtId="0" hierarchy="20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Table1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4" level="32767"/>
    <cacheField name="[Table1].[Years].[Years]" caption="Years" numFmtId="0" hierarchy="21" level="1">
      <sharedItems containsSemiMixedTypes="0" containsNonDate="0" containsString="0"/>
    </cacheField>
    <cacheField name="[Table1].[Parent Category].[Parent Category]" caption="Parent Category" numFmtId="0" hierarchy="16" level="1">
      <sharedItems containsSemiMixedTypes="0" containsNonDate="0" containsString="0"/>
    </cacheField>
  </cacheFields>
  <cacheHierarchies count="2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5" unbalanced="0"/>
    <cacheHierarchy uniqueName="[Table1].[pledged]" caption="pledged" attribute="1" defaultMemberUniqueName="[Table1].[pledged].[All]" allUniqueName="[Table1].[pledg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Percentage Funded]" caption="Percentage Funded" attribute="1" defaultMemberUniqueName="[Table1].[Percentage Funded].[All]" allUniqueName="[Table1].[Percentage Funded].[All]" dimensionUniqueName="[Table1]" displayFolder="" count="0" memberValueDatatype="20" unbalanced="0"/>
    <cacheHierarchy uniqueName="[Table1].[Category and Sub-Category]" caption="Category and Sub-Category" attribute="1" defaultMemberUniqueName="[Table1].[Category and Sub-Category].[All]" allUniqueName="[Table1].[Category and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ub Category]" caption="Sub Category" attribute="1" defaultMemberUniqueName="[Table1].[Sub Category].[All]" allUniqueName="[Table1].[Sub Category].[All]" dimensionUniqueName="[Table1]" displayFolder="" count="0" memberValueDatatype="130" unbalanced="0"/>
    <cacheHierarchy uniqueName="[Table1].[Date Created Conversion (Launched at)]" caption="Date Created Conversion (Launched at)" attribute="1" time="1" defaultMemberUniqueName="[Table1].[Date Created Conversion (Launched at)].[All]" allUniqueName="[Table1].[Date Created Conversion (Launched at)].[All]" dimensionUniqueName="[Table1]" displayFolder="" count="0" memberValueDatatype="7" unbalanced="0"/>
    <cacheHierarchy uniqueName="[Table1].[Date Ended Conversion (Deadline)]" caption="Date Ended Conversion (Deadline)" attribute="1" time="1" defaultMemberUniqueName="[Table1].[Date Ended Conversion (Deadline)].[All]" allUniqueName="[Table1].[Date Ended Conversion (Deadline)].[All]" dimensionUniqueName="[Table1]" displayFolder="" count="0" memberValueDatatype="7" unbalanced="0"/>
    <cacheHierarchy uniqueName="[Table1].[Month Created]" caption="Month Created" attribute="1" defaultMemberUniqueName="[Table1].[Month Created].[All]" allUniqueName="[Table1].[Month Create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Years]" caption="Years" attribute="1" defaultMemberUniqueName="[Table1].[Years].[All]" allUniqueName="[Table1].[Years].[All]" dimensionUniqueName="[Table1]" displayFolder="" count="2" memberValueDatatype="2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63.917582417582416"/>
    <n v="137"/>
    <s v="film &amp; video/television"/>
    <x v="0"/>
    <x v="0"/>
    <d v="2015-06-22T00:10:11"/>
    <d v="2015-07-23T03:00:00"/>
    <s v="June"/>
    <n v="2015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85.48101265822785"/>
    <n v="143"/>
    <s v="film &amp; video/television"/>
    <x v="0"/>
    <x v="0"/>
    <d v="2017-01-31T14:24:43"/>
    <d v="2017-03-02T14:24:43"/>
    <s v="January"/>
    <n v="2017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5"/>
    <n v="105"/>
    <s v="film &amp; video/television"/>
    <x v="0"/>
    <x v="0"/>
    <d v="2016-02-05T16:51:23"/>
    <d v="2016-02-15T16:51:23"/>
    <s v="February"/>
    <n v="2016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69.266666666666666"/>
    <n v="104"/>
    <s v="film &amp; video/television"/>
    <x v="0"/>
    <x v="0"/>
    <d v="2014-07-08T12:21:47"/>
    <d v="2014-08-07T12:21:47"/>
    <s v="July"/>
    <n v="201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90.55028169014085"/>
    <n v="123"/>
    <s v="film &amp; video/television"/>
    <x v="0"/>
    <x v="0"/>
    <d v="2015-11-19T20:01:19"/>
    <d v="2015-12-19T20:01:19"/>
    <s v="November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93.40425531914893"/>
    <n v="110"/>
    <s v="film &amp; video/television"/>
    <x v="0"/>
    <x v="0"/>
    <d v="2016-07-12T22:23:27"/>
    <d v="2016-07-29T05:35:00"/>
    <s v="July"/>
    <n v="2016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46.87931034482759"/>
    <n v="106"/>
    <s v="film &amp; video/television"/>
    <x v="0"/>
    <x v="0"/>
    <d v="2014-06-04T01:44:10"/>
    <d v="2014-06-14T01:44:10"/>
    <s v="June"/>
    <n v="201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59.82456140350877"/>
    <n v="101"/>
    <s v="film &amp; video/television"/>
    <x v="0"/>
    <x v="0"/>
    <d v="2016-05-26T01:07:47"/>
    <d v="2016-07-05T01:07:47"/>
    <s v="May"/>
    <n v="2016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291.79333333333335"/>
    <n v="100"/>
    <s v="film &amp; video/television"/>
    <x v="0"/>
    <x v="0"/>
    <d v="2016-04-08T22:40:12"/>
    <d v="2016-04-15T21:00:00"/>
    <s v="April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31.499500000000001"/>
    <n v="126"/>
    <s v="film &amp; video/television"/>
    <x v="0"/>
    <x v="0"/>
    <d v="2016-03-18T02:29:04"/>
    <d v="2016-04-17T02:29:04"/>
    <s v="March"/>
    <n v="20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58.68421052631578"/>
    <n v="101"/>
    <s v="film &amp; video/television"/>
    <x v="0"/>
    <x v="0"/>
    <d v="2014-05-21T01:37:59"/>
    <d v="2014-06-25T01:37:59"/>
    <s v="May"/>
    <n v="201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80.333333333333329"/>
    <n v="121"/>
    <s v="film &amp; video/television"/>
    <x v="0"/>
    <x v="0"/>
    <d v="2016-07-21T18:41:02"/>
    <d v="2016-08-22T03:00:00"/>
    <s v="July"/>
    <n v="201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59.961305925030231"/>
    <n v="165"/>
    <s v="film &amp; video/television"/>
    <x v="0"/>
    <x v="0"/>
    <d v="2014-06-01T17:07:05"/>
    <d v="2014-07-16T03:00:00"/>
    <s v="June"/>
    <n v="2014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09.78431372549019"/>
    <n v="160"/>
    <s v="film &amp; video/television"/>
    <x v="0"/>
    <x v="0"/>
    <d v="2016-05-18T16:15:09"/>
    <d v="2016-06-23T20:27:00"/>
    <s v="May"/>
    <n v="2016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47.70731707317074"/>
    <n v="101"/>
    <s v="film &amp; video/television"/>
    <x v="0"/>
    <x v="0"/>
    <d v="2014-06-18T00:38:08"/>
    <d v="2014-07-13T13:59:00"/>
    <s v="June"/>
    <n v="20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21.755102040816325"/>
    <n v="107"/>
    <s v="film &amp; video/television"/>
    <x v="0"/>
    <x v="0"/>
    <d v="2015-09-09T09:24:18"/>
    <d v="2015-09-27T20:14:00"/>
    <s v="September"/>
    <n v="20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71.84285714285716"/>
    <n v="100"/>
    <s v="film &amp; video/television"/>
    <x v="0"/>
    <x v="0"/>
    <d v="2014-05-01T19:06:51"/>
    <d v="2014-06-16T05:30:00"/>
    <s v="May"/>
    <n v="201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41.944444444444443"/>
    <n v="101"/>
    <s v="film &amp; video/television"/>
    <x v="0"/>
    <x v="0"/>
    <d v="2014-10-05T17:33:42"/>
    <d v="2014-11-04T18:33:42"/>
    <s v="October"/>
    <n v="201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93.264122807017543"/>
    <n v="106"/>
    <s v="film &amp; video/television"/>
    <x v="0"/>
    <x v="0"/>
    <d v="2014-08-18T13:00:56"/>
    <d v="2014-09-17T13:00:56"/>
    <s v="August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56.136363636363633"/>
    <n v="145"/>
    <s v="film &amp; video/television"/>
    <x v="0"/>
    <x v="0"/>
    <d v="2015-06-20T19:35:34"/>
    <d v="2015-07-20T19:35:34"/>
    <s v="June"/>
    <n v="2015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80.16"/>
    <n v="100"/>
    <s v="film &amp; video/television"/>
    <x v="0"/>
    <x v="0"/>
    <d v="2015-07-15T18:11:52"/>
    <d v="2015-09-13T18:11:52"/>
    <s v="July"/>
    <n v="201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99.9009900990099"/>
    <n v="109"/>
    <s v="film &amp; video/television"/>
    <x v="0"/>
    <x v="0"/>
    <d v="2014-08-27T15:03:09"/>
    <d v="2014-09-26T15:03:09"/>
    <s v="August"/>
    <n v="2014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51.25"/>
    <n v="117"/>
    <s v="film &amp; video/television"/>
    <x v="0"/>
    <x v="0"/>
    <d v="2014-12-16T21:52:20"/>
    <d v="2015-01-01T07:59:00"/>
    <s v="December"/>
    <n v="201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03.04347826086956"/>
    <n v="119"/>
    <s v="film &amp; video/television"/>
    <x v="0"/>
    <x v="0"/>
    <d v="2015-04-03T18:41:41"/>
    <d v="2015-04-30T15:20:00"/>
    <s v="April"/>
    <n v="2015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66.346149825783982"/>
    <n v="109"/>
    <s v="film &amp; video/television"/>
    <x v="0"/>
    <x v="0"/>
    <d v="2015-08-13T19:41:03"/>
    <d v="2015-09-15T19:39:00"/>
    <s v="August"/>
    <n v="201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57.142857142857146"/>
    <n v="133"/>
    <s v="film &amp; video/television"/>
    <x v="0"/>
    <x v="0"/>
    <d v="2015-11-10T00:36:01"/>
    <d v="2016-01-09T00:36:01"/>
    <s v="November"/>
    <n v="201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02.10526315789474"/>
    <n v="155"/>
    <s v="film &amp; video/television"/>
    <x v="0"/>
    <x v="0"/>
    <d v="2014-07-08T12:22:24"/>
    <d v="2014-08-17T12:22:24"/>
    <s v="July"/>
    <n v="201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48.96666666666667"/>
    <n v="112"/>
    <s v="film &amp; video/television"/>
    <x v="0"/>
    <x v="0"/>
    <d v="2014-10-17T03:57:13"/>
    <d v="2014-11-16T04:57:13"/>
    <s v="October"/>
    <n v="201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69.6056338028169"/>
    <n v="100"/>
    <s v="film &amp; video/television"/>
    <x v="0"/>
    <x v="0"/>
    <d v="2015-11-16T23:08:04"/>
    <d v="2015-12-16T23:08:04"/>
    <s v="November"/>
    <n v="2015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31.623931623931625"/>
    <n v="123"/>
    <s v="film &amp; video/television"/>
    <x v="0"/>
    <x v="0"/>
    <d v="2014-06-22T16:09:28"/>
    <d v="2014-07-22T16:09:28"/>
    <s v="June"/>
    <n v="201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76.45264150943396"/>
    <n v="101"/>
    <s v="film &amp; video/television"/>
    <x v="0"/>
    <x v="0"/>
    <d v="2014-07-22T07:01:55"/>
    <d v="2014-08-21T07:01:55"/>
    <s v="July"/>
    <n v="201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3"/>
    <n v="100"/>
    <s v="film &amp; video/television"/>
    <x v="0"/>
    <x v="0"/>
    <d v="2016-01-07T19:00:34"/>
    <d v="2016-01-25T19:00:34"/>
    <s v="January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320.44943820224717"/>
    <n v="100"/>
    <s v="film &amp; video/television"/>
    <x v="0"/>
    <x v="0"/>
    <d v="2016-04-01T15:03:37"/>
    <d v="2016-05-13T03:59:00"/>
    <s v="April"/>
    <n v="2016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83.75"/>
    <n v="102"/>
    <s v="film &amp; video/television"/>
    <x v="0"/>
    <x v="0"/>
    <d v="2015-10-09T15:51:41"/>
    <d v="2015-11-08T16:51:41"/>
    <s v="October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49.882352941176471"/>
    <n v="130"/>
    <s v="film &amp; video/television"/>
    <x v="0"/>
    <x v="0"/>
    <d v="2014-07-21T07:43:21"/>
    <d v="2014-08-05T07:43:21"/>
    <s v="July"/>
    <n v="201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59.464285714285715"/>
    <n v="167"/>
    <s v="film &amp; video/television"/>
    <x v="0"/>
    <x v="0"/>
    <d v="2015-04-04T07:00:14"/>
    <d v="2015-04-28T00:00:00"/>
    <s v="April"/>
    <n v="201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93.84090909090909"/>
    <n v="142"/>
    <s v="film &amp; video/television"/>
    <x v="0"/>
    <x v="0"/>
    <d v="2015-03-05T07:22:05"/>
    <d v="2015-04-04T06:22:05"/>
    <s v="March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59.51383399209487"/>
    <n v="183"/>
    <s v="film &amp; video/television"/>
    <x v="0"/>
    <x v="0"/>
    <d v="2015-01-28T16:37:59"/>
    <d v="2015-02-27T16:37:59"/>
    <s v="January"/>
    <n v="2015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41.68181818181818"/>
    <n v="110"/>
    <s v="film &amp; video/television"/>
    <x v="0"/>
    <x v="0"/>
    <d v="2013-04-11T01:22:24"/>
    <d v="2013-05-11T01:22:24"/>
    <s v="April"/>
    <n v="2013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50.89861751152074"/>
    <n v="131"/>
    <s v="film &amp; video/television"/>
    <x v="0"/>
    <x v="0"/>
    <d v="2014-04-25T01:07:48"/>
    <d v="2014-05-25T22:59:00"/>
    <s v="April"/>
    <n v="201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26.6875"/>
    <n v="101"/>
    <s v="film &amp; video/television"/>
    <x v="0"/>
    <x v="0"/>
    <d v="2014-05-30T05:08:08"/>
    <d v="2014-06-19T04:00:00"/>
    <s v="May"/>
    <n v="201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05.26315789473684"/>
    <n v="100"/>
    <s v="film &amp; video/television"/>
    <x v="0"/>
    <x v="0"/>
    <d v="2014-09-05T13:39:14"/>
    <d v="2014-10-05T13:39:14"/>
    <s v="September"/>
    <n v="20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17.51479289940828"/>
    <n v="142"/>
    <s v="film &amp; video/television"/>
    <x v="0"/>
    <x v="0"/>
    <d v="2014-11-28T15:20:26"/>
    <d v="2014-12-28T15:20:26"/>
    <s v="November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117.36121673003802"/>
    <n v="309"/>
    <s v="film &amp; video/television"/>
    <x v="0"/>
    <x v="0"/>
    <d v="2014-06-12T18:58:06"/>
    <d v="2014-07-13T00:00:00"/>
    <s v="June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33.33333333333334"/>
    <n v="100"/>
    <s v="film &amp; video/television"/>
    <x v="0"/>
    <x v="0"/>
    <d v="2014-08-23T02:22:17"/>
    <d v="2014-10-07T02:22:17"/>
    <s v="August"/>
    <n v="20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98.360655737704917"/>
    <n v="120"/>
    <s v="film &amp; video/television"/>
    <x v="0"/>
    <x v="0"/>
    <d v="2016-03-28T14:58:27"/>
    <d v="2016-04-27T14:58:27"/>
    <s v="March"/>
    <n v="201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94.44444444444446"/>
    <n v="104"/>
    <s v="film &amp; video/television"/>
    <x v="0"/>
    <x v="0"/>
    <d v="2015-11-15T23:09:34"/>
    <d v="2015-12-15T23:09:34"/>
    <s v="November"/>
    <n v="201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76.865000000000009"/>
    <n v="108"/>
    <s v="film &amp; video/television"/>
    <x v="0"/>
    <x v="0"/>
    <d v="2014-10-20T19:40:07"/>
    <d v="2014-12-19T20:40:07"/>
    <s v="October"/>
    <n v="201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56.815789473684212"/>
    <n v="108"/>
    <s v="film &amp; video/television"/>
    <x v="0"/>
    <x v="0"/>
    <d v="2015-01-29T12:24:20"/>
    <d v="2015-03-01T12:00:00"/>
    <s v="January"/>
    <n v="2015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37.93103448275863"/>
    <n v="100"/>
    <s v="film &amp; video/television"/>
    <x v="0"/>
    <x v="0"/>
    <d v="2015-09-24T04:14:05"/>
    <d v="2015-10-24T04:14:05"/>
    <s v="September"/>
    <n v="201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27.272727272727273"/>
    <n v="100"/>
    <s v="film &amp; video/television"/>
    <x v="0"/>
    <x v="0"/>
    <d v="2014-12-22T18:04:18"/>
    <d v="2015-01-30T17:00:00"/>
    <s v="December"/>
    <n v="2014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18.33613445378151"/>
    <n v="128"/>
    <s v="film &amp; video/television"/>
    <x v="0"/>
    <x v="0"/>
    <d v="2015-07-11T22:17:17"/>
    <d v="2015-08-10T22:17:17"/>
    <s v="July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223.48076923076923"/>
    <n v="116"/>
    <s v="film &amp; video/television"/>
    <x v="0"/>
    <x v="0"/>
    <d v="2014-06-17T16:50:46"/>
    <d v="2014-07-17T16:50:46"/>
    <s v="June"/>
    <n v="2014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28.111111111111111"/>
    <n v="110"/>
    <s v="film &amp; video/television"/>
    <x v="0"/>
    <x v="0"/>
    <d v="2014-03-21T13:10:45"/>
    <d v="2014-04-04T22:00:00"/>
    <s v="March"/>
    <n v="201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94.23076923076923"/>
    <n v="101"/>
    <s v="film &amp; video/television"/>
    <x v="0"/>
    <x v="0"/>
    <d v="2015-11-25T17:07:01"/>
    <d v="2015-12-25T17:07:01"/>
    <s v="November"/>
    <n v="2015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28.95348837209303"/>
    <n v="129"/>
    <s v="film &amp; video/television"/>
    <x v="0"/>
    <x v="0"/>
    <d v="2016-05-06T23:15:16"/>
    <d v="2016-05-27T23:15:16"/>
    <s v="May"/>
    <n v="20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49.316091954022987"/>
    <n v="107"/>
    <s v="film &amp; video/television"/>
    <x v="0"/>
    <x v="0"/>
    <d v="2015-05-25T13:10:24"/>
    <d v="2015-06-08T16:00:00"/>
    <s v="May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221.52173913043478"/>
    <n v="102"/>
    <s v="film &amp; video/television"/>
    <x v="0"/>
    <x v="0"/>
    <d v="2015-03-26T19:59:22"/>
    <d v="2015-04-25T19:59:22"/>
    <s v="March"/>
    <n v="2015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37.21333333333334"/>
    <n v="103"/>
    <s v="film &amp; video/television"/>
    <x v="0"/>
    <x v="0"/>
    <d v="2014-10-20T17:52:52"/>
    <d v="2014-11-19T18:52:52"/>
    <s v="October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606.82242424242418"/>
    <n v="100"/>
    <s v="film &amp; video/television"/>
    <x v="0"/>
    <x v="0"/>
    <d v="2015-08-14T05:39:36"/>
    <d v="2015-09-14T21:00:00"/>
    <s v="August"/>
    <n v="201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43.040092592592593"/>
    <n v="103"/>
    <s v="film &amp; video/shorts"/>
    <x v="0"/>
    <x v="1"/>
    <d v="2014-03-03T21:38:37"/>
    <d v="2014-03-23T00:00:00"/>
    <s v="March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322.39130434782606"/>
    <n v="148"/>
    <s v="film &amp; video/shorts"/>
    <x v="0"/>
    <x v="1"/>
    <d v="2013-05-15T19:32:37"/>
    <d v="2013-06-06T19:32:37"/>
    <s v="May"/>
    <n v="20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96.708333333333329"/>
    <n v="155"/>
    <s v="film &amp; video/shorts"/>
    <x v="0"/>
    <x v="1"/>
    <d v="2013-02-06T19:11:18"/>
    <d v="2013-03-03T19:11:18"/>
    <s v="February"/>
    <n v="2013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35.474531249999998"/>
    <n v="114"/>
    <s v="film &amp; video/shorts"/>
    <x v="0"/>
    <x v="1"/>
    <d v="2013-12-04T21:53:33"/>
    <d v="2013-12-28T04:59:00"/>
    <s v="December"/>
    <n v="201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86.666666666666671"/>
    <n v="173"/>
    <s v="film &amp; video/shorts"/>
    <x v="0"/>
    <x v="1"/>
    <d v="2013-06-08T00:26:21"/>
    <d v="2013-07-08T00:26:21"/>
    <s v="June"/>
    <n v="2013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32.05263157894737"/>
    <n v="108"/>
    <s v="film &amp; video/shorts"/>
    <x v="0"/>
    <x v="1"/>
    <d v="2014-07-15T19:42:34"/>
    <d v="2014-08-11T05:59:00"/>
    <s v="July"/>
    <n v="201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91.230769230769226"/>
    <n v="119"/>
    <s v="film &amp; video/shorts"/>
    <x v="0"/>
    <x v="1"/>
    <d v="2016-06-18T20:23:40"/>
    <d v="2016-07-18T20:23:40"/>
    <s v="June"/>
    <n v="201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16.25"/>
    <n v="116"/>
    <s v="film &amp; video/shorts"/>
    <x v="0"/>
    <x v="1"/>
    <d v="2012-06-15T14:00:04"/>
    <d v="2012-07-15T14:00:04"/>
    <s v="June"/>
    <n v="20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21.194444444444443"/>
    <n v="127"/>
    <s v="film &amp; video/shorts"/>
    <x v="0"/>
    <x v="1"/>
    <d v="2014-01-24T13:39:51"/>
    <d v="2014-02-23T13:39:51"/>
    <s v="January"/>
    <n v="201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62.327134831460668"/>
    <n v="111"/>
    <s v="film &amp; video/shorts"/>
    <x v="0"/>
    <x v="1"/>
    <d v="2011-08-31T04:30:25"/>
    <d v="2011-10-02T06:59:00"/>
    <s v="August"/>
    <n v="201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37.411764705882355"/>
    <n v="127"/>
    <s v="film &amp; video/shorts"/>
    <x v="0"/>
    <x v="1"/>
    <d v="2011-07-06T21:30:45"/>
    <d v="2011-09-04T21:30:45"/>
    <s v="July"/>
    <n v="20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69.71875"/>
    <n v="124"/>
    <s v="film &amp; video/shorts"/>
    <x v="0"/>
    <x v="1"/>
    <d v="2012-03-29T06:30:57"/>
    <d v="2012-05-28T06:30:57"/>
    <s v="March"/>
    <n v="201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58.170731707317074"/>
    <n v="108"/>
    <s v="film &amp; video/shorts"/>
    <x v="0"/>
    <x v="1"/>
    <d v="2012-10-26T00:14:41"/>
    <d v="2012-11-15T00:00:00"/>
    <s v="October"/>
    <n v="20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50"/>
    <n v="100"/>
    <s v="film &amp; video/shorts"/>
    <x v="0"/>
    <x v="1"/>
    <d v="2011-02-13T18:09:44"/>
    <d v="2011-05-03T03:59:00"/>
    <s v="February"/>
    <n v="20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9.471034482758618"/>
    <n v="113"/>
    <s v="film &amp; video/shorts"/>
    <x v="0"/>
    <x v="1"/>
    <d v="2015-12-22T11:41:35"/>
    <d v="2016-01-21T11:41:35"/>
    <s v="December"/>
    <n v="201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85.957446808510639"/>
    <n v="115"/>
    <s v="film &amp; video/shorts"/>
    <x v="0"/>
    <x v="1"/>
    <d v="2013-03-24T05:01:12"/>
    <d v="2013-04-23T05:01:12"/>
    <s v="March"/>
    <n v="2013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30.666666666666668"/>
    <n v="153"/>
    <s v="film &amp; video/shorts"/>
    <x v="0"/>
    <x v="1"/>
    <d v="2011-10-28T16:35:58"/>
    <d v="2011-12-27T17:35:58"/>
    <s v="October"/>
    <n v="201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60.384615384615387"/>
    <n v="393"/>
    <s v="film &amp; video/shorts"/>
    <x v="0"/>
    <x v="1"/>
    <d v="2012-03-29T03:28:37"/>
    <d v="2012-05-21T02:59:00"/>
    <s v="March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38.6"/>
    <n v="2702"/>
    <s v="film &amp; video/shorts"/>
    <x v="0"/>
    <x v="1"/>
    <d v="2016-08-22T17:32:01"/>
    <d v="2016-09-01T17:32:01"/>
    <s v="August"/>
    <n v="201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40.268292682926827"/>
    <n v="127"/>
    <s v="film &amp; video/shorts"/>
    <x v="0"/>
    <x v="1"/>
    <d v="2014-03-26T18:38:13"/>
    <d v="2014-04-25T18:38:13"/>
    <s v="March"/>
    <n v="2014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273.82978723404256"/>
    <n v="107"/>
    <s v="film &amp; video/shorts"/>
    <x v="0"/>
    <x v="1"/>
    <d v="2013-11-05T02:00:56"/>
    <d v="2013-12-10T02:00:56"/>
    <s v="November"/>
    <n v="201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53.035714285714285"/>
    <n v="198"/>
    <s v="film &amp; video/shorts"/>
    <x v="0"/>
    <x v="1"/>
    <d v="2012-07-10T03:48:47"/>
    <d v="2012-07-14T03:02:00"/>
    <s v="July"/>
    <n v="201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40.005000000000003"/>
    <n v="100"/>
    <s v="film &amp; video/shorts"/>
    <x v="0"/>
    <x v="1"/>
    <d v="2011-09-09T19:41:01"/>
    <d v="2011-10-09T19:41:01"/>
    <s v="September"/>
    <n v="201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5.76923076923077"/>
    <n v="103"/>
    <s v="film &amp; video/shorts"/>
    <x v="0"/>
    <x v="1"/>
    <d v="2015-02-07T14:46:29"/>
    <d v="2015-02-22T11:30:00"/>
    <s v="February"/>
    <n v="2015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71.428571428571431"/>
    <n v="100"/>
    <s v="film &amp; video/shorts"/>
    <x v="0"/>
    <x v="1"/>
    <d v="2011-04-15T18:11:26"/>
    <d v="2011-05-15T18:11:26"/>
    <s v="April"/>
    <n v="201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71.714285714285708"/>
    <n v="126"/>
    <s v="film &amp; video/shorts"/>
    <x v="0"/>
    <x v="1"/>
    <d v="2011-08-24T03:00:37"/>
    <d v="2011-09-23T03:00:37"/>
    <s v="August"/>
    <n v="20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375.76470588235293"/>
    <n v="106"/>
    <s v="film &amp; video/shorts"/>
    <x v="0"/>
    <x v="1"/>
    <d v="2015-10-14T13:20:45"/>
    <d v="2015-12-27T14:20:45"/>
    <s v="October"/>
    <n v="201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04.6"/>
    <n v="105"/>
    <s v="film &amp; video/shorts"/>
    <x v="0"/>
    <x v="1"/>
    <d v="2010-05-24T12:56:43"/>
    <d v="2010-06-03T01:41:00"/>
    <s v="May"/>
    <n v="2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60"/>
    <n v="103"/>
    <s v="film &amp; video/shorts"/>
    <x v="0"/>
    <x v="1"/>
    <d v="2014-05-27T15:48:51"/>
    <d v="2014-06-22T15:48:51"/>
    <s v="May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23.28571428571429"/>
    <n v="115"/>
    <s v="film &amp; video/shorts"/>
    <x v="0"/>
    <x v="1"/>
    <d v="2013-05-08T18:03:12"/>
    <d v="2013-06-02T18:03:12"/>
    <s v="May"/>
    <n v="2013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31.375"/>
    <n v="100"/>
    <s v="film &amp; video/shorts"/>
    <x v="0"/>
    <x v="1"/>
    <d v="2011-06-12T07:08:19"/>
    <d v="2011-07-12T07:08:19"/>
    <s v="June"/>
    <n v="20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78.260869565217391"/>
    <n v="120"/>
    <s v="film &amp; video/shorts"/>
    <x v="0"/>
    <x v="1"/>
    <d v="2011-03-17T09:39:24"/>
    <d v="2011-05-17T09:39:24"/>
    <s v="March"/>
    <n v="201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22.32558139534883"/>
    <n v="105"/>
    <s v="film &amp; video/shorts"/>
    <x v="0"/>
    <x v="1"/>
    <d v="2016-12-17T04:46:23"/>
    <d v="2017-02-01T08:00:00"/>
    <s v="December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73.733333333333334"/>
    <n v="111"/>
    <s v="film &amp; video/shorts"/>
    <x v="0"/>
    <x v="1"/>
    <d v="2012-06-05T20:35:37"/>
    <d v="2012-07-03T21:00:00"/>
    <s v="June"/>
    <n v="201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21.666666666666668"/>
    <n v="104"/>
    <s v="film &amp; video/shorts"/>
    <x v="0"/>
    <x v="1"/>
    <d v="2014-03-18T17:13:42"/>
    <d v="2014-04-07T17:13:42"/>
    <s v="March"/>
    <n v="201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21.904761904761905"/>
    <n v="131"/>
    <s v="film &amp; video/shorts"/>
    <x v="0"/>
    <x v="1"/>
    <d v="2012-01-27T00:07:21"/>
    <d v="2012-02-26T00:07:21"/>
    <s v="January"/>
    <n v="2012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50.588235294117645"/>
    <n v="115"/>
    <s v="film &amp; video/shorts"/>
    <x v="0"/>
    <x v="1"/>
    <d v="2010-05-26T15:54:01"/>
    <d v="2010-08-01T03:00:00"/>
    <s v="May"/>
    <n v="20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53.125"/>
    <n v="106"/>
    <s v="film &amp; video/shorts"/>
    <x v="0"/>
    <x v="1"/>
    <d v="2011-06-12T03:14:42"/>
    <d v="2011-07-12T03:14:42"/>
    <s v="June"/>
    <n v="201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56.666666666666664"/>
    <n v="106"/>
    <s v="film &amp; video/shorts"/>
    <x v="0"/>
    <x v="1"/>
    <d v="2012-11-01T19:04:34"/>
    <d v="2012-12-07T23:30:00"/>
    <s v="November"/>
    <n v="2012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40.776666666666664"/>
    <n v="106"/>
    <s v="film &amp; video/shorts"/>
    <x v="0"/>
    <x v="1"/>
    <d v="2013-12-23T21:39:59"/>
    <d v="2014-01-22T21:39:59"/>
    <s v="December"/>
    <n v="2013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92.30769230769232"/>
    <n v="100"/>
    <s v="film &amp; video/shorts"/>
    <x v="0"/>
    <x v="1"/>
    <d v="2012-10-15T18:04:46"/>
    <d v="2012-11-04T19:04:46"/>
    <s v="October"/>
    <n v="201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00"/>
    <n v="100"/>
    <s v="film &amp; video/shorts"/>
    <x v="0"/>
    <x v="1"/>
    <d v="2012-12-31T18:38:30"/>
    <d v="2013-01-24T18:38:30"/>
    <s v="December"/>
    <n v="2012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17.92307692307692"/>
    <n v="128"/>
    <s v="film &amp; video/shorts"/>
    <x v="0"/>
    <x v="1"/>
    <d v="2010-11-23T03:08:53"/>
    <d v="2010-12-23T03:08:53"/>
    <s v="November"/>
    <n v="201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27.897959183673468"/>
    <n v="105"/>
    <s v="film &amp; video/shorts"/>
    <x v="0"/>
    <x v="1"/>
    <d v="2014-02-12T19:20:30"/>
    <d v="2014-03-07T19:20:30"/>
    <s v="February"/>
    <n v="2014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60"/>
    <n v="120"/>
    <s v="film &amp; video/shorts"/>
    <x v="0"/>
    <x v="1"/>
    <d v="2011-03-10T16:41:06"/>
    <d v="2011-04-03T01:00:00"/>
    <s v="March"/>
    <n v="201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39.383333333333333"/>
    <n v="107"/>
    <s v="film &amp; video/shorts"/>
    <x v="0"/>
    <x v="1"/>
    <d v="2016-04-25T17:23:40"/>
    <d v="2016-05-14T00:00:00"/>
    <s v="April"/>
    <n v="201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86.11111111111111"/>
    <n v="101"/>
    <s v="film &amp; video/shorts"/>
    <x v="0"/>
    <x v="1"/>
    <d v="2012-03-19T18:38:21"/>
    <d v="2012-04-02T18:38:21"/>
    <s v="March"/>
    <n v="201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11.37681159420291"/>
    <n v="102"/>
    <s v="film &amp; video/shorts"/>
    <x v="0"/>
    <x v="1"/>
    <d v="2011-04-02T23:34:47"/>
    <d v="2011-04-24T23:34:47"/>
    <s v="April"/>
    <n v="201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78.723404255319153"/>
    <n v="247"/>
    <s v="film &amp; video/shorts"/>
    <x v="0"/>
    <x v="1"/>
    <d v="2013-04-01T14:42:50"/>
    <d v="2013-05-31T14:42:50"/>
    <s v="April"/>
    <n v="201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46.702127659574465"/>
    <n v="220"/>
    <s v="film &amp; video/shorts"/>
    <x v="0"/>
    <x v="1"/>
    <d v="2011-01-27T00:37:10"/>
    <d v="2011-02-26T00:37:10"/>
    <s v="January"/>
    <n v="201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65.384615384615387"/>
    <n v="131"/>
    <s v="film &amp; video/shorts"/>
    <x v="0"/>
    <x v="1"/>
    <d v="2013-10-10T22:47:33"/>
    <d v="2013-11-14T05:59:00"/>
    <s v="October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02.0754716981132"/>
    <n v="155"/>
    <s v="film &amp; video/shorts"/>
    <x v="0"/>
    <x v="1"/>
    <d v="2015-05-01T07:59:47"/>
    <d v="2015-05-31T07:59:47"/>
    <s v="May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64.197530864197532"/>
    <n v="104"/>
    <s v="film &amp; video/shorts"/>
    <x v="0"/>
    <x v="1"/>
    <d v="2014-03-20T01:01:58"/>
    <d v="2014-04-13T02:00:00"/>
    <s v="March"/>
    <n v="2014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90.384615384615387"/>
    <n v="141"/>
    <s v="film &amp; video/shorts"/>
    <x v="0"/>
    <x v="1"/>
    <d v="2011-07-29T18:12:08"/>
    <d v="2011-08-06T15:00:00"/>
    <s v="July"/>
    <n v="20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88.571428571428569"/>
    <n v="103"/>
    <s v="film &amp; video/shorts"/>
    <x v="0"/>
    <x v="1"/>
    <d v="2011-11-14T06:34:48"/>
    <d v="2012-01-13T06:34:48"/>
    <s v="November"/>
    <n v="201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28.727272727272727"/>
    <n v="140"/>
    <s v="film &amp; video/shorts"/>
    <x v="0"/>
    <x v="1"/>
    <d v="2012-01-10T17:44:04"/>
    <d v="2012-02-04T17:44:04"/>
    <s v="January"/>
    <n v="2012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69.78947368421052"/>
    <n v="114"/>
    <s v="film &amp; video/shorts"/>
    <x v="0"/>
    <x v="1"/>
    <d v="2011-02-21T11:55:55"/>
    <d v="2011-04-08T10:55:55"/>
    <s v="February"/>
    <n v="20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67.48962962962963"/>
    <n v="100"/>
    <s v="film &amp; video/shorts"/>
    <x v="0"/>
    <x v="1"/>
    <d v="2010-03-11T20:02:24"/>
    <d v="2010-06-09T19:00:00"/>
    <s v="March"/>
    <n v="201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44.91230769230768"/>
    <n v="113"/>
    <s v="film &amp; video/shorts"/>
    <x v="0"/>
    <x v="1"/>
    <d v="2011-06-29T01:17:16"/>
    <d v="2011-07-29T01:17:16"/>
    <s v="June"/>
    <n v="20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91.840540540540545"/>
    <n v="105"/>
    <s v="film &amp; video/shorts"/>
    <x v="0"/>
    <x v="1"/>
    <d v="2011-07-15T01:39:46"/>
    <d v="2011-08-13T23:00:00"/>
    <s v="July"/>
    <n v="20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0"/>
    <n v="0"/>
    <s v="film &amp; video/science fiction"/>
    <x v="0"/>
    <x v="2"/>
    <d v="2016-09-03T01:11:47"/>
    <d v="2016-10-03T01:11:47"/>
    <s v="September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1"/>
    <n v="0"/>
    <s v="film &amp; video/science fiction"/>
    <x v="0"/>
    <x v="2"/>
    <d v="2015-04-02T16:55:10"/>
    <d v="2015-04-18T10:16:00"/>
    <s v="April"/>
    <n v="2015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e v="#DIV/0!"/>
    <n v="0"/>
    <s v="film &amp; video/science fiction"/>
    <x v="0"/>
    <x v="2"/>
    <d v="2016-08-11T10:21:47"/>
    <d v="2016-10-10T10:21:47"/>
    <s v="August"/>
    <n v="201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25.166666666666668"/>
    <n v="0"/>
    <s v="film &amp; video/science fiction"/>
    <x v="0"/>
    <x v="2"/>
    <d v="2014-09-22T18:46:04"/>
    <d v="2014-10-28T22:00:00"/>
    <s v="September"/>
    <n v="201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e v="#DIV/0!"/>
    <n v="0"/>
    <s v="film &amp; video/science fiction"/>
    <x v="0"/>
    <x v="2"/>
    <d v="2015-04-20T22:17:22"/>
    <d v="2015-05-15T22:17:22"/>
    <s v="April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11.666666666666666"/>
    <n v="14"/>
    <s v="film &amp; video/science fiction"/>
    <x v="0"/>
    <x v="2"/>
    <d v="2016-12-05T23:51:20"/>
    <d v="2017-02-03T23:51:20"/>
    <s v="December"/>
    <n v="201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106.69230769230769"/>
    <n v="6"/>
    <s v="film &amp; video/science fiction"/>
    <x v="0"/>
    <x v="2"/>
    <d v="2015-05-11T14:08:57"/>
    <d v="2015-06-11T02:00:00"/>
    <s v="May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47.5"/>
    <n v="2"/>
    <s v="film &amp; video/science fiction"/>
    <x v="0"/>
    <x v="2"/>
    <d v="2015-03-04T14:59:01"/>
    <d v="2015-04-03T13:59:01"/>
    <s v="March"/>
    <n v="201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311.16666666666669"/>
    <n v="2"/>
    <s v="film &amp; video/science fiction"/>
    <x v="0"/>
    <x v="2"/>
    <d v="2016-09-15T05:28:13"/>
    <d v="2016-10-20T05:28:13"/>
    <s v="September"/>
    <n v="2016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e v="#DIV/0!"/>
    <n v="0"/>
    <s v="film &amp; video/science fiction"/>
    <x v="0"/>
    <x v="2"/>
    <d v="2014-08-31T22:29:43"/>
    <d v="2014-10-30T22:29:43"/>
    <s v="August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e v="#DIV/0!"/>
    <n v="0"/>
    <s v="film &amp; video/science fiction"/>
    <x v="0"/>
    <x v="2"/>
    <d v="2014-05-19T21:58:12"/>
    <d v="2014-06-16T20:16:00"/>
    <s v="May"/>
    <n v="2014"/>
  </r>
  <r>
    <n v="131"/>
    <s v="I (Canceled)"/>
    <s v="I"/>
    <n v="1200"/>
    <n v="0"/>
    <x v="1"/>
    <x v="0"/>
    <s v="USD"/>
    <n v="1467763200"/>
    <n v="1466453161"/>
    <b v="0"/>
    <n v="0"/>
    <b v="0"/>
    <e v="#DIV/0!"/>
    <n v="0"/>
    <s v="film &amp; video/science fiction"/>
    <x v="0"/>
    <x v="2"/>
    <d v="2016-06-20T20:06:01"/>
    <d v="2016-07-06T00:00:00"/>
    <s v="June"/>
    <n v="2016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4.506172839506178"/>
    <n v="10"/>
    <s v="film &amp; video/science fiction"/>
    <x v="0"/>
    <x v="2"/>
    <d v="2014-09-23T19:30:07"/>
    <d v="2014-11-07T20:30:07"/>
    <s v="September"/>
    <n v="2014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e v="#DIV/0!"/>
    <n v="0"/>
    <s v="film &amp; video/science fiction"/>
    <x v="0"/>
    <x v="2"/>
    <d v="2016-05-01T19:23:04"/>
    <d v="2016-05-31T17:31:00"/>
    <s v="May"/>
    <n v="2016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e v="#DIV/0!"/>
    <n v="0"/>
    <s v="film &amp; video/science fiction"/>
    <x v="0"/>
    <x v="2"/>
    <d v="2015-08-05T21:50:18"/>
    <d v="2015-09-04T17:00:00"/>
    <s v="August"/>
    <n v="201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80.599999999999994"/>
    <n v="13"/>
    <s v="film &amp; video/science fiction"/>
    <x v="0"/>
    <x v="2"/>
    <d v="2014-05-29T09:09:57"/>
    <d v="2014-07-01T19:00:00"/>
    <s v="May"/>
    <n v="201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e v="#DIV/0!"/>
    <n v="0"/>
    <s v="film &amp; video/science fiction"/>
    <x v="0"/>
    <x v="2"/>
    <d v="2015-04-02T09:50:34"/>
    <d v="2015-05-16T10:16:00"/>
    <s v="April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e v="#DIV/0!"/>
    <n v="0"/>
    <s v="film &amp; video/science fiction"/>
    <x v="0"/>
    <x v="2"/>
    <d v="2015-08-23T13:46:33"/>
    <d v="2015-10-12T13:46:33"/>
    <s v="August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81.241379310344826"/>
    <n v="3"/>
    <s v="film &amp; video/science fiction"/>
    <x v="0"/>
    <x v="2"/>
    <d v="2015-07-01T06:10:41"/>
    <d v="2015-08-01T04:59:00"/>
    <s v="July"/>
    <n v="201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500"/>
    <n v="100"/>
    <s v="film &amp; video/science fiction"/>
    <x v="0"/>
    <x v="2"/>
    <d v="2015-07-02T22:06:12"/>
    <d v="2015-07-12T22:06:12"/>
    <s v="July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e v="#DIV/0!"/>
    <n v="0"/>
    <s v="film &amp; video/science fiction"/>
    <x v="0"/>
    <x v="2"/>
    <d v="2015-02-18T04:45:32"/>
    <d v="2015-03-20T03:45:32"/>
    <s v="February"/>
    <n v="201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46.178571428571431"/>
    <n v="11"/>
    <s v="film &amp; video/science fiction"/>
    <x v="0"/>
    <x v="2"/>
    <d v="2015-04-16T03:40:23"/>
    <d v="2015-05-31T03:40:23"/>
    <s v="April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10"/>
    <n v="0"/>
    <s v="film &amp; video/science fiction"/>
    <x v="0"/>
    <x v="2"/>
    <d v="2014-10-26T21:26:18"/>
    <d v="2014-11-16T22:26:18"/>
    <s v="October"/>
    <n v="201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e v="#DIV/0!"/>
    <n v="0"/>
    <s v="film &amp; video/science fiction"/>
    <x v="0"/>
    <x v="2"/>
    <d v="2016-07-08T01:32:22"/>
    <d v="2016-09-03T05:55:00"/>
    <s v="July"/>
    <n v="2016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55.945945945945944"/>
    <n v="28"/>
    <s v="film &amp; video/science fiction"/>
    <x v="0"/>
    <x v="2"/>
    <d v="2015-02-12T18:17:52"/>
    <d v="2015-04-13T17:17:52"/>
    <s v="February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37.555555555555557"/>
    <n v="8"/>
    <s v="film &amp; video/science fiction"/>
    <x v="0"/>
    <x v="2"/>
    <d v="2015-07-15T13:00:52"/>
    <d v="2015-08-11T13:00:52"/>
    <s v="July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38.333333333333336"/>
    <n v="1"/>
    <s v="film &amp; video/science fiction"/>
    <x v="0"/>
    <x v="2"/>
    <d v="2016-11-19T00:23:18"/>
    <d v="2017-01-18T00:23:18"/>
    <s v="November"/>
    <n v="201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e v="#DIV/0!"/>
    <n v="0"/>
    <s v="film &amp; video/science fiction"/>
    <x v="0"/>
    <x v="2"/>
    <d v="2014-11-26T18:25:40"/>
    <d v="2015-01-08T18:18:00"/>
    <s v="November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20"/>
    <n v="0"/>
    <s v="film &amp; video/science fiction"/>
    <x v="0"/>
    <x v="2"/>
    <d v="2016-01-28T06:45:36"/>
    <d v="2016-02-27T06:45:36"/>
    <s v="January"/>
    <n v="201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15.333333333333334"/>
    <n v="1"/>
    <s v="film &amp; video/science fiction"/>
    <x v="0"/>
    <x v="2"/>
    <d v="2014-11-25T04:07:50"/>
    <d v="2014-12-25T08:00:00"/>
    <s v="November"/>
    <n v="201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449.43283582089555"/>
    <n v="23"/>
    <s v="film &amp; video/science fiction"/>
    <x v="0"/>
    <x v="2"/>
    <d v="2015-03-27T03:53:02"/>
    <d v="2015-05-26T03:53:02"/>
    <s v="March"/>
    <n v="201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28"/>
    <n v="0"/>
    <s v="film &amp; video/science fiction"/>
    <x v="0"/>
    <x v="2"/>
    <d v="2015-04-19T13:13:11"/>
    <d v="2015-06-18T13:13:11"/>
    <s v="April"/>
    <n v="2015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15"/>
    <n v="0"/>
    <s v="film &amp; video/science fiction"/>
    <x v="0"/>
    <x v="2"/>
    <d v="2014-08-24T01:51:40"/>
    <d v="2014-09-23T01:51:40"/>
    <s v="August"/>
    <n v="2014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35.9"/>
    <n v="1"/>
    <s v="film &amp; video/science fiction"/>
    <x v="0"/>
    <x v="2"/>
    <d v="2014-10-21T14:04:04"/>
    <d v="2014-12-02T15:04:04"/>
    <s v="October"/>
    <n v="201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13.333333333333334"/>
    <n v="3"/>
    <s v="film &amp; video/science fiction"/>
    <x v="0"/>
    <x v="2"/>
    <d v="2015-04-21T13:08:15"/>
    <d v="2015-06-03T13:08:15"/>
    <s v="April"/>
    <n v="20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20.25"/>
    <n v="0"/>
    <s v="film &amp; video/science fiction"/>
    <x v="0"/>
    <x v="2"/>
    <d v="2015-06-13T13:25:35"/>
    <d v="2015-07-23T13:25:35"/>
    <s v="June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119"/>
    <n v="5"/>
    <s v="film &amp; video/science fiction"/>
    <x v="0"/>
    <x v="2"/>
    <d v="2014-06-04T02:59:56"/>
    <d v="2014-08-03T02:59:56"/>
    <s v="June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4"/>
    <n v="0"/>
    <s v="film &amp; video/science fiction"/>
    <x v="0"/>
    <x v="2"/>
    <d v="2016-01-27T21:52:52"/>
    <d v="2016-02-26T21:52:52"/>
    <s v="January"/>
    <n v="20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e v="#DIV/0!"/>
    <n v="0"/>
    <s v="film &amp; video/science fiction"/>
    <x v="0"/>
    <x v="2"/>
    <d v="2014-09-22T01:50:28"/>
    <d v="2014-10-22T01:50:28"/>
    <s v="September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10"/>
    <n v="0"/>
    <s v="film &amp; video/science fiction"/>
    <x v="0"/>
    <x v="2"/>
    <d v="2016-05-24T10:25:45"/>
    <d v="2016-07-03T10:25:45"/>
    <s v="May"/>
    <n v="20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e v="#DIV/0!"/>
    <n v="0"/>
    <s v="film &amp; video/drama"/>
    <x v="0"/>
    <x v="3"/>
    <d v="2015-06-16T21:54:51"/>
    <d v="2015-08-15T21:54:51"/>
    <s v="June"/>
    <n v="2015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5"/>
    <n v="0"/>
    <s v="film &amp; video/drama"/>
    <x v="0"/>
    <x v="3"/>
    <d v="2014-06-02T16:29:55"/>
    <d v="2014-07-02T16:29:55"/>
    <s v="June"/>
    <n v="2014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43.5"/>
    <n v="16"/>
    <s v="film &amp; video/drama"/>
    <x v="0"/>
    <x v="3"/>
    <d v="2014-07-15T03:02:36"/>
    <d v="2014-08-16T23:42:00"/>
    <s v="July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e v="#DIV/0!"/>
    <n v="0"/>
    <s v="film &amp; video/drama"/>
    <x v="0"/>
    <x v="3"/>
    <d v="2015-08-27T23:04:14"/>
    <d v="2015-10-01T00:00:00"/>
    <s v="August"/>
    <n v="2015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91.428571428571431"/>
    <n v="1"/>
    <s v="film &amp; video/drama"/>
    <x v="0"/>
    <x v="3"/>
    <d v="2014-07-21T18:18:21"/>
    <d v="2014-09-19T18:18:21"/>
    <s v="July"/>
    <n v="201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e v="#DIV/0!"/>
    <n v="0"/>
    <s v="film &amp; video/drama"/>
    <x v="0"/>
    <x v="3"/>
    <d v="2015-12-13T15:48:44"/>
    <d v="2016-01-12T15:48:44"/>
    <s v="December"/>
    <n v="201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3000"/>
    <n v="60"/>
    <s v="film &amp; video/drama"/>
    <x v="0"/>
    <x v="3"/>
    <d v="2016-12-17T01:49:22"/>
    <d v="2017-01-16T01:49:22"/>
    <s v="December"/>
    <n v="201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5.5"/>
    <n v="0"/>
    <s v="film &amp; video/drama"/>
    <x v="0"/>
    <x v="3"/>
    <d v="2015-06-05T22:15:35"/>
    <d v="2015-08-04T22:15:35"/>
    <s v="June"/>
    <n v="201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108.33333333333333"/>
    <n v="4"/>
    <s v="film &amp; video/drama"/>
    <x v="0"/>
    <x v="3"/>
    <d v="2015-02-17T20:02:50"/>
    <d v="2015-03-19T19:02:50"/>
    <s v="February"/>
    <n v="2015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56"/>
    <n v="22"/>
    <s v="film &amp; video/drama"/>
    <x v="0"/>
    <x v="3"/>
    <d v="2014-09-18T12:07:39"/>
    <d v="2014-10-18T12:07:39"/>
    <s v="September"/>
    <n v="2014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2.5"/>
    <n v="3"/>
    <s v="film &amp; video/drama"/>
    <x v="0"/>
    <x v="3"/>
    <d v="2015-07-31T23:28:03"/>
    <d v="2015-08-30T05:28:00"/>
    <s v="July"/>
    <n v="201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1"/>
    <n v="0"/>
    <s v="film &amp; video/drama"/>
    <x v="0"/>
    <x v="3"/>
    <d v="2016-06-13T04:20:14"/>
    <d v="2016-08-12T04:20:14"/>
    <s v="June"/>
    <n v="2016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e v="#DIV/0!"/>
    <n v="0"/>
    <s v="film &amp; video/drama"/>
    <x v="0"/>
    <x v="3"/>
    <d v="2015-02-12T09:28:43"/>
    <d v="2015-03-19T08:28:43"/>
    <s v="February"/>
    <n v="2015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e v="#DIV/0!"/>
    <n v="0"/>
    <s v="film &amp; video/drama"/>
    <x v="0"/>
    <x v="3"/>
    <d v="2015-01-29T13:45:08"/>
    <d v="2015-02-28T13:45:08"/>
    <s v="January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e v="#DIV/0!"/>
    <n v="0"/>
    <s v="film &amp; video/drama"/>
    <x v="0"/>
    <x v="3"/>
    <d v="2015-03-09T18:12:56"/>
    <d v="2015-05-08T18:12:56"/>
    <s v="March"/>
    <n v="20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49.884615384615387"/>
    <n v="6"/>
    <s v="film &amp; video/drama"/>
    <x v="0"/>
    <x v="3"/>
    <d v="2014-08-04T18:40:11"/>
    <d v="2014-08-29T18:40:11"/>
    <s v="August"/>
    <n v="2014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e v="#DIV/0!"/>
    <n v="0"/>
    <s v="film &amp; video/drama"/>
    <x v="0"/>
    <x v="3"/>
    <d v="2015-07-06T19:46:39"/>
    <d v="2015-08-05T19:46:39"/>
    <s v="July"/>
    <n v="2015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25.714285714285715"/>
    <n v="40"/>
    <s v="film &amp; video/drama"/>
    <x v="0"/>
    <x v="3"/>
    <d v="2015-03-07T01:08:46"/>
    <d v="2015-03-24T00:08:46"/>
    <s v="March"/>
    <n v="2015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e v="#DIV/0!"/>
    <n v="0"/>
    <s v="film &amp; video/drama"/>
    <x v="0"/>
    <x v="3"/>
    <d v="2015-10-27T22:55:45"/>
    <d v="2015-11-26T23:55:45"/>
    <s v="October"/>
    <n v="201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100"/>
    <n v="20"/>
    <s v="film &amp; video/drama"/>
    <x v="0"/>
    <x v="3"/>
    <d v="2016-02-03T01:55:55"/>
    <d v="2016-03-04T01:55:55"/>
    <s v="February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30.846153846153847"/>
    <n v="33"/>
    <s v="film &amp; video/drama"/>
    <x v="0"/>
    <x v="3"/>
    <d v="2015-03-04T23:47:23"/>
    <d v="2015-04-13T19:00:00"/>
    <s v="March"/>
    <n v="201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180.5"/>
    <n v="21"/>
    <s v="film &amp; video/drama"/>
    <x v="0"/>
    <x v="3"/>
    <d v="2015-05-23T17:48:15"/>
    <d v="2015-06-22T17:48:15"/>
    <s v="May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e v="#DIV/0!"/>
    <n v="0"/>
    <s v="film &amp; video/drama"/>
    <x v="0"/>
    <x v="3"/>
    <d v="2016-12-08T00:17:12"/>
    <d v="2017-01-07T00:17:12"/>
    <s v="December"/>
    <n v="2016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373.5"/>
    <n v="36"/>
    <s v="film &amp; video/drama"/>
    <x v="0"/>
    <x v="3"/>
    <d v="2014-10-27T19:26:50"/>
    <d v="2014-11-26T20:26:50"/>
    <s v="October"/>
    <n v="2014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25.5"/>
    <n v="3"/>
    <s v="film &amp; video/drama"/>
    <x v="0"/>
    <x v="3"/>
    <d v="2014-07-05T18:59:22"/>
    <d v="2014-09-01T03:59:00"/>
    <s v="July"/>
    <n v="201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220"/>
    <n v="6"/>
    <s v="film &amp; video/drama"/>
    <x v="0"/>
    <x v="3"/>
    <d v="2016-07-19T21:52:19"/>
    <d v="2016-08-18T21:52:19"/>
    <s v="July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e v="#DIV/0!"/>
    <n v="0"/>
    <s v="film &amp; video/drama"/>
    <x v="0"/>
    <x v="3"/>
    <d v="2017-02-01T19:30:34"/>
    <d v="2017-03-03T20:00:00"/>
    <s v="February"/>
    <n v="2017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160"/>
    <n v="16"/>
    <s v="film &amp; video/drama"/>
    <x v="0"/>
    <x v="3"/>
    <d v="2015-06-27T05:37:37"/>
    <d v="2015-07-21T06:59:00"/>
    <s v="June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e v="#DIV/0!"/>
    <n v="0"/>
    <s v="film &amp; video/drama"/>
    <x v="0"/>
    <x v="3"/>
    <d v="2014-08-06T04:23:35"/>
    <d v="2014-09-05T04:23:35"/>
    <s v="August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9"/>
    <n v="0"/>
    <s v="film &amp; video/drama"/>
    <x v="0"/>
    <x v="3"/>
    <d v="2016-07-05T16:34:37"/>
    <d v="2016-09-03T16:34:37"/>
    <s v="July"/>
    <n v="2016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50"/>
    <n v="0"/>
    <s v="film &amp; video/drama"/>
    <x v="0"/>
    <x v="3"/>
    <d v="2016-06-06T15:37:26"/>
    <d v="2016-06-16T15:37:26"/>
    <s v="June"/>
    <n v="201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83.333333333333329"/>
    <n v="5"/>
    <s v="film &amp; video/drama"/>
    <x v="0"/>
    <x v="3"/>
    <d v="2015-08-23T10:35:38"/>
    <d v="2015-10-02T10:35:38"/>
    <s v="August"/>
    <n v="201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5.666666666666667"/>
    <n v="0"/>
    <s v="film &amp; video/drama"/>
    <x v="0"/>
    <x v="3"/>
    <d v="2014-09-17T19:00:32"/>
    <d v="2014-10-17T19:00:32"/>
    <s v="September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e v="#DIV/0!"/>
    <n v="0"/>
    <s v="film &amp; video/drama"/>
    <x v="0"/>
    <x v="3"/>
    <d v="2014-09-29T22:26:06"/>
    <d v="2014-11-28T23:26:06"/>
    <s v="September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1"/>
    <n v="0"/>
    <s v="film &amp; video/drama"/>
    <x v="0"/>
    <x v="3"/>
    <d v="2016-01-06T23:55:31"/>
    <d v="2016-03-06T23:55:31"/>
    <s v="January"/>
    <n v="201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e v="#DIV/0!"/>
    <n v="0"/>
    <s v="film &amp; video/drama"/>
    <x v="0"/>
    <x v="3"/>
    <d v="2015-05-11T16:05:32"/>
    <d v="2015-07-10T16:05:32"/>
    <s v="May"/>
    <n v="201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77.10526315789474"/>
    <n v="42"/>
    <s v="film &amp; video/drama"/>
    <x v="0"/>
    <x v="3"/>
    <d v="2015-09-12T13:01:38"/>
    <d v="2015-10-10T21:00:00"/>
    <s v="September"/>
    <n v="201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32.75"/>
    <n v="10"/>
    <s v="film &amp; video/drama"/>
    <x v="0"/>
    <x v="3"/>
    <d v="2017-01-06T20:21:40"/>
    <d v="2017-02-17T21:00:00"/>
    <s v="January"/>
    <n v="201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46.5"/>
    <n v="1"/>
    <s v="film &amp; video/drama"/>
    <x v="0"/>
    <x v="3"/>
    <d v="2014-09-05T09:12:02"/>
    <d v="2014-10-05T09:12:02"/>
    <s v="September"/>
    <n v="201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e v="#DIV/0!"/>
    <n v="0"/>
    <s v="film &amp; video/drama"/>
    <x v="0"/>
    <x v="3"/>
    <d v="2016-08-02T02:58:22"/>
    <d v="2016-09-01T02:58:22"/>
    <s v="August"/>
    <n v="2016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87.308333333333337"/>
    <n v="26"/>
    <s v="film &amp; video/drama"/>
    <x v="0"/>
    <x v="3"/>
    <d v="2014-08-16T02:00:03"/>
    <d v="2014-09-15T02:00:03"/>
    <s v="August"/>
    <n v="2014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54.285714285714285"/>
    <n v="58"/>
    <s v="film &amp; video/drama"/>
    <x v="0"/>
    <x v="3"/>
    <d v="2015-01-19T19:38:49"/>
    <d v="2015-02-08T19:38:49"/>
    <s v="January"/>
    <n v="2015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e v="#DIV/0!"/>
    <n v="0"/>
    <s v="film &amp; video/drama"/>
    <x v="0"/>
    <x v="3"/>
    <d v="2015-09-08T22:16:04"/>
    <d v="2015-10-08T20:59:00"/>
    <s v="September"/>
    <n v="2015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93.25"/>
    <n v="30"/>
    <s v="film &amp; video/drama"/>
    <x v="0"/>
    <x v="3"/>
    <d v="2014-11-30T20:21:04"/>
    <d v="2015-01-29T20:21:04"/>
    <s v="November"/>
    <n v="201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117.68368136117556"/>
    <n v="51"/>
    <s v="film &amp; video/drama"/>
    <x v="0"/>
    <x v="3"/>
    <d v="2016-07-05T14:00:03"/>
    <d v="2016-08-04T14:00:03"/>
    <s v="July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76.470588235294116"/>
    <n v="16"/>
    <s v="film &amp; video/drama"/>
    <x v="0"/>
    <x v="3"/>
    <d v="2015-09-01T15:10:22"/>
    <d v="2015-10-06T15:10:22"/>
    <s v="September"/>
    <n v="201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e v="#DIV/0!"/>
    <n v="0"/>
    <s v="film &amp; video/drama"/>
    <x v="0"/>
    <x v="3"/>
    <d v="2016-07-16T00:06:23"/>
    <d v="2016-08-06T00:06:23"/>
    <s v="July"/>
    <n v="201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163.84615384615384"/>
    <n v="15"/>
    <s v="film &amp; video/drama"/>
    <x v="0"/>
    <x v="3"/>
    <d v="2014-12-05T04:43:58"/>
    <d v="2015-01-04T04:43:58"/>
    <s v="December"/>
    <n v="201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e v="#DIV/0!"/>
    <n v="0"/>
    <s v="film &amp; video/drama"/>
    <x v="0"/>
    <x v="3"/>
    <d v="2014-11-16T08:52:47"/>
    <d v="2014-12-16T08:52:47"/>
    <s v="November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e v="#DIV/0!"/>
    <n v="0"/>
    <s v="film &amp; video/drama"/>
    <x v="0"/>
    <x v="3"/>
    <d v="2015-06-10T22:08:55"/>
    <d v="2015-07-10T22:08:55"/>
    <s v="June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91.818181818181813"/>
    <n v="25"/>
    <s v="film &amp; video/drama"/>
    <x v="0"/>
    <x v="3"/>
    <d v="2015-09-02T01:33:12"/>
    <d v="2015-10-01T05:00:00"/>
    <s v="September"/>
    <n v="20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185.83333333333334"/>
    <n v="45"/>
    <s v="film &amp; video/drama"/>
    <x v="0"/>
    <x v="3"/>
    <d v="2015-08-20T03:50:17"/>
    <d v="2015-09-19T03:50:17"/>
    <s v="August"/>
    <n v="2015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"/>
    <n v="0"/>
    <s v="film &amp; video/drama"/>
    <x v="0"/>
    <x v="3"/>
    <d v="2016-02-16T21:08:40"/>
    <d v="2016-04-16T20:08:40"/>
    <s v="February"/>
    <n v="2016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20"/>
    <n v="0"/>
    <s v="film &amp; video/drama"/>
    <x v="0"/>
    <x v="3"/>
    <d v="2015-07-17T14:15:47"/>
    <d v="2015-08-16T14:06:41"/>
    <s v="July"/>
    <n v="201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1"/>
    <n v="0"/>
    <s v="film &amp; video/drama"/>
    <x v="0"/>
    <x v="3"/>
    <d v="2015-01-05T15:22:29"/>
    <d v="2015-03-06T15:22:29"/>
    <s v="January"/>
    <n v="2015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10"/>
    <n v="0"/>
    <s v="film &amp; video/drama"/>
    <x v="0"/>
    <x v="3"/>
    <d v="2016-01-06T05:31:22"/>
    <d v="2016-02-17T23:59:00"/>
    <s v="January"/>
    <n v="201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331.53833333333336"/>
    <n v="56"/>
    <s v="film &amp; video/drama"/>
    <x v="0"/>
    <x v="3"/>
    <d v="2015-03-03T23:00:37"/>
    <d v="2015-04-22T22:00:37"/>
    <s v="March"/>
    <n v="2015"/>
  </r>
  <r>
    <n v="217"/>
    <s v="Bitch"/>
    <s v="A roadmovie by paw"/>
    <n v="100000"/>
    <n v="11943"/>
    <x v="2"/>
    <x v="11"/>
    <s v="SEK"/>
    <n v="1419780149"/>
    <n v="1417101749"/>
    <b v="0"/>
    <n v="38"/>
    <b v="0"/>
    <n v="314.28947368421052"/>
    <n v="12"/>
    <s v="film &amp; video/drama"/>
    <x v="0"/>
    <x v="3"/>
    <d v="2014-11-27T15:22:29"/>
    <d v="2014-12-28T15:22:29"/>
    <s v="November"/>
    <n v="20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100"/>
    <n v="2"/>
    <s v="film &amp; video/drama"/>
    <x v="0"/>
    <x v="3"/>
    <d v="2015-03-16T15:04:49"/>
    <d v="2015-05-15T15:04:49"/>
    <s v="March"/>
    <n v="2015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115.98684210526316"/>
    <n v="18"/>
    <s v="film &amp; video/drama"/>
    <x v="0"/>
    <x v="3"/>
    <d v="2016-02-29T07:50:25"/>
    <d v="2016-04-01T06:59:00"/>
    <s v="February"/>
    <n v="2016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120"/>
    <n v="1"/>
    <s v="film &amp; video/drama"/>
    <x v="0"/>
    <x v="3"/>
    <d v="2015-07-10T15:27:10"/>
    <d v="2015-08-20T20:06:00"/>
    <s v="July"/>
    <n v="2015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e v="#DIV/0!"/>
    <n v="0"/>
    <s v="film &amp; video/drama"/>
    <x v="0"/>
    <x v="3"/>
    <d v="2015-01-27T20:06:04"/>
    <d v="2015-03-28T19:06:04"/>
    <s v="January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65"/>
    <n v="13"/>
    <s v="film &amp; video/drama"/>
    <x v="0"/>
    <x v="3"/>
    <d v="2015-01-27T18:28:38"/>
    <d v="2015-03-27T02:39:00"/>
    <s v="January"/>
    <n v="201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e v="#DIV/0!"/>
    <n v="0"/>
    <s v="film &amp; video/drama"/>
    <x v="0"/>
    <x v="3"/>
    <d v="2016-04-22T01:09:10"/>
    <d v="2016-05-22T01:05:00"/>
    <s v="April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e v="#DIV/0!"/>
    <n v="0"/>
    <s v="film &amp; video/drama"/>
    <x v="0"/>
    <x v="3"/>
    <d v="2015-05-11T05:38:46"/>
    <d v="2015-07-10T05:38:46"/>
    <s v="May"/>
    <n v="2015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e v="#DIV/0!"/>
    <n v="0"/>
    <s v="film &amp; video/drama"/>
    <x v="0"/>
    <x v="3"/>
    <d v="2016-03-09T23:04:14"/>
    <d v="2016-04-08T22:04:14"/>
    <s v="March"/>
    <n v="2016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125"/>
    <n v="1"/>
    <s v="film &amp; video/drama"/>
    <x v="0"/>
    <x v="3"/>
    <d v="2015-04-12T15:59:04"/>
    <d v="2015-05-31T09:29:00"/>
    <s v="April"/>
    <n v="201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e v="#DIV/0!"/>
    <n v="0"/>
    <s v="film &amp; video/drama"/>
    <x v="0"/>
    <x v="3"/>
    <d v="2015-06-09T21:27:21"/>
    <d v="2015-07-09T21:27:21"/>
    <s v="June"/>
    <n v="2015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e v="#DIV/0!"/>
    <n v="0"/>
    <s v="film &amp; video/drama"/>
    <x v="0"/>
    <x v="3"/>
    <d v="2015-04-02T16:28:25"/>
    <d v="2015-06-01T16:28:25"/>
    <s v="April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e v="#DIV/0!"/>
    <n v="0"/>
    <s v="film &amp; video/drama"/>
    <x v="0"/>
    <x v="3"/>
    <d v="2016-01-14T22:24:57"/>
    <d v="2016-02-13T22:24:57"/>
    <s v="January"/>
    <n v="2016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30"/>
    <n v="0"/>
    <s v="film &amp; video/drama"/>
    <x v="0"/>
    <x v="3"/>
    <d v="2015-05-05T18:39:11"/>
    <d v="2015-06-04T18:39:11"/>
    <s v="May"/>
    <n v="201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e v="#DIV/0!"/>
    <n v="0"/>
    <s v="film &amp; video/drama"/>
    <x v="0"/>
    <x v="3"/>
    <d v="2015-12-03T23:00:51"/>
    <d v="2016-01-02T23:00:51"/>
    <s v="December"/>
    <n v="2015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15.714285714285714"/>
    <n v="3"/>
    <s v="film &amp; video/drama"/>
    <x v="0"/>
    <x v="3"/>
    <d v="2015-01-28T19:49:06"/>
    <d v="2015-02-27T19:49:06"/>
    <s v="January"/>
    <n v="2015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e v="#DIV/0!"/>
    <n v="0"/>
    <s v="film &amp; video/drama"/>
    <x v="0"/>
    <x v="3"/>
    <d v="2016-08-30T21:52:52"/>
    <d v="2016-09-29T21:52:52"/>
    <s v="August"/>
    <n v="2016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80.2"/>
    <n v="40"/>
    <s v="film &amp; video/drama"/>
    <x v="0"/>
    <x v="3"/>
    <d v="2015-05-12T00:50:59"/>
    <d v="2015-06-21T00:50:59"/>
    <s v="May"/>
    <n v="2015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e v="#DIV/0!"/>
    <n v="0"/>
    <s v="film &amp; video/drama"/>
    <x v="0"/>
    <x v="3"/>
    <d v="2015-06-09T21:48:17"/>
    <d v="2015-07-09T21:48:17"/>
    <s v="June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e v="#DIV/0!"/>
    <n v="0"/>
    <s v="film &amp; video/drama"/>
    <x v="0"/>
    <x v="3"/>
    <d v="2015-11-13T02:01:39"/>
    <d v="2016-01-05T00:00:00"/>
    <s v="November"/>
    <n v="2015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50"/>
    <n v="0"/>
    <s v="film &amp; video/drama"/>
    <x v="0"/>
    <x v="3"/>
    <d v="2016-01-08T13:51:09"/>
    <d v="2016-03-08T13:51:09"/>
    <s v="January"/>
    <n v="2016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e v="#DIV/0!"/>
    <n v="0"/>
    <s v="film &amp; video/drama"/>
    <x v="0"/>
    <x v="3"/>
    <d v="2016-12-09T23:06:00"/>
    <d v="2016-12-30T09:00:00"/>
    <s v="December"/>
    <n v="2016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50"/>
    <n v="25"/>
    <s v="film &amp; video/drama"/>
    <x v="0"/>
    <x v="3"/>
    <d v="2015-10-20T02:38:50"/>
    <d v="2015-11-08T12:00:00"/>
    <s v="October"/>
    <n v="20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17.84759124087591"/>
    <n v="108"/>
    <s v="film &amp; video/documentary"/>
    <x v="0"/>
    <x v="4"/>
    <d v="2013-03-21T17:00:11"/>
    <d v="2013-05-05T17:00:11"/>
    <s v="March"/>
    <n v="20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09.04255319148936"/>
    <n v="113"/>
    <s v="film &amp; video/documentary"/>
    <x v="0"/>
    <x v="4"/>
    <d v="2014-11-06T16:45:04"/>
    <d v="2014-12-21T16:45:04"/>
    <s v="November"/>
    <n v="201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73.019801980198025"/>
    <n v="113"/>
    <s v="film &amp; video/documentary"/>
    <x v="0"/>
    <x v="4"/>
    <d v="2011-11-15T11:49:50"/>
    <d v="2011-12-20T11:49:50"/>
    <s v="November"/>
    <n v="201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78.195121951219505"/>
    <n v="103"/>
    <s v="film &amp; video/documentary"/>
    <x v="0"/>
    <x v="4"/>
    <d v="2014-01-23T01:08:24"/>
    <d v="2014-02-22T01:08:24"/>
    <s v="January"/>
    <n v="20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47.398809523809526"/>
    <n v="114"/>
    <s v="film &amp; video/documentary"/>
    <x v="0"/>
    <x v="4"/>
    <d v="2010-02-04T07:45:59"/>
    <d v="2010-03-16T07:06:00"/>
    <s v="February"/>
    <n v="201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54.020833333333336"/>
    <n v="104"/>
    <s v="film &amp; video/documentary"/>
    <x v="0"/>
    <x v="4"/>
    <d v="2012-07-17T01:16:25"/>
    <d v="2012-08-16T01:16:25"/>
    <s v="July"/>
    <n v="201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68.488789237668158"/>
    <n v="305"/>
    <s v="film &amp; video/documentary"/>
    <x v="0"/>
    <x v="4"/>
    <d v="2010-10-29T08:43:25"/>
    <d v="2010-12-18T09:43:25"/>
    <s v="October"/>
    <n v="201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08.14516129032258"/>
    <n v="134"/>
    <s v="film &amp; video/documentary"/>
    <x v="0"/>
    <x v="4"/>
    <d v="2010-09-09T14:30:14"/>
    <d v="2010-10-16T03:39:00"/>
    <s v="September"/>
    <n v="20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589.95205479452056"/>
    <n v="101"/>
    <s v="film &amp; video/documentary"/>
    <x v="0"/>
    <x v="4"/>
    <d v="2011-11-23T18:35:09"/>
    <d v="2012-01-07T18:35:09"/>
    <s v="November"/>
    <n v="20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48.051063829787232"/>
    <n v="113"/>
    <s v="film &amp; video/documentary"/>
    <x v="0"/>
    <x v="4"/>
    <d v="2010-06-03T22:10:20"/>
    <d v="2010-08-22T17:40:00"/>
    <s v="June"/>
    <n v="201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72.482837528604122"/>
    <n v="106"/>
    <s v="film &amp; video/documentary"/>
    <x v="0"/>
    <x v="4"/>
    <d v="2013-05-07T13:34:51"/>
    <d v="2013-06-06T13:34:51"/>
    <s v="May"/>
    <n v="20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57.077922077922075"/>
    <n v="126"/>
    <s v="film &amp; video/documentary"/>
    <x v="0"/>
    <x v="4"/>
    <d v="2012-04-14T18:54:06"/>
    <d v="2012-05-16T19:00:00"/>
    <s v="April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85.444444444444443"/>
    <n v="185"/>
    <s v="film &amp; video/documentary"/>
    <x v="0"/>
    <x v="4"/>
    <d v="2010-03-29T15:54:18"/>
    <d v="2010-06-01T03:59:00"/>
    <s v="March"/>
    <n v="201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215.85714285714286"/>
    <n v="101"/>
    <s v="film &amp; video/documentary"/>
    <x v="0"/>
    <x v="4"/>
    <d v="2012-01-16T15:37:15"/>
    <d v="2012-02-15T15:37:15"/>
    <s v="January"/>
    <n v="201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89.38643312101911"/>
    <n v="117"/>
    <s v="film &amp; video/documentary"/>
    <x v="0"/>
    <x v="4"/>
    <d v="2015-09-16T22:51:50"/>
    <d v="2015-10-17T02:00:00"/>
    <s v="September"/>
    <n v="2015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45.418404255319146"/>
    <n v="107"/>
    <s v="film &amp; video/documentary"/>
    <x v="0"/>
    <x v="4"/>
    <d v="2011-02-14T12:38:02"/>
    <d v="2011-03-16T11:38:02"/>
    <s v="February"/>
    <n v="20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65.756363636363631"/>
    <n v="139"/>
    <s v="film &amp; video/documentary"/>
    <x v="0"/>
    <x v="4"/>
    <d v="2013-02-14T18:27:47"/>
    <d v="2013-03-16T18:27:47"/>
    <s v="February"/>
    <n v="20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66.70405357142856"/>
    <n v="107"/>
    <s v="film &amp; video/documentary"/>
    <x v="0"/>
    <x v="4"/>
    <d v="2016-04-19T15:02:42"/>
    <d v="2016-05-19T15:02:42"/>
    <s v="April"/>
    <n v="20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83.345930232558146"/>
    <n v="191"/>
    <s v="film &amp; video/documentary"/>
    <x v="0"/>
    <x v="4"/>
    <d v="2011-05-19T01:14:26"/>
    <d v="2011-06-18T01:14:26"/>
    <s v="May"/>
    <n v="20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05.04609341825902"/>
    <n v="132"/>
    <s v="film &amp; video/documentary"/>
    <x v="0"/>
    <x v="4"/>
    <d v="2015-03-09T17:42:49"/>
    <d v="2015-04-08T17:42:49"/>
    <s v="March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20.90909090909091"/>
    <n v="106"/>
    <s v="film &amp; video/documentary"/>
    <x v="0"/>
    <x v="4"/>
    <d v="2010-06-01T18:07:59"/>
    <d v="2010-07-17T09:59:00"/>
    <s v="June"/>
    <n v="201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97.63636363636364"/>
    <n v="107"/>
    <s v="film &amp; video/documentary"/>
    <x v="0"/>
    <x v="4"/>
    <d v="2012-04-18T21:15:04"/>
    <d v="2012-06-07T14:55:00"/>
    <s v="April"/>
    <n v="2012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41.379310344827587"/>
    <n v="240"/>
    <s v="film &amp; video/documentary"/>
    <x v="0"/>
    <x v="4"/>
    <d v="2011-01-12T05:57:08"/>
    <d v="2011-02-26T05:57:08"/>
    <s v="January"/>
    <n v="20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30.654485981308412"/>
    <n v="118"/>
    <s v="film &amp; video/documentary"/>
    <x v="0"/>
    <x v="4"/>
    <d v="2012-08-28T22:54:54"/>
    <d v="2012-09-27T22:54:54"/>
    <s v="August"/>
    <n v="20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64.945054945054949"/>
    <n v="118"/>
    <s v="film &amp; video/documentary"/>
    <x v="0"/>
    <x v="4"/>
    <d v="2012-04-11T14:53:15"/>
    <d v="2012-05-11T14:53:15"/>
    <s v="April"/>
    <n v="2012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95.775862068965523"/>
    <n v="111"/>
    <s v="film &amp; video/documentary"/>
    <x v="0"/>
    <x v="4"/>
    <d v="2010-03-30T05:53:50"/>
    <d v="2010-05-10T20:16:00"/>
    <s v="March"/>
    <n v="20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40.416666666666664"/>
    <n v="146"/>
    <s v="film &amp; video/documentary"/>
    <x v="0"/>
    <x v="4"/>
    <d v="2010-01-27T04:11:47"/>
    <d v="2010-04-23T03:51:00"/>
    <s v="January"/>
    <n v="201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78.578424242424248"/>
    <n v="132"/>
    <s v="film &amp; video/documentary"/>
    <x v="0"/>
    <x v="4"/>
    <d v="2014-05-26T10:51:39"/>
    <d v="2014-06-25T10:51:39"/>
    <s v="May"/>
    <n v="201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50.18018018018018"/>
    <n v="111"/>
    <s v="film &amp; video/documentary"/>
    <x v="0"/>
    <x v="4"/>
    <d v="2011-09-23T03:39:38"/>
    <d v="2011-11-07T04:39:38"/>
    <s v="September"/>
    <n v="20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92.251735588972423"/>
    <n v="147"/>
    <s v="film &amp; video/documentary"/>
    <x v="0"/>
    <x v="4"/>
    <d v="2017-01-23T04:43:42"/>
    <d v="2017-02-22T04:43:42"/>
    <s v="January"/>
    <n v="201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57.540983606557376"/>
    <n v="153"/>
    <s v="film &amp; video/documentary"/>
    <x v="0"/>
    <x v="4"/>
    <d v="2011-04-04T20:47:50"/>
    <d v="2011-05-25T04:00:00"/>
    <s v="April"/>
    <n v="2011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09.42160278745645"/>
    <n v="105"/>
    <s v="film &amp; video/documentary"/>
    <x v="0"/>
    <x v="4"/>
    <d v="2013-12-04T02:24:21"/>
    <d v="2014-01-02T08:00:00"/>
    <s v="December"/>
    <n v="201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81.892461538461546"/>
    <n v="177"/>
    <s v="film &amp; video/documentary"/>
    <x v="0"/>
    <x v="4"/>
    <d v="2010-02-26T21:36:31"/>
    <d v="2010-04-28T18:49:00"/>
    <s v="February"/>
    <n v="20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45.667711864406776"/>
    <n v="108"/>
    <s v="film &amp; video/documentary"/>
    <x v="0"/>
    <x v="4"/>
    <d v="2011-06-03T11:57:46"/>
    <d v="2011-07-03T11:57:46"/>
    <s v="June"/>
    <n v="20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55.221238938053098"/>
    <n v="156"/>
    <s v="film &amp; video/documentary"/>
    <x v="0"/>
    <x v="4"/>
    <d v="2012-03-01T21:53:49"/>
    <d v="2012-04-05T06:59:00"/>
    <s v="March"/>
    <n v="201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65.298192771084331"/>
    <n v="108"/>
    <s v="film &amp; video/documentary"/>
    <x v="0"/>
    <x v="4"/>
    <d v="2012-10-11T00:46:06"/>
    <d v="2012-11-10T01:46:06"/>
    <s v="October"/>
    <n v="2012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95.225806451612897"/>
    <n v="148"/>
    <s v="film &amp; video/documentary"/>
    <x v="0"/>
    <x v="4"/>
    <d v="2012-02-28T01:57:54"/>
    <d v="2012-04-28T00:57:54"/>
    <s v="February"/>
    <n v="20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75.444794952681391"/>
    <n v="110"/>
    <s v="film &amp; video/documentary"/>
    <x v="0"/>
    <x v="4"/>
    <d v="2015-04-23T21:23:39"/>
    <d v="2015-05-23T21:23:39"/>
    <s v="April"/>
    <n v="2015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97.816867469879512"/>
    <n v="150"/>
    <s v="film &amp; video/documentary"/>
    <x v="0"/>
    <x v="4"/>
    <d v="2012-09-12T00:58:59"/>
    <d v="2012-10-12T00:58:59"/>
    <s v="September"/>
    <n v="20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87.685606557377056"/>
    <n v="157"/>
    <s v="film &amp; video/documentary"/>
    <x v="0"/>
    <x v="4"/>
    <d v="2017-01-24T05:51:36"/>
    <d v="2017-02-27T02:01:00"/>
    <s v="January"/>
    <n v="2017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54.748948106591868"/>
    <n v="156"/>
    <s v="film &amp; video/documentary"/>
    <x v="0"/>
    <x v="4"/>
    <d v="2014-04-15T14:10:35"/>
    <d v="2014-05-30T14:10:35"/>
    <s v="April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83.953417721518989"/>
    <n v="121"/>
    <s v="film &amp; video/documentary"/>
    <x v="0"/>
    <x v="4"/>
    <d v="2009-05-17T03:55:13"/>
    <d v="2009-08-10T19:26:00"/>
    <s v="May"/>
    <n v="200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254.38547486033519"/>
    <n v="101"/>
    <s v="film &amp; video/documentary"/>
    <x v="0"/>
    <x v="4"/>
    <d v="2010-01-16T22:04:52"/>
    <d v="2010-02-22T22:00:00"/>
    <s v="January"/>
    <n v="201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01.8269801980198"/>
    <n v="114"/>
    <s v="film &amp; video/documentary"/>
    <x v="0"/>
    <x v="4"/>
    <d v="2011-05-12T17:02:24"/>
    <d v="2011-06-01T04:59:00"/>
    <s v="May"/>
    <n v="2011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55.066394736842106"/>
    <n v="105"/>
    <s v="film &amp; video/documentary"/>
    <x v="0"/>
    <x v="4"/>
    <d v="2011-12-27T17:43:00"/>
    <d v="2012-01-21T17:43:00"/>
    <s v="December"/>
    <n v="20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56.901438721136763"/>
    <n v="229"/>
    <s v="film &amp; video/documentary"/>
    <x v="0"/>
    <x v="4"/>
    <d v="2013-08-20T18:08:48"/>
    <d v="2013-09-19T18:08:48"/>
    <s v="August"/>
    <n v="201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21.28148148148148"/>
    <n v="109"/>
    <s v="film &amp; video/documentary"/>
    <x v="0"/>
    <x v="4"/>
    <d v="2013-02-08T19:35:24"/>
    <d v="2013-03-25T18:35:24"/>
    <s v="February"/>
    <n v="2013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91.189655172413794"/>
    <n v="176"/>
    <s v="film &amp; video/documentary"/>
    <x v="0"/>
    <x v="4"/>
    <d v="2012-10-02T06:40:18"/>
    <d v="2012-11-02T04:00:00"/>
    <s v="October"/>
    <n v="201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15.44812080536913"/>
    <n v="103"/>
    <s v="film &amp; video/documentary"/>
    <x v="0"/>
    <x v="4"/>
    <d v="2012-05-22T04:03:13"/>
    <d v="2012-06-26T04:03:13"/>
    <s v="May"/>
    <n v="201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67.771551724137936"/>
    <n v="105"/>
    <s v="film &amp; video/documentary"/>
    <x v="0"/>
    <x v="4"/>
    <d v="2013-10-03T10:57:14"/>
    <d v="2013-11-02T10:57:14"/>
    <s v="October"/>
    <n v="2013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28.576190476190476"/>
    <n v="107"/>
    <s v="film &amp; video/documentary"/>
    <x v="0"/>
    <x v="4"/>
    <d v="2010-12-14T08:51:37"/>
    <d v="2011-02-02T07:59:00"/>
    <s v="December"/>
    <n v="201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46.8828125"/>
    <n v="120"/>
    <s v="film &amp; video/documentary"/>
    <x v="0"/>
    <x v="4"/>
    <d v="2013-04-12T18:27:26"/>
    <d v="2013-05-01T00:01:00"/>
    <s v="April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54.42231237322514"/>
    <n v="102"/>
    <s v="film &amp; video/documentary"/>
    <x v="0"/>
    <x v="4"/>
    <d v="2011-09-26T19:16:39"/>
    <d v="2011-10-29T03:59:00"/>
    <s v="September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201.22137404580153"/>
    <n v="101"/>
    <s v="film &amp; video/documentary"/>
    <x v="0"/>
    <x v="4"/>
    <d v="2014-03-21T16:01:54"/>
    <d v="2014-04-20T16:01:54"/>
    <s v="March"/>
    <n v="201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00"/>
    <n v="100"/>
    <s v="film &amp; video/documentary"/>
    <x v="0"/>
    <x v="4"/>
    <d v="2010-06-14T02:01:34"/>
    <d v="2010-07-19T16:00:00"/>
    <s v="June"/>
    <n v="201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00.08204511278196"/>
    <n v="133"/>
    <s v="film &amp; video/documentary"/>
    <x v="0"/>
    <x v="4"/>
    <d v="2013-09-02T00:06:49"/>
    <d v="2013-11-01T00:00:00"/>
    <s v="September"/>
    <n v="2013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230.08953488372092"/>
    <n v="119"/>
    <s v="film &amp; video/documentary"/>
    <x v="0"/>
    <x v="4"/>
    <d v="2012-08-13T11:24:43"/>
    <d v="2012-09-07T11:24:43"/>
    <s v="August"/>
    <n v="201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41.74647887323943"/>
    <n v="101"/>
    <s v="film &amp; video/documentary"/>
    <x v="0"/>
    <x v="4"/>
    <d v="2015-03-26T17:28:21"/>
    <d v="2015-05-01T03:59:00"/>
    <s v="March"/>
    <n v="201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56.344351395730705"/>
    <n v="109"/>
    <s v="film &amp; video/documentary"/>
    <x v="0"/>
    <x v="4"/>
    <d v="2014-03-11T11:07:28"/>
    <d v="2014-05-09T21:00:00"/>
    <s v="March"/>
    <n v="201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73.341188524590166"/>
    <n v="179"/>
    <s v="film &amp; video/documentary"/>
    <x v="0"/>
    <x v="4"/>
    <d v="2010-10-18T05:24:20"/>
    <d v="2010-11-17T06:24:20"/>
    <s v="October"/>
    <n v="201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85.337785234899329"/>
    <n v="102"/>
    <s v="film &amp; video/documentary"/>
    <x v="0"/>
    <x v="4"/>
    <d v="2011-03-24T23:02:18"/>
    <d v="2011-04-24T23:02:18"/>
    <s v="March"/>
    <n v="2011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61.496215139442228"/>
    <n v="119"/>
    <s v="film &amp; video/documentary"/>
    <x v="0"/>
    <x v="4"/>
    <d v="2013-02-07T17:42:15"/>
    <d v="2013-03-19T16:42:15"/>
    <s v="February"/>
    <n v="201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93.018518518518519"/>
    <n v="100"/>
    <s v="film &amp; video/documentary"/>
    <x v="0"/>
    <x v="4"/>
    <d v="2012-01-25T20:33:58"/>
    <d v="2012-02-24T20:33:58"/>
    <s v="January"/>
    <n v="201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50.292682926829265"/>
    <n v="137"/>
    <s v="film &amp; video/documentary"/>
    <x v="0"/>
    <x v="4"/>
    <d v="2012-05-03T01:42:26"/>
    <d v="2012-06-02T01:42:26"/>
    <s v="May"/>
    <n v="20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106.43243243243244"/>
    <n v="232"/>
    <s v="film &amp; video/documentary"/>
    <x v="0"/>
    <x v="4"/>
    <d v="2012-07-24T02:16:37"/>
    <d v="2012-09-01T02:00:00"/>
    <s v="July"/>
    <n v="2012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51.719576719576722"/>
    <n v="130"/>
    <s v="film &amp; video/documentary"/>
    <x v="0"/>
    <x v="4"/>
    <d v="2012-02-09T15:07:29"/>
    <d v="2012-03-10T15:07:29"/>
    <s v="February"/>
    <n v="201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36.612499999999997"/>
    <n v="293"/>
    <s v="film &amp; video/documentary"/>
    <x v="0"/>
    <x v="4"/>
    <d v="2013-02-28T20:05:33"/>
    <d v="2013-03-20T19:05:33"/>
    <s v="February"/>
    <n v="201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42.517361111111114"/>
    <n v="111"/>
    <s v="film &amp; video/documentary"/>
    <x v="0"/>
    <x v="4"/>
    <d v="2013-01-08T22:40:01"/>
    <d v="2013-02-07T22:40:01"/>
    <s v="January"/>
    <n v="201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62.712871287128714"/>
    <n v="106"/>
    <s v="film &amp; video/documentary"/>
    <x v="0"/>
    <x v="4"/>
    <d v="2011-01-24T16:40:10"/>
    <d v="2011-03-10T16:40:10"/>
    <s v="January"/>
    <n v="20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89.957983193277315"/>
    <n v="119"/>
    <s v="film &amp; video/documentary"/>
    <x v="0"/>
    <x v="4"/>
    <d v="2012-08-13T18:02:14"/>
    <d v="2012-09-03T18:02:14"/>
    <s v="August"/>
    <n v="2012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28.924722222222222"/>
    <n v="104"/>
    <s v="film &amp; video/documentary"/>
    <x v="0"/>
    <x v="4"/>
    <d v="2011-10-05T04:23:43"/>
    <d v="2011-10-20T02:00:00"/>
    <s v="October"/>
    <n v="2011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38.8022"/>
    <n v="104"/>
    <s v="film &amp; video/documentary"/>
    <x v="0"/>
    <x v="4"/>
    <d v="2011-11-21T05:16:32"/>
    <d v="2012-01-01T07:59:00"/>
    <s v="November"/>
    <n v="20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61.301369863013697"/>
    <n v="112"/>
    <s v="film &amp; video/documentary"/>
    <x v="0"/>
    <x v="4"/>
    <d v="2013-03-15T21:03:52"/>
    <d v="2013-04-14T21:03:52"/>
    <s v="March"/>
    <n v="201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80.202702702702709"/>
    <n v="105"/>
    <s v="film &amp; video/documentary"/>
    <x v="0"/>
    <x v="4"/>
    <d v="2010-06-28T05:28:14"/>
    <d v="2010-08-11T15:59:00"/>
    <s v="June"/>
    <n v="201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2.095833333333331"/>
    <n v="385"/>
    <s v="film &amp; video/documentary"/>
    <x v="0"/>
    <x v="4"/>
    <d v="2013-01-30T19:59:48"/>
    <d v="2013-03-01T19:59:48"/>
    <s v="January"/>
    <n v="2013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200.88888888888889"/>
    <n v="101"/>
    <s v="film &amp; video/documentary"/>
    <x v="0"/>
    <x v="4"/>
    <d v="2012-07-23T18:32:14"/>
    <d v="2012-08-22T18:32:14"/>
    <s v="July"/>
    <n v="2012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08.01265822784811"/>
    <n v="114"/>
    <s v="film &amp; video/documentary"/>
    <x v="0"/>
    <x v="4"/>
    <d v="2014-11-07T22:09:57"/>
    <d v="2014-12-11T04:59:00"/>
    <s v="November"/>
    <n v="201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95.699367088607602"/>
    <n v="101"/>
    <s v="film &amp; video/documentary"/>
    <x v="0"/>
    <x v="4"/>
    <d v="2013-11-11T16:14:43"/>
    <d v="2013-12-11T16:14:43"/>
    <s v="November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49.880281690140848"/>
    <n v="283"/>
    <s v="film &amp; video/documentary"/>
    <x v="0"/>
    <x v="4"/>
    <d v="2013-02-25T00:55:51"/>
    <d v="2013-03-26T23:55:51"/>
    <s v="February"/>
    <n v="201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10.47058823529412"/>
    <n v="113"/>
    <s v="film &amp; video/documentary"/>
    <x v="0"/>
    <x v="4"/>
    <d v="2009-11-06T20:07:09"/>
    <d v="2010-02-02T07:59:00"/>
    <s v="November"/>
    <n v="20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34.91139240506328"/>
    <n v="107"/>
    <s v="film &amp; video/documentary"/>
    <x v="0"/>
    <x v="4"/>
    <d v="2015-11-23T13:13:53"/>
    <d v="2015-12-22T23:00:00"/>
    <s v="November"/>
    <n v="2015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06.62314540059347"/>
    <n v="103"/>
    <s v="film &amp; video/documentary"/>
    <x v="0"/>
    <x v="4"/>
    <d v="2016-10-04T10:43:06"/>
    <d v="2016-11-08T11:43:06"/>
    <s v="October"/>
    <n v="201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45.04301075268816"/>
    <n v="108"/>
    <s v="film &amp; video/documentary"/>
    <x v="0"/>
    <x v="4"/>
    <d v="2016-04-13T13:40:48"/>
    <d v="2016-05-13T13:40:48"/>
    <s v="April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14.58620689655173"/>
    <n v="123"/>
    <s v="film &amp; video/documentary"/>
    <x v="0"/>
    <x v="4"/>
    <d v="2016-11-23T07:42:46"/>
    <d v="2016-12-21T07:59:00"/>
    <s v="November"/>
    <n v="201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05.3170731707317"/>
    <n v="102"/>
    <s v="film &amp; video/documentary"/>
    <x v="0"/>
    <x v="4"/>
    <d v="2015-06-29T15:01:48"/>
    <d v="2015-08-01T15:01:48"/>
    <s v="June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70.921195652173907"/>
    <n v="104"/>
    <s v="film &amp; video/documentary"/>
    <x v="0"/>
    <x v="4"/>
    <d v="2016-11-15T04:30:33"/>
    <d v="2016-12-20T04:30:33"/>
    <s v="November"/>
    <n v="201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47.17167680278018"/>
    <n v="113"/>
    <s v="film &amp; video/documentary"/>
    <x v="0"/>
    <x v="4"/>
    <d v="2017-02-09T07:33:26"/>
    <d v="2017-03-14T22:57:00"/>
    <s v="February"/>
    <n v="2017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60.47058823529412"/>
    <n v="136"/>
    <s v="film &amp; video/documentary"/>
    <x v="0"/>
    <x v="4"/>
    <d v="2015-02-23T05:38:49"/>
    <d v="2015-03-22T08:00:00"/>
    <s v="February"/>
    <n v="2015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56.04578313253012"/>
    <n v="104"/>
    <s v="film &amp; video/documentary"/>
    <x v="0"/>
    <x v="4"/>
    <d v="2015-10-01T22:43:08"/>
    <d v="2015-11-01T04:00:00"/>
    <s v="October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63.17365269461078"/>
    <n v="106"/>
    <s v="film &amp; video/documentary"/>
    <x v="0"/>
    <x v="4"/>
    <d v="2015-10-14T11:12:07"/>
    <d v="2015-11-07T04:00:00"/>
    <s v="October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04.82352941176471"/>
    <n v="102"/>
    <s v="film &amp; video/documentary"/>
    <x v="0"/>
    <x v="4"/>
    <d v="2013-04-15T12:22:43"/>
    <d v="2013-05-17T03:59:00"/>
    <s v="April"/>
    <n v="201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97.356164383561648"/>
    <n v="107"/>
    <s v="film &amp; video/documentary"/>
    <x v="0"/>
    <x v="4"/>
    <d v="2016-05-17T13:57:14"/>
    <d v="2016-06-17T13:57:14"/>
    <s v="May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203.63063063063063"/>
    <n v="113"/>
    <s v="film &amp; video/documentary"/>
    <x v="0"/>
    <x v="4"/>
    <d v="2015-09-16T16:19:37"/>
    <d v="2015-10-28T08:00:00"/>
    <s v="September"/>
    <n v="2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88.31203007518798"/>
    <n v="125"/>
    <s v="film &amp; video/documentary"/>
    <x v="0"/>
    <x v="4"/>
    <d v="2016-03-08T15:16:31"/>
    <d v="2016-04-07T14:16:31"/>
    <s v="March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46.65217391304347"/>
    <n v="101"/>
    <s v="film &amp; video/documentary"/>
    <x v="0"/>
    <x v="4"/>
    <d v="2015-04-07T16:22:37"/>
    <d v="2015-05-15T19:00:00"/>
    <s v="April"/>
    <n v="201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09.1875"/>
    <n v="103"/>
    <s v="film &amp; video/documentary"/>
    <x v="0"/>
    <x v="4"/>
    <d v="2015-04-07T17:41:55"/>
    <d v="2015-05-08T22:00:00"/>
    <s v="April"/>
    <n v="201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59.249046653144013"/>
    <n v="117"/>
    <s v="film &amp; video/documentary"/>
    <x v="0"/>
    <x v="4"/>
    <d v="2015-10-14T14:18:38"/>
    <d v="2015-11-13T15:18:38"/>
    <s v="October"/>
    <n v="201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97.904838709677421"/>
    <n v="101"/>
    <s v="film &amp; video/documentary"/>
    <x v="0"/>
    <x v="4"/>
    <d v="2015-02-12T03:05:08"/>
    <d v="2015-03-14T02:05:08"/>
    <s v="February"/>
    <n v="2015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70.000169491525426"/>
    <n v="110"/>
    <s v="film &amp; video/documentary"/>
    <x v="0"/>
    <x v="4"/>
    <d v="2016-07-08T18:08:10"/>
    <d v="2016-09-03T01:00:00"/>
    <s v="July"/>
    <n v="201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72.865168539325836"/>
    <n v="108"/>
    <s v="film &amp; video/documentary"/>
    <x v="0"/>
    <x v="4"/>
    <d v="2015-03-30T18:14:28"/>
    <d v="2015-04-29T18:14:28"/>
    <s v="March"/>
    <n v="2015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46.34782608695653"/>
    <n v="125"/>
    <s v="film &amp; video/documentary"/>
    <x v="0"/>
    <x v="4"/>
    <d v="2017-02-06T16:03:27"/>
    <d v="2017-03-08T21:00:00"/>
    <s v="February"/>
    <n v="201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67.909090909090907"/>
    <n v="107"/>
    <s v="film &amp; video/documentary"/>
    <x v="0"/>
    <x v="4"/>
    <d v="2014-09-12T21:06:38"/>
    <d v="2014-10-01T03:59:00"/>
    <s v="September"/>
    <n v="201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69.85083076923075"/>
    <n v="100"/>
    <s v="film &amp; video/documentary"/>
    <x v="0"/>
    <x v="4"/>
    <d v="2016-03-30T18:44:25"/>
    <d v="2016-04-29T18:44:25"/>
    <s v="March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58.413339694656486"/>
    <n v="102"/>
    <s v="film &amp; video/documentary"/>
    <x v="0"/>
    <x v="4"/>
    <d v="2014-10-14T17:42:25"/>
    <d v="2014-11-14T03:00:00"/>
    <s v="October"/>
    <n v="20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19.99298245614035"/>
    <n v="102"/>
    <s v="film &amp; video/documentary"/>
    <x v="0"/>
    <x v="4"/>
    <d v="2015-04-17T23:18:14"/>
    <d v="2015-06-01T02:20:00"/>
    <s v="April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99.860335195530723"/>
    <n v="123"/>
    <s v="film &amp; video/documentary"/>
    <x v="0"/>
    <x v="4"/>
    <d v="2015-04-20T22:39:50"/>
    <d v="2015-05-20T22:39:50"/>
    <s v="April"/>
    <n v="201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90.579148936170213"/>
    <n v="170"/>
    <s v="film &amp; video/documentary"/>
    <x v="0"/>
    <x v="4"/>
    <d v="2015-09-14T12:00:21"/>
    <d v="2015-10-14T12:00:21"/>
    <s v="September"/>
    <n v="201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17.77361477572559"/>
    <n v="112"/>
    <s v="film &amp; video/documentary"/>
    <x v="0"/>
    <x v="4"/>
    <d v="2015-10-15T11:53:29"/>
    <d v="2015-11-14T12:53:29"/>
    <s v="October"/>
    <n v="201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86.554621848739501"/>
    <n v="103"/>
    <s v="film &amp; video/documentary"/>
    <x v="0"/>
    <x v="4"/>
    <d v="2015-07-22T14:05:16"/>
    <d v="2015-08-21T14:05:16"/>
    <s v="July"/>
    <n v="201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71.899281437125751"/>
    <n v="107"/>
    <s v="film &amp; video/documentary"/>
    <x v="0"/>
    <x v="4"/>
    <d v="2017-01-25T11:58:28"/>
    <d v="2017-02-24T11:58:28"/>
    <s v="January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29.81900452488688"/>
    <n v="115"/>
    <s v="film &amp; video/documentary"/>
    <x v="0"/>
    <x v="4"/>
    <d v="2016-08-04T01:35:09"/>
    <d v="2016-09-11T03:59:00"/>
    <s v="August"/>
    <n v="201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44.912863070539416"/>
    <n v="127"/>
    <s v="film &amp; video/documentary"/>
    <x v="0"/>
    <x v="4"/>
    <d v="2016-02-27T23:09:14"/>
    <d v="2016-04-07T22:09:14"/>
    <s v="February"/>
    <n v="20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40.755244755244753"/>
    <n v="117"/>
    <s v="film &amp; video/documentary"/>
    <x v="0"/>
    <x v="4"/>
    <d v="2014-09-08T04:01:08"/>
    <d v="2014-10-08T04:01:08"/>
    <s v="September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03.52394779771615"/>
    <n v="109"/>
    <s v="film &amp; video/documentary"/>
    <x v="0"/>
    <x v="4"/>
    <d v="2015-10-20T19:00:19"/>
    <d v="2015-11-19T20:00:19"/>
    <s v="October"/>
    <n v="20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25.44827586206897"/>
    <n v="104"/>
    <s v="film &amp; video/documentary"/>
    <x v="0"/>
    <x v="4"/>
    <d v="2016-03-09T19:52:01"/>
    <d v="2016-04-08T18:52:01"/>
    <s v="March"/>
    <n v="2016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246.60606060606059"/>
    <n v="116"/>
    <s v="film &amp; video/documentary"/>
    <x v="0"/>
    <x v="4"/>
    <d v="2014-10-31T07:03:14"/>
    <d v="2014-12-01T08:03:14"/>
    <s v="October"/>
    <n v="20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79.401340206185566"/>
    <n v="103"/>
    <s v="film &amp; video/documentary"/>
    <x v="0"/>
    <x v="4"/>
    <d v="2016-02-15T19:16:33"/>
    <d v="2016-03-16T18:16:33"/>
    <s v="February"/>
    <n v="20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86.138613861386133"/>
    <n v="174"/>
    <s v="film &amp; video/documentary"/>
    <x v="0"/>
    <x v="4"/>
    <d v="2015-03-15T05:19:57"/>
    <d v="2015-04-24T05:19:57"/>
    <s v="March"/>
    <n v="2015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93.04868913857678"/>
    <n v="103"/>
    <s v="film &amp; video/documentary"/>
    <x v="0"/>
    <x v="4"/>
    <d v="2016-05-17T20:38:41"/>
    <d v="2016-06-15T15:00:00"/>
    <s v="May"/>
    <n v="20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84.023178807947019"/>
    <n v="105"/>
    <s v="film &amp; video/documentary"/>
    <x v="0"/>
    <x v="4"/>
    <d v="2014-10-23T01:41:30"/>
    <d v="2014-11-14T05:12:00"/>
    <s v="October"/>
    <n v="201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39.82758620689654"/>
    <n v="101"/>
    <s v="film &amp; video/documentary"/>
    <x v="0"/>
    <x v="4"/>
    <d v="2015-06-08T21:33:00"/>
    <d v="2015-07-23T03:11:00"/>
    <s v="June"/>
    <n v="20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09.82189265536722"/>
    <n v="111"/>
    <s v="film &amp; video/documentary"/>
    <x v="0"/>
    <x v="4"/>
    <d v="2014-10-24T00:01:46"/>
    <d v="2014-11-23T01:01:46"/>
    <s v="October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39.53488372093022"/>
    <n v="124"/>
    <s v="film &amp; video/documentary"/>
    <x v="0"/>
    <x v="4"/>
    <d v="2014-07-17T05:03:11"/>
    <d v="2014-08-08T00:00:00"/>
    <s v="July"/>
    <n v="201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347.84615384615387"/>
    <n v="101"/>
    <s v="film &amp; video/documentary"/>
    <x v="0"/>
    <x v="4"/>
    <d v="2010-03-18T17:52:16"/>
    <d v="2010-05-02T19:22:00"/>
    <s v="March"/>
    <n v="20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68.24159292035398"/>
    <n v="110"/>
    <s v="film &amp; video/documentary"/>
    <x v="0"/>
    <x v="4"/>
    <d v="2014-05-21T20:37:52"/>
    <d v="2014-06-21T03:59:00"/>
    <s v="May"/>
    <n v="201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239.93846153846152"/>
    <n v="104"/>
    <s v="film &amp; video/documentary"/>
    <x v="0"/>
    <x v="4"/>
    <d v="2014-01-29T14:33:19"/>
    <d v="2014-02-28T14:33:19"/>
    <s v="January"/>
    <n v="201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287.31343283582089"/>
    <n v="101"/>
    <s v="film &amp; video/documentary"/>
    <x v="0"/>
    <x v="4"/>
    <d v="2012-04-20T19:01:58"/>
    <d v="2012-05-20T19:01:58"/>
    <s v="April"/>
    <n v="201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86.84882352941176"/>
    <n v="103"/>
    <s v="film &amp; video/documentary"/>
    <x v="0"/>
    <x v="4"/>
    <d v="2013-03-22T13:51:18"/>
    <d v="2013-05-01T04:59:00"/>
    <s v="March"/>
    <n v="201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81.84905660377359"/>
    <n v="104"/>
    <s v="film &amp; video/documentary"/>
    <x v="0"/>
    <x v="4"/>
    <d v="2015-02-08T14:32:02"/>
    <d v="2015-03-15T13:32:02"/>
    <s v="February"/>
    <n v="2015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42.874970059880241"/>
    <n v="110"/>
    <s v="film &amp; video/documentary"/>
    <x v="0"/>
    <x v="4"/>
    <d v="2011-12-16T13:14:29"/>
    <d v="2012-01-15T13:14:29"/>
    <s v="December"/>
    <n v="20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709.41860465116281"/>
    <n v="122"/>
    <s v="film &amp; video/documentary"/>
    <x v="0"/>
    <x v="4"/>
    <d v="2016-12-07T19:05:00"/>
    <d v="2017-01-06T19:05:00"/>
    <s v="December"/>
    <n v="2016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61.25517890772127"/>
    <n v="114"/>
    <s v="film &amp; video/documentary"/>
    <x v="0"/>
    <x v="4"/>
    <d v="2012-12-18T18:25:39"/>
    <d v="2013-02-01T18:25:39"/>
    <s v="December"/>
    <n v="2012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41.777777777777779"/>
    <n v="125"/>
    <s v="film &amp; video/documentary"/>
    <x v="0"/>
    <x v="4"/>
    <d v="2016-02-25T13:50:44"/>
    <d v="2016-04-05T16:00:00"/>
    <s v="February"/>
    <n v="2016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89.887640449438209"/>
    <n v="107"/>
    <s v="film &amp; video/documentary"/>
    <x v="0"/>
    <x v="4"/>
    <d v="2012-06-18T21:53:18"/>
    <d v="2012-07-18T21:53:18"/>
    <s v="June"/>
    <n v="201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45.051724137931032"/>
    <n v="131"/>
    <s v="film &amp; video/documentary"/>
    <x v="0"/>
    <x v="4"/>
    <d v="2011-08-02T21:20:31"/>
    <d v="2011-09-16T21:20:31"/>
    <s v="August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42.857142857142854"/>
    <n v="120"/>
    <s v="film &amp; video/documentary"/>
    <x v="0"/>
    <x v="4"/>
    <d v="2014-01-18T23:38:31"/>
    <d v="2014-03-01T17:18:00"/>
    <s v="January"/>
    <n v="20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54.083333333333336"/>
    <n v="106"/>
    <s v="film &amp; video/documentary"/>
    <x v="0"/>
    <x v="4"/>
    <d v="2016-07-25T10:51:56"/>
    <d v="2016-08-25T10:51:56"/>
    <s v="July"/>
    <n v="201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03.21804511278195"/>
    <n v="114"/>
    <s v="film &amp; video/documentary"/>
    <x v="0"/>
    <x v="4"/>
    <d v="2015-10-15T06:01:08"/>
    <d v="2015-11-14T07:01:00"/>
    <s v="October"/>
    <n v="201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40.397590361445786"/>
    <n v="112"/>
    <s v="film &amp; video/documentary"/>
    <x v="0"/>
    <x v="4"/>
    <d v="2016-01-01T13:43:28"/>
    <d v="2016-01-25T23:52:00"/>
    <s v="January"/>
    <n v="201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16.85906040268456"/>
    <n v="116"/>
    <s v="film &amp; video/documentary"/>
    <x v="0"/>
    <x v="4"/>
    <d v="2012-03-19T16:31:12"/>
    <d v="2012-05-03T16:31:12"/>
    <s v="March"/>
    <n v="20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15.51020408163265"/>
    <n v="142"/>
    <s v="film &amp; video/documentary"/>
    <x v="0"/>
    <x v="4"/>
    <d v="2015-12-29T17:16:32"/>
    <d v="2016-01-23T17:16:32"/>
    <s v="December"/>
    <n v="201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04.31274900398407"/>
    <n v="105"/>
    <s v="film &amp; video/documentary"/>
    <x v="0"/>
    <x v="4"/>
    <d v="2012-06-25T16:45:17"/>
    <d v="2012-07-30T05:00:00"/>
    <s v="June"/>
    <n v="2012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69.772727272727266"/>
    <n v="256"/>
    <s v="film &amp; video/documentary"/>
    <x v="0"/>
    <x v="4"/>
    <d v="2012-08-23T17:01:40"/>
    <d v="2012-09-06T17:01:40"/>
    <s v="August"/>
    <n v="20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43.020833333333336"/>
    <n v="207"/>
    <s v="film &amp; video/documentary"/>
    <x v="0"/>
    <x v="4"/>
    <d v="2014-04-26T02:49:19"/>
    <d v="2014-05-19T02:49:19"/>
    <s v="April"/>
    <n v="201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58.540469973890339"/>
    <n v="112"/>
    <s v="film &amp; video/documentary"/>
    <x v="0"/>
    <x v="4"/>
    <d v="2014-12-07T18:45:47"/>
    <d v="2015-01-06T18:45:47"/>
    <s v="December"/>
    <n v="201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11.79535864978902"/>
    <n v="106"/>
    <s v="film &amp; video/documentary"/>
    <x v="0"/>
    <x v="4"/>
    <d v="2014-10-22T14:01:41"/>
    <d v="2014-11-21T15:01:41"/>
    <s v="October"/>
    <n v="201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46.230769230769234"/>
    <n v="100"/>
    <s v="film &amp; video/documentary"/>
    <x v="0"/>
    <x v="4"/>
    <d v="2015-07-26T22:49:51"/>
    <d v="2015-08-10T22:49:51"/>
    <s v="July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144.69039145907473"/>
    <n v="214"/>
    <s v="film &amp; video/documentary"/>
    <x v="0"/>
    <x v="4"/>
    <d v="2015-07-15T16:14:18"/>
    <d v="2015-08-15T06:00:00"/>
    <s v="July"/>
    <n v="2015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88.845070422535215"/>
    <n v="126"/>
    <s v="film &amp; video/documentary"/>
    <x v="0"/>
    <x v="4"/>
    <d v="2016-06-28T01:49:40"/>
    <d v="2016-07-28T01:49:40"/>
    <s v="June"/>
    <n v="2016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81.75107284768211"/>
    <n v="182"/>
    <s v="film &amp; video/documentary"/>
    <x v="0"/>
    <x v="4"/>
    <d v="2014-02-04T01:30:50"/>
    <d v="2014-03-07T22:59:00"/>
    <s v="February"/>
    <n v="20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71.428571428571431"/>
    <n v="100"/>
    <s v="film &amp; video/documentary"/>
    <x v="0"/>
    <x v="4"/>
    <d v="2015-04-18T00:52:52"/>
    <d v="2015-05-08T00:52:52"/>
    <s v="April"/>
    <n v="201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04.25906735751295"/>
    <n v="101"/>
    <s v="film &amp; video/documentary"/>
    <x v="0"/>
    <x v="4"/>
    <d v="2011-11-18T01:00:51"/>
    <d v="2011-12-18T00:59:00"/>
    <s v="November"/>
    <n v="20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90.616504854368927"/>
    <n v="101"/>
    <s v="film &amp; video/documentary"/>
    <x v="0"/>
    <x v="4"/>
    <d v="2011-08-08T17:12:51"/>
    <d v="2011-09-08T03:00:00"/>
    <s v="August"/>
    <n v="201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57.33048433048432"/>
    <n v="110"/>
    <s v="film &amp; video/documentary"/>
    <x v="0"/>
    <x v="4"/>
    <d v="2013-09-09T17:00:52"/>
    <d v="2013-10-10T17:00:52"/>
    <s v="September"/>
    <n v="20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05.18"/>
    <n v="112"/>
    <s v="film &amp; video/documentary"/>
    <x v="0"/>
    <x v="4"/>
    <d v="2016-02-17T19:38:02"/>
    <d v="2016-04-17T18:38:02"/>
    <s v="February"/>
    <n v="201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58.719836956521746"/>
    <n v="108"/>
    <s v="film &amp; video/documentary"/>
    <x v="0"/>
    <x v="4"/>
    <d v="2012-03-22T21:49:20"/>
    <d v="2012-04-27T21:32:00"/>
    <s v="March"/>
    <n v="201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81.632653061224488"/>
    <n v="107"/>
    <s v="film &amp; video/documentary"/>
    <x v="0"/>
    <x v="4"/>
    <d v="2012-06-22T13:33:26"/>
    <d v="2012-07-07T13:33:26"/>
    <s v="June"/>
    <n v="201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56.460043668122275"/>
    <n v="104"/>
    <s v="film &amp; video/documentary"/>
    <x v="0"/>
    <x v="4"/>
    <d v="2010-07-20T18:38:04"/>
    <d v="2010-09-01T03:44:00"/>
    <s v="July"/>
    <n v="201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40.1044776119403"/>
    <n v="125"/>
    <s v="film &amp; video/documentary"/>
    <x v="0"/>
    <x v="4"/>
    <d v="2015-03-15T19:02:06"/>
    <d v="2015-04-29T19:02:06"/>
    <s v="March"/>
    <n v="201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224.85263157894738"/>
    <n v="107"/>
    <s v="film &amp; video/documentary"/>
    <x v="0"/>
    <x v="4"/>
    <d v="2016-11-13T21:01:07"/>
    <d v="2016-12-14T12:00:00"/>
    <s v="November"/>
    <n v="201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81.13306451612902"/>
    <n v="112"/>
    <s v="film &amp; video/documentary"/>
    <x v="0"/>
    <x v="4"/>
    <d v="2014-04-16T15:15:47"/>
    <d v="2014-05-17T03:30:00"/>
    <s v="April"/>
    <n v="201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711.04109589041093"/>
    <n v="104"/>
    <s v="film &amp; video/documentary"/>
    <x v="0"/>
    <x v="4"/>
    <d v="2011-07-08T20:12:50"/>
    <d v="2011-08-07T20:12:50"/>
    <s v="July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65.883720930232556"/>
    <n v="142"/>
    <s v="film &amp; video/documentary"/>
    <x v="0"/>
    <x v="4"/>
    <d v="2015-10-15T12:56:57"/>
    <d v="2015-11-05T13:56:57"/>
    <s v="October"/>
    <n v="2015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75.185714285714283"/>
    <n v="105"/>
    <s v="film &amp; video/documentary"/>
    <x v="0"/>
    <x v="4"/>
    <d v="2011-06-24T07:27:21"/>
    <d v="2011-08-10T07:08:00"/>
    <s v="June"/>
    <n v="201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33.14391143911439"/>
    <n v="103"/>
    <s v="film &amp; video/documentary"/>
    <x v="0"/>
    <x v="4"/>
    <d v="2014-01-07T15:04:22"/>
    <d v="2014-02-05T23:04:00"/>
    <s v="January"/>
    <n v="201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55.2"/>
    <n v="108"/>
    <s v="film &amp; video/documentary"/>
    <x v="0"/>
    <x v="4"/>
    <d v="2014-02-04T02:02:19"/>
    <d v="2014-03-06T02:02:19"/>
    <s v="February"/>
    <n v="201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86.163714285714292"/>
    <n v="108"/>
    <s v="film &amp; video/documentary"/>
    <x v="0"/>
    <x v="4"/>
    <d v="2011-04-05T03:53:57"/>
    <d v="2011-05-09T05:59:00"/>
    <s v="April"/>
    <n v="2011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92.318181818181813"/>
    <n v="102"/>
    <s v="film &amp; video/documentary"/>
    <x v="0"/>
    <x v="4"/>
    <d v="2011-09-20T20:54:10"/>
    <d v="2011-11-19T21:54:10"/>
    <s v="September"/>
    <n v="201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60.16473684210527"/>
    <n v="101"/>
    <s v="film &amp; video/documentary"/>
    <x v="0"/>
    <x v="4"/>
    <d v="2013-09-26T17:39:50"/>
    <d v="2013-11-05T18:39:50"/>
    <s v="September"/>
    <n v="2013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45.6"/>
    <n v="137"/>
    <s v="film &amp; video/documentary"/>
    <x v="0"/>
    <x v="4"/>
    <d v="2016-06-22T20:42:24"/>
    <d v="2016-07-22T20:42:24"/>
    <s v="June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83.28571428571428"/>
    <n v="128"/>
    <s v="film &amp; video/documentary"/>
    <x v="0"/>
    <x v="4"/>
    <d v="2015-04-19T23:33:17"/>
    <d v="2015-06-18T23:33:17"/>
    <s v="April"/>
    <n v="201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25.78838174273859"/>
    <n v="101"/>
    <s v="film &amp; video/documentary"/>
    <x v="0"/>
    <x v="4"/>
    <d v="2013-11-20T04:13:24"/>
    <d v="2013-12-22T05:00:00"/>
    <s v="November"/>
    <n v="2013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57.654545454545456"/>
    <n v="127"/>
    <s v="film &amp; video/documentary"/>
    <x v="0"/>
    <x v="4"/>
    <d v="2012-07-09T17:49:38"/>
    <d v="2012-07-25T17:49:38"/>
    <s v="July"/>
    <n v="20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78.660818713450297"/>
    <n v="105"/>
    <s v="film &amp; video/documentary"/>
    <x v="0"/>
    <x v="4"/>
    <d v="2012-06-19T21:03:31"/>
    <d v="2012-07-19T21:03:31"/>
    <s v="June"/>
    <n v="201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91.480769230769226"/>
    <n v="103"/>
    <s v="film &amp; video/documentary"/>
    <x v="0"/>
    <x v="4"/>
    <d v="2013-09-12T01:31:05"/>
    <d v="2013-10-12T01:31:05"/>
    <s v="September"/>
    <n v="201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68.09809523809524"/>
    <n v="102"/>
    <s v="film &amp; video/documentary"/>
    <x v="0"/>
    <x v="4"/>
    <d v="2014-09-22T20:26:42"/>
    <d v="2014-10-17T12:00:00"/>
    <s v="September"/>
    <n v="201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48.086800000000004"/>
    <n v="120"/>
    <s v="film &amp; video/documentary"/>
    <x v="0"/>
    <x v="4"/>
    <d v="2014-01-09T09:30:31"/>
    <d v="2014-02-08T09:30:31"/>
    <s v="January"/>
    <n v="201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202.42307692307693"/>
    <n v="100"/>
    <s v="film &amp; video/documentary"/>
    <x v="0"/>
    <x v="4"/>
    <d v="2013-03-27T23:17:40"/>
    <d v="2013-04-08T04:33:00"/>
    <s v="March"/>
    <n v="201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216.75"/>
    <n v="101"/>
    <s v="film &amp; video/documentary"/>
    <x v="0"/>
    <x v="4"/>
    <d v="2015-06-23T06:46:37"/>
    <d v="2015-07-23T06:46:37"/>
    <s v="June"/>
    <n v="201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10.06849315068493"/>
    <n v="100"/>
    <s v="film &amp; video/documentary"/>
    <x v="0"/>
    <x v="4"/>
    <d v="2013-04-30T20:13:07"/>
    <d v="2013-06-29T20:13:07"/>
    <s v="April"/>
    <n v="201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4.833333333333333"/>
    <n v="0"/>
    <s v="film &amp; video/animation"/>
    <x v="0"/>
    <x v="5"/>
    <d v="2014-02-12T05:40:31"/>
    <d v="2014-03-14T04:40:31"/>
    <s v="February"/>
    <n v="2014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50.166666666666664"/>
    <n v="2"/>
    <s v="film &amp; video/animation"/>
    <x v="0"/>
    <x v="5"/>
    <d v="2015-06-22T11:47:36"/>
    <d v="2015-08-21T11:47:36"/>
    <s v="June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35.833333333333336"/>
    <n v="1"/>
    <s v="film &amp; video/animation"/>
    <x v="0"/>
    <x v="5"/>
    <d v="2014-08-12T06:14:57"/>
    <d v="2014-09-11T06:14:57"/>
    <s v="August"/>
    <n v="201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11.76923076923077"/>
    <n v="1"/>
    <s v="film &amp; video/animation"/>
    <x v="0"/>
    <x v="5"/>
    <d v="2013-05-06T22:13:50"/>
    <d v="2013-06-05T22:13:50"/>
    <s v="May"/>
    <n v="201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40.78"/>
    <n v="7"/>
    <s v="film &amp; video/animation"/>
    <x v="0"/>
    <x v="5"/>
    <d v="2012-01-26T09:01:39"/>
    <d v="2012-03-26T08:01:39"/>
    <s v="January"/>
    <n v="2012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3"/>
    <n v="0"/>
    <s v="film &amp; video/animation"/>
    <x v="0"/>
    <x v="5"/>
    <d v="2015-09-28T20:40:04"/>
    <d v="2015-11-27T21:40:04"/>
    <s v="September"/>
    <n v="201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6.625"/>
    <n v="1"/>
    <s v="film &amp; video/animation"/>
    <x v="0"/>
    <x v="5"/>
    <d v="2016-01-31T17:05:14"/>
    <d v="2016-03-01T17:05:14"/>
    <s v="January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e v="#DIV/0!"/>
    <n v="0"/>
    <s v="film &amp; video/animation"/>
    <x v="0"/>
    <x v="5"/>
    <d v="2015-10-08T21:49:00"/>
    <d v="2015-10-22T18:59:00"/>
    <s v="October"/>
    <n v="201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2"/>
    <n v="6"/>
    <s v="film &amp; video/animation"/>
    <x v="0"/>
    <x v="5"/>
    <d v="2014-05-19T18:24:05"/>
    <d v="2014-06-16T22:00:00"/>
    <s v="May"/>
    <n v="2014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e v="#DIV/0!"/>
    <n v="0"/>
    <s v="film &amp; video/animation"/>
    <x v="0"/>
    <x v="5"/>
    <d v="2009-09-14T21:38:02"/>
    <d v="2009-11-27T04:59:00"/>
    <s v="September"/>
    <n v="20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4.8"/>
    <n v="2"/>
    <s v="film &amp; video/animation"/>
    <x v="0"/>
    <x v="5"/>
    <d v="2013-08-27T02:34:27"/>
    <d v="2013-09-11T02:34:27"/>
    <s v="August"/>
    <n v="2013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51.875"/>
    <n v="14"/>
    <s v="film &amp; video/animation"/>
    <x v="0"/>
    <x v="5"/>
    <d v="2016-06-05T20:54:43"/>
    <d v="2016-07-05T20:54:43"/>
    <s v="June"/>
    <n v="2016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71.25"/>
    <n v="10"/>
    <s v="film &amp; video/animation"/>
    <x v="0"/>
    <x v="5"/>
    <d v="2015-08-22T17:26:21"/>
    <d v="2015-10-21T17:26:21"/>
    <s v="August"/>
    <n v="201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e v="#DIV/0!"/>
    <n v="0"/>
    <s v="film &amp; video/animation"/>
    <x v="0"/>
    <x v="5"/>
    <d v="2015-08-12T15:07:02"/>
    <d v="2015-10-11T15:07:02"/>
    <s v="August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62.5"/>
    <n v="5"/>
    <s v="film &amp; video/animation"/>
    <x v="0"/>
    <x v="5"/>
    <d v="2013-10-29T20:01:42"/>
    <d v="2013-12-01T21:01:42"/>
    <s v="October"/>
    <n v="2013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1"/>
    <n v="0"/>
    <s v="film &amp; video/animation"/>
    <x v="0"/>
    <x v="5"/>
    <d v="2013-08-14T17:56:20"/>
    <d v="2013-09-13T17:56:20"/>
    <s v="August"/>
    <n v="2013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e v="#DIV/0!"/>
    <n v="0"/>
    <s v="film &amp; video/animation"/>
    <x v="0"/>
    <x v="5"/>
    <d v="2013-07-01T08:41:53"/>
    <d v="2013-07-31T08:41:53"/>
    <s v="July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e v="#DIV/0!"/>
    <n v="0"/>
    <s v="film &amp; video/animation"/>
    <x v="0"/>
    <x v="5"/>
    <d v="2016-08-09T07:38:46"/>
    <d v="2016-10-08T07:38:46"/>
    <s v="August"/>
    <n v="201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170.54545454545453"/>
    <n v="9"/>
    <s v="film &amp; video/animation"/>
    <x v="0"/>
    <x v="5"/>
    <d v="2015-10-19T06:15:58"/>
    <d v="2015-11-18T07:15:58"/>
    <s v="October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e v="#DIV/0!"/>
    <n v="0"/>
    <s v="film &amp; video/animation"/>
    <x v="0"/>
    <x v="5"/>
    <d v="2014-10-07T18:16:58"/>
    <d v="2014-10-17T18:16:58"/>
    <s v="October"/>
    <n v="2014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5"/>
    <n v="0"/>
    <s v="film &amp; video/animation"/>
    <x v="0"/>
    <x v="5"/>
    <d v="2016-02-23T23:39:13"/>
    <d v="2016-03-24T22:39:13"/>
    <s v="February"/>
    <n v="2016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e v="#DIV/0!"/>
    <n v="0"/>
    <s v="film &amp; video/animation"/>
    <x v="0"/>
    <x v="5"/>
    <d v="2013-10-03T19:03:16"/>
    <d v="2013-11-02T19:03:16"/>
    <s v="October"/>
    <n v="2013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393.58823529411762"/>
    <n v="39"/>
    <s v="film &amp; video/animation"/>
    <x v="0"/>
    <x v="5"/>
    <d v="2015-01-20T21:19:43"/>
    <d v="2015-02-19T21:19:43"/>
    <s v="January"/>
    <n v="201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5"/>
    <n v="0"/>
    <s v="film &amp; video/animation"/>
    <x v="0"/>
    <x v="5"/>
    <d v="2014-01-11T00:21:41"/>
    <d v="2014-02-10T00:21:41"/>
    <s v="January"/>
    <n v="2014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50"/>
    <n v="5"/>
    <s v="film &amp; video/animation"/>
    <x v="0"/>
    <x v="5"/>
    <d v="2011-12-17T21:46:01"/>
    <d v="2012-02-15T21:46:01"/>
    <s v="December"/>
    <n v="20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1"/>
    <n v="0"/>
    <s v="film &amp; video/animation"/>
    <x v="0"/>
    <x v="5"/>
    <d v="2015-05-06T08:02:55"/>
    <d v="2015-05-21T08:02:55"/>
    <s v="May"/>
    <n v="201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47.875"/>
    <n v="7"/>
    <s v="film &amp; video/animation"/>
    <x v="0"/>
    <x v="5"/>
    <d v="2015-02-02T02:00:20"/>
    <d v="2015-03-04T02:00:20"/>
    <s v="February"/>
    <n v="201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5"/>
    <n v="0"/>
    <s v="film &amp; video/animation"/>
    <x v="0"/>
    <x v="5"/>
    <d v="2013-02-26T13:19:23"/>
    <d v="2013-03-23T12:19:23"/>
    <s v="February"/>
    <n v="201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20.502500000000001"/>
    <n v="3"/>
    <s v="film &amp; video/animation"/>
    <x v="0"/>
    <x v="5"/>
    <d v="2014-04-24T18:11:35"/>
    <d v="2014-05-14T18:11:35"/>
    <s v="April"/>
    <n v="2014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9"/>
    <n v="2"/>
    <s v="film &amp; video/animation"/>
    <x v="0"/>
    <x v="5"/>
    <d v="2013-09-17T13:38:05"/>
    <d v="2013-10-17T13:38:05"/>
    <s v="September"/>
    <n v="2013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56.571428571428569"/>
    <n v="1"/>
    <s v="film &amp; video/animation"/>
    <x v="0"/>
    <x v="5"/>
    <d v="2014-01-15T22:43:20"/>
    <d v="2014-02-14T22:43:20"/>
    <s v="January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e v="#DIV/0!"/>
    <n v="0"/>
    <s v="film &amp; video/animation"/>
    <x v="0"/>
    <x v="5"/>
    <d v="2013-12-26T17:09:51"/>
    <d v="2014-01-25T17:09:51"/>
    <s v="December"/>
    <n v="2013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40"/>
    <n v="64"/>
    <s v="film &amp; video/animation"/>
    <x v="0"/>
    <x v="5"/>
    <d v="2015-04-13T16:53:35"/>
    <d v="2015-05-13T16:53:35"/>
    <s v="April"/>
    <n v="201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13"/>
    <n v="0"/>
    <s v="film &amp; video/animation"/>
    <x v="0"/>
    <x v="5"/>
    <d v="2015-02-03T19:47:59"/>
    <d v="2015-02-19T19:47:59"/>
    <s v="February"/>
    <n v="201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16.399999999999999"/>
    <n v="1"/>
    <s v="film &amp; video/animation"/>
    <x v="0"/>
    <x v="5"/>
    <d v="2014-10-26T17:12:51"/>
    <d v="2014-11-26T13:14:00"/>
    <s v="October"/>
    <n v="201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22.5"/>
    <n v="0"/>
    <s v="film &amp; video/animation"/>
    <x v="0"/>
    <x v="5"/>
    <d v="2012-03-03T00:03:42"/>
    <d v="2012-04-17T00:31:00"/>
    <s v="March"/>
    <n v="2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20.333333333333332"/>
    <n v="1"/>
    <s v="film &amp; video/animation"/>
    <x v="0"/>
    <x v="5"/>
    <d v="2013-09-30T16:40:01"/>
    <d v="2013-10-22T03:59:00"/>
    <s v="September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e v="#DIV/0!"/>
    <n v="0"/>
    <s v="film &amp; video/animation"/>
    <x v="0"/>
    <x v="5"/>
    <d v="2014-07-17T18:25:12"/>
    <d v="2014-08-16T18:25:12"/>
    <s v="July"/>
    <n v="2014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16.755102040816325"/>
    <n v="8"/>
    <s v="film &amp; video/animation"/>
    <x v="0"/>
    <x v="5"/>
    <d v="2013-04-14T16:47:40"/>
    <d v="2013-05-14T16:47:40"/>
    <s v="April"/>
    <n v="20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25"/>
    <n v="0"/>
    <s v="film &amp; video/animation"/>
    <x v="0"/>
    <x v="5"/>
    <d v="2011-09-14T15:22:07"/>
    <d v="2011-11-13T16:22:07"/>
    <s v="September"/>
    <n v="2011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12.5"/>
    <n v="0"/>
    <s v="film &amp; video/animation"/>
    <x v="0"/>
    <x v="5"/>
    <d v="2014-04-30T13:01:15"/>
    <d v="2014-06-01T04:00:00"/>
    <s v="April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e v="#DIV/0!"/>
    <n v="0"/>
    <s v="film &amp; video/animation"/>
    <x v="0"/>
    <x v="5"/>
    <d v="2013-05-13T20:19:27"/>
    <d v="2013-06-02T20:19:27"/>
    <s v="May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e v="#DIV/0!"/>
    <n v="0"/>
    <s v="film &amp; video/animation"/>
    <x v="0"/>
    <x v="5"/>
    <d v="2011-06-11T03:02:21"/>
    <d v="2011-08-10T03:02:21"/>
    <s v="June"/>
    <n v="201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113.63636363636364"/>
    <n v="2"/>
    <s v="film &amp; video/animation"/>
    <x v="0"/>
    <x v="5"/>
    <d v="2011-07-26T17:02:33"/>
    <d v="2011-09-24T17:02:33"/>
    <s v="July"/>
    <n v="2011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1"/>
    <n v="0"/>
    <s v="film &amp; video/animation"/>
    <x v="0"/>
    <x v="5"/>
    <d v="2016-04-28T20:22:15"/>
    <d v="2016-05-18T20:22:15"/>
    <s v="April"/>
    <n v="2016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17.25"/>
    <n v="27"/>
    <s v="film &amp; video/animation"/>
    <x v="0"/>
    <x v="5"/>
    <d v="2014-06-11T02:52:54"/>
    <d v="2014-06-27T02:52:54"/>
    <s v="June"/>
    <n v="201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15.2"/>
    <n v="1"/>
    <s v="film &amp; video/animation"/>
    <x v="0"/>
    <x v="5"/>
    <d v="2012-08-08T22:37:44"/>
    <d v="2012-09-07T22:37:44"/>
    <s v="August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110.64102564102564"/>
    <n v="22"/>
    <s v="film &amp; video/animation"/>
    <x v="0"/>
    <x v="5"/>
    <d v="2012-08-14T16:18:54"/>
    <d v="2012-09-28T16:18:54"/>
    <s v="August"/>
    <n v="201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e v="#DIV/0!"/>
    <n v="0"/>
    <s v="film &amp; video/animation"/>
    <x v="0"/>
    <x v="5"/>
    <d v="2012-05-12T04:01:23"/>
    <d v="2012-07-11T03:51:05"/>
    <s v="May"/>
    <n v="2012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e v="#DIV/0!"/>
    <n v="0"/>
    <s v="film &amp; video/animation"/>
    <x v="0"/>
    <x v="5"/>
    <d v="2014-07-07T23:45:24"/>
    <d v="2014-09-05T23:45:24"/>
    <s v="July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25.5"/>
    <n v="1"/>
    <s v="film &amp; video/animation"/>
    <x v="0"/>
    <x v="5"/>
    <d v="2013-11-27T04:01:29"/>
    <d v="2014-01-16T04:00:00"/>
    <s v="November"/>
    <n v="2013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38.476470588235294"/>
    <n v="12"/>
    <s v="film &amp; video/animation"/>
    <x v="0"/>
    <x v="5"/>
    <d v="2014-03-05T17:19:39"/>
    <d v="2014-04-19T16:19:39"/>
    <s v="March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28.2"/>
    <n v="18"/>
    <s v="film &amp; video/animation"/>
    <x v="0"/>
    <x v="5"/>
    <d v="2014-07-24T22:08:38"/>
    <d v="2014-08-23T22:08:38"/>
    <s v="July"/>
    <n v="20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61.5"/>
    <n v="3"/>
    <s v="film &amp; video/animation"/>
    <x v="0"/>
    <x v="5"/>
    <d v="2014-08-18T16:45:19"/>
    <d v="2014-09-17T16:45:19"/>
    <s v="August"/>
    <n v="2014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1"/>
    <n v="0"/>
    <s v="film &amp; video/animation"/>
    <x v="0"/>
    <x v="5"/>
    <d v="2017-01-18T07:53:49"/>
    <d v="2017-02-17T07:53:49"/>
    <s v="January"/>
    <n v="201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e v="#DIV/0!"/>
    <n v="0"/>
    <s v="film &amp; video/animation"/>
    <x v="0"/>
    <x v="5"/>
    <d v="2015-04-06T02:04:03"/>
    <d v="2015-05-06T02:04:03"/>
    <s v="April"/>
    <n v="201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39.569274193548388"/>
    <n v="2"/>
    <s v="film &amp; video/animation"/>
    <x v="0"/>
    <x v="5"/>
    <d v="2014-04-28T23:24:01"/>
    <d v="2014-06-03T03:59:00"/>
    <s v="April"/>
    <n v="2014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e v="#DIV/0!"/>
    <n v="0"/>
    <s v="film &amp; video/animation"/>
    <x v="0"/>
    <x v="5"/>
    <d v="2012-03-19T20:02:14"/>
    <d v="2012-05-18T20:02:14"/>
    <s v="March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e v="#DIV/0!"/>
    <n v="0"/>
    <s v="film &amp; video/animation"/>
    <x v="0"/>
    <x v="5"/>
    <d v="2015-03-02T21:51:49"/>
    <d v="2015-04-01T20:51:49"/>
    <s v="March"/>
    <n v="201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88.8"/>
    <n v="33"/>
    <s v="film &amp; video/animation"/>
    <x v="0"/>
    <x v="5"/>
    <d v="2014-09-22T09:47:15"/>
    <d v="2014-11-21T10:47:15"/>
    <s v="September"/>
    <n v="2014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55.457142857142856"/>
    <n v="19"/>
    <s v="film &amp; video/animation"/>
    <x v="0"/>
    <x v="5"/>
    <d v="2013-07-10T12:00:15"/>
    <d v="2013-08-09T12:00:15"/>
    <s v="July"/>
    <n v="2013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87.142857142857139"/>
    <n v="6"/>
    <s v="film &amp; video/animation"/>
    <x v="0"/>
    <x v="5"/>
    <d v="2012-09-10T16:08:09"/>
    <d v="2012-10-10T16:08:09"/>
    <s v="September"/>
    <n v="2012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10"/>
    <n v="0"/>
    <s v="film &amp; video/animation"/>
    <x v="0"/>
    <x v="5"/>
    <d v="2016-03-18T21:31:30"/>
    <d v="2016-04-14T14:34:00"/>
    <s v="March"/>
    <n v="201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51.224489795918366"/>
    <n v="50"/>
    <s v="film &amp; video/animation"/>
    <x v="0"/>
    <x v="5"/>
    <d v="2012-11-30T04:44:32"/>
    <d v="2013-01-29T04:44:32"/>
    <s v="November"/>
    <n v="201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13.545454545454545"/>
    <n v="0"/>
    <s v="film &amp; video/animation"/>
    <x v="0"/>
    <x v="5"/>
    <d v="2015-09-25T22:32:52"/>
    <d v="2015-11-05T23:32:52"/>
    <s v="September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66.520080000000007"/>
    <n v="22"/>
    <s v="film &amp; video/animation"/>
    <x v="0"/>
    <x v="5"/>
    <d v="2013-04-17T12:08:19"/>
    <d v="2013-05-17T12:08:19"/>
    <s v="April"/>
    <n v="201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50"/>
    <n v="0"/>
    <s v="film &amp; video/animation"/>
    <x v="0"/>
    <x v="5"/>
    <d v="2014-05-02T22:37:19"/>
    <d v="2014-06-01T22:37:19"/>
    <s v="May"/>
    <n v="201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e v="#DIV/0!"/>
    <n v="0"/>
    <s v="film &amp; video/animation"/>
    <x v="0"/>
    <x v="5"/>
    <d v="2016-10-26T14:16:34"/>
    <d v="2016-12-25T15:16:34"/>
    <s v="October"/>
    <n v="2016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e v="#DIV/0!"/>
    <n v="0"/>
    <s v="film &amp; video/animation"/>
    <x v="0"/>
    <x v="5"/>
    <d v="2016-12-10T01:18:20"/>
    <d v="2017-01-09T01:18:20"/>
    <s v="December"/>
    <n v="2016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71.666666666666671"/>
    <n v="0"/>
    <s v="film &amp; video/animation"/>
    <x v="0"/>
    <x v="5"/>
    <d v="2011-12-05T11:33:36"/>
    <d v="2012-01-05T11:33:00"/>
    <s v="December"/>
    <n v="2011"/>
  </r>
  <r>
    <n v="490"/>
    <s v="PROJECT IS CANCELLED"/>
    <s v="Cancelled"/>
    <n v="1000"/>
    <n v="0"/>
    <x v="2"/>
    <x v="0"/>
    <s v="USD"/>
    <n v="1345677285"/>
    <n v="1343085285"/>
    <b v="0"/>
    <n v="0"/>
    <b v="0"/>
    <e v="#DIV/0!"/>
    <n v="0"/>
    <s v="film &amp; video/animation"/>
    <x v="0"/>
    <x v="5"/>
    <d v="2012-07-23T23:14:45"/>
    <d v="2012-08-22T23:14:45"/>
    <s v="July"/>
    <n v="2012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e v="#DIV/0!"/>
    <n v="0"/>
    <s v="film &amp; video/animation"/>
    <x v="0"/>
    <x v="5"/>
    <d v="2015-12-28T23:34:59"/>
    <d v="2016-01-27T23:34:59"/>
    <s v="December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e v="#DIV/0!"/>
    <n v="0"/>
    <s v="film &amp; video/animation"/>
    <x v="0"/>
    <x v="5"/>
    <d v="2016-08-14T00:50:30"/>
    <d v="2016-10-13T00:50:30"/>
    <s v="August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e v="#DIV/0!"/>
    <n v="0"/>
    <s v="film &amp; video/animation"/>
    <x v="0"/>
    <x v="5"/>
    <d v="2015-04-20T17:25:38"/>
    <d v="2015-05-20T17:25:38"/>
    <s v="April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10.333333333333334"/>
    <n v="0"/>
    <s v="film &amp; video/animation"/>
    <x v="0"/>
    <x v="5"/>
    <d v="2014-06-09T19:56:05"/>
    <d v="2014-07-03T03:00:00"/>
    <s v="June"/>
    <n v="201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e v="#DIV/0!"/>
    <n v="0"/>
    <s v="film &amp; video/animation"/>
    <x v="0"/>
    <x v="5"/>
    <d v="2015-06-16T19:51:45"/>
    <d v="2015-07-16T19:51:45"/>
    <s v="June"/>
    <n v="201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"/>
    <n v="0"/>
    <s v="film &amp; video/animation"/>
    <x v="0"/>
    <x v="5"/>
    <d v="2013-12-12T22:21:14"/>
    <d v="2014-02-10T22:21:14"/>
    <s v="December"/>
    <n v="2013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10"/>
    <n v="1"/>
    <s v="film &amp; video/animation"/>
    <x v="0"/>
    <x v="5"/>
    <d v="2014-11-02T00:54:25"/>
    <d v="2014-12-25T05:00:00"/>
    <s v="November"/>
    <n v="201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136.09090909090909"/>
    <n v="5"/>
    <s v="film &amp; video/animation"/>
    <x v="0"/>
    <x v="5"/>
    <d v="2011-11-11T18:17:29"/>
    <d v="2011-12-23T18:17:29"/>
    <s v="November"/>
    <n v="20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73.461538461538467"/>
    <n v="10"/>
    <s v="film &amp; video/animation"/>
    <x v="0"/>
    <x v="5"/>
    <d v="2009-08-18T21:29:28"/>
    <d v="2009-10-12T20:59:00"/>
    <s v="August"/>
    <n v="200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53.75"/>
    <n v="3"/>
    <s v="film &amp; video/animation"/>
    <x v="0"/>
    <x v="5"/>
    <d v="2010-03-10T21:15:51"/>
    <d v="2010-05-08T22:16:00"/>
    <s v="March"/>
    <n v="201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e v="#DIV/0!"/>
    <n v="0"/>
    <s v="film &amp; video/animation"/>
    <x v="0"/>
    <x v="5"/>
    <d v="2011-06-09T05:37:31"/>
    <d v="2011-07-09T05:37:31"/>
    <s v="June"/>
    <n v="201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57.5"/>
    <n v="1"/>
    <s v="film &amp; video/animation"/>
    <x v="0"/>
    <x v="5"/>
    <d v="2012-02-17T13:17:05"/>
    <d v="2012-03-18T12:17:05"/>
    <s v="February"/>
    <n v="201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2.666666666666666"/>
    <n v="2"/>
    <s v="film &amp; video/animation"/>
    <x v="0"/>
    <x v="5"/>
    <d v="2014-12-18T12:38:23"/>
    <d v="2015-01-17T12:38:23"/>
    <s v="December"/>
    <n v="20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67"/>
    <n v="1"/>
    <s v="film &amp; video/animation"/>
    <x v="0"/>
    <x v="5"/>
    <d v="2012-02-10T23:36:27"/>
    <d v="2012-04-10T22:36:27"/>
    <s v="February"/>
    <n v="2012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3.7142857142857144"/>
    <n v="0"/>
    <s v="film &amp; video/animation"/>
    <x v="0"/>
    <x v="5"/>
    <d v="2015-11-10T02:21:26"/>
    <d v="2015-12-25T02:21:26"/>
    <s v="November"/>
    <n v="201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250"/>
    <n v="0"/>
    <s v="film &amp; video/animation"/>
    <x v="0"/>
    <x v="5"/>
    <d v="2013-07-11T13:15:20"/>
    <d v="2013-08-10T13:15:20"/>
    <s v="July"/>
    <n v="20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64"/>
    <n v="3"/>
    <s v="film &amp; video/animation"/>
    <x v="0"/>
    <x v="5"/>
    <d v="2012-09-04T23:00:57"/>
    <d v="2012-10-19T23:00:57"/>
    <s v="September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133.33333333333334"/>
    <n v="1"/>
    <s v="film &amp; video/animation"/>
    <x v="0"/>
    <x v="5"/>
    <d v="2012-03-27T00:35:01"/>
    <d v="2012-05-25T14:14:00"/>
    <s v="March"/>
    <n v="2012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10"/>
    <n v="0"/>
    <s v="film &amp; video/animation"/>
    <x v="0"/>
    <x v="5"/>
    <d v="2015-05-29T15:09:30"/>
    <d v="2015-06-28T15:09:30"/>
    <s v="May"/>
    <n v="201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e v="#DIV/0!"/>
    <n v="0"/>
    <s v="film &amp; video/animation"/>
    <x v="0"/>
    <x v="5"/>
    <d v="2016-01-31T04:13:59"/>
    <d v="2016-03-01T04:13:59"/>
    <s v="January"/>
    <n v="2016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0"/>
    <n v="3"/>
    <s v="film &amp; video/animation"/>
    <x v="0"/>
    <x v="5"/>
    <d v="2013-03-07T07:16:22"/>
    <d v="2013-04-06T06:16:22"/>
    <s v="March"/>
    <n v="2013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5.5"/>
    <n v="0"/>
    <s v="film &amp; video/animation"/>
    <x v="0"/>
    <x v="5"/>
    <d v="2016-10-06T17:48:47"/>
    <d v="2016-11-20T18:48:47"/>
    <s v="October"/>
    <n v="2016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102.38235294117646"/>
    <n v="14"/>
    <s v="film &amp; video/animation"/>
    <x v="0"/>
    <x v="5"/>
    <d v="2016-07-01T15:41:45"/>
    <d v="2016-08-15T07:00:00"/>
    <s v="July"/>
    <n v="2016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16.666666666666668"/>
    <n v="3"/>
    <s v="film &amp; video/animation"/>
    <x v="0"/>
    <x v="5"/>
    <d v="2014-07-10T14:44:07"/>
    <d v="2014-08-09T14:44:07"/>
    <s v="July"/>
    <n v="20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725.02941176470586"/>
    <n v="25"/>
    <s v="film &amp; video/animation"/>
    <x v="0"/>
    <x v="5"/>
    <d v="2015-11-19T11:46:41"/>
    <d v="2015-12-29T11:46:41"/>
    <s v="November"/>
    <n v="20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e v="#DIV/0!"/>
    <n v="0"/>
    <s v="film &amp; video/animation"/>
    <x v="0"/>
    <x v="5"/>
    <d v="2015-03-28T18:41:20"/>
    <d v="2015-05-27T18:41:20"/>
    <s v="March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68.333333333333329"/>
    <n v="1"/>
    <s v="film &amp; video/animation"/>
    <x v="0"/>
    <x v="5"/>
    <d v="2017-01-03T14:46:01"/>
    <d v="2017-02-02T14:46:01"/>
    <s v="January"/>
    <n v="20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e v="#DIV/0!"/>
    <n v="0"/>
    <s v="film &amp; video/animation"/>
    <x v="0"/>
    <x v="5"/>
    <d v="2015-08-07T14:47:04"/>
    <d v="2015-09-06T14:46:00"/>
    <s v="August"/>
    <n v="20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39.228571428571428"/>
    <n v="23"/>
    <s v="film &amp; video/animation"/>
    <x v="0"/>
    <x v="5"/>
    <d v="2012-11-05T09:23:41"/>
    <d v="2012-12-05T09:23:41"/>
    <s v="November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50.14705882352942"/>
    <n v="102"/>
    <s v="theater/plays"/>
    <x v="1"/>
    <x v="6"/>
    <d v="2015-11-10T16:51:01"/>
    <d v="2015-12-10T16:51:01"/>
    <s v="November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93.428571428571431"/>
    <n v="105"/>
    <s v="theater/plays"/>
    <x v="1"/>
    <x v="6"/>
    <d v="2016-10-03T02:13:39"/>
    <d v="2016-11-01T04:59:00"/>
    <s v="October"/>
    <n v="201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10.96774193548387"/>
    <n v="115"/>
    <s v="theater/plays"/>
    <x v="1"/>
    <x v="6"/>
    <d v="2016-03-01T00:58:45"/>
    <d v="2016-03-20T23:58:45"/>
    <s v="March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71.785714285714292"/>
    <n v="121"/>
    <s v="theater/plays"/>
    <x v="1"/>
    <x v="6"/>
    <d v="2015-08-22T03:11:16"/>
    <d v="2015-09-21T03:11:16"/>
    <s v="August"/>
    <n v="2015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29.258076923076924"/>
    <n v="109"/>
    <s v="theater/plays"/>
    <x v="1"/>
    <x v="6"/>
    <d v="2016-05-02T17:12:49"/>
    <d v="2016-06-01T17:12:49"/>
    <s v="May"/>
    <n v="20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000"/>
    <n v="100"/>
    <s v="theater/plays"/>
    <x v="1"/>
    <x v="6"/>
    <d v="2014-07-30T09:37:21"/>
    <d v="2014-09-13T09:37:21"/>
    <s v="July"/>
    <n v="2014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74.347826086956516"/>
    <n v="114"/>
    <s v="theater/plays"/>
    <x v="1"/>
    <x v="6"/>
    <d v="2015-07-07T14:12:24"/>
    <d v="2015-08-07T17:00:00"/>
    <s v="July"/>
    <n v="201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63.829113924050631"/>
    <n v="101"/>
    <s v="theater/plays"/>
    <x v="1"/>
    <x v="6"/>
    <d v="2017-01-18T04:56:06"/>
    <d v="2017-02-17T16:05:00"/>
    <s v="January"/>
    <n v="201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44.333333333333336"/>
    <n v="116"/>
    <s v="theater/plays"/>
    <x v="1"/>
    <x v="6"/>
    <d v="2015-05-31T22:05:07"/>
    <d v="2015-06-21T21:20:00"/>
    <s v="May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86.944444444444443"/>
    <n v="130"/>
    <s v="theater/plays"/>
    <x v="1"/>
    <x v="6"/>
    <d v="2016-12-21T00:44:54"/>
    <d v="2017-01-11T05:00:00"/>
    <s v="December"/>
    <n v="201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26.55172413793103"/>
    <n v="108"/>
    <s v="theater/plays"/>
    <x v="1"/>
    <x v="6"/>
    <d v="2015-06-02T14:11:08"/>
    <d v="2015-06-24T02:00:00"/>
    <s v="June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29.03225806451613"/>
    <n v="100"/>
    <s v="theater/plays"/>
    <x v="1"/>
    <x v="6"/>
    <d v="2016-11-02T01:33:49"/>
    <d v="2016-12-17T06:59:00"/>
    <s v="November"/>
    <n v="201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71.242774566473983"/>
    <n v="123"/>
    <s v="theater/plays"/>
    <x v="1"/>
    <x v="6"/>
    <d v="2016-04-13T00:10:08"/>
    <d v="2016-05-13T00:10:08"/>
    <s v="April"/>
    <n v="20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17.88235294117646"/>
    <n v="100"/>
    <s v="theater/plays"/>
    <x v="1"/>
    <x v="6"/>
    <d v="2016-04-22T10:26:05"/>
    <d v="2016-05-16T10:26:05"/>
    <s v="April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327.08333333333331"/>
    <n v="105"/>
    <s v="theater/plays"/>
    <x v="1"/>
    <x v="6"/>
    <d v="2015-09-23T19:27:50"/>
    <d v="2015-11-01T23:00:00"/>
    <s v="September"/>
    <n v="2015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34.745762711864408"/>
    <n v="103"/>
    <s v="theater/plays"/>
    <x v="1"/>
    <x v="6"/>
    <d v="2016-12-07T13:05:05"/>
    <d v="2017-01-06T13:05:05"/>
    <s v="December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00.06410256410257"/>
    <n v="118"/>
    <s v="theater/plays"/>
    <x v="1"/>
    <x v="6"/>
    <d v="2015-06-24T08:16:47"/>
    <d v="2015-08-03T18:00:00"/>
    <s v="June"/>
    <n v="201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40.847457627118644"/>
    <n v="121"/>
    <s v="theater/plays"/>
    <x v="1"/>
    <x v="6"/>
    <d v="2015-10-05T18:26:31"/>
    <d v="2015-11-04T19:26:31"/>
    <s v="October"/>
    <n v="201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252.01666666666668"/>
    <n v="302"/>
    <s v="theater/plays"/>
    <x v="1"/>
    <x v="6"/>
    <d v="2016-04-13T19:04:23"/>
    <d v="2016-05-13T19:04:23"/>
    <s v="April"/>
    <n v="201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25.161000000000001"/>
    <n v="101"/>
    <s v="theater/plays"/>
    <x v="1"/>
    <x v="6"/>
    <d v="2016-06-14T01:11:47"/>
    <d v="2016-07-05T01:11:47"/>
    <s v="June"/>
    <n v="20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1"/>
    <n v="0"/>
    <s v="technology/web"/>
    <x v="2"/>
    <x v="7"/>
    <d v="2015-01-05T19:36:46"/>
    <d v="2015-02-04T19:36:46"/>
    <s v="January"/>
    <n v="2015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25"/>
    <n v="1"/>
    <s v="technology/web"/>
    <x v="2"/>
    <x v="7"/>
    <d v="2015-09-29T01:07:14"/>
    <d v="2015-10-29T01:07:14"/>
    <s v="September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1"/>
    <n v="0"/>
    <s v="technology/web"/>
    <x v="2"/>
    <x v="7"/>
    <d v="2016-03-04T17:41:56"/>
    <d v="2016-05-03T16:41:56"/>
    <s v="March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35"/>
    <n v="0"/>
    <s v="technology/web"/>
    <x v="2"/>
    <x v="7"/>
    <d v="2014-10-02T02:12:42"/>
    <d v="2014-11-01T02:12:42"/>
    <s v="October"/>
    <n v="20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3"/>
    <n v="1"/>
    <s v="technology/web"/>
    <x v="2"/>
    <x v="7"/>
    <d v="2016-06-04T15:46:00"/>
    <d v="2016-07-04T15:46:00"/>
    <s v="June"/>
    <n v="201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402.70588235294116"/>
    <n v="27"/>
    <s v="technology/web"/>
    <x v="2"/>
    <x v="7"/>
    <d v="2015-10-06T14:13:09"/>
    <d v="2015-11-15T15:13:09"/>
    <s v="October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26"/>
    <n v="0"/>
    <s v="technology/web"/>
    <x v="2"/>
    <x v="7"/>
    <d v="2015-09-02T16:01:55"/>
    <d v="2015-10-17T16:01:55"/>
    <s v="September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e v="#DIV/0!"/>
    <n v="0"/>
    <s v="technology/web"/>
    <x v="2"/>
    <x v="7"/>
    <d v="2016-01-11T16:42:44"/>
    <d v="2016-02-10T16:42:44"/>
    <s v="January"/>
    <n v="201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9"/>
    <n v="0"/>
    <s v="technology/web"/>
    <x v="2"/>
    <x v="7"/>
    <d v="2015-09-29T21:40:48"/>
    <d v="2015-10-29T21:40:48"/>
    <s v="September"/>
    <n v="201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8.5"/>
    <n v="3"/>
    <s v="technology/web"/>
    <x v="2"/>
    <x v="7"/>
    <d v="2015-06-08T15:17:02"/>
    <d v="2015-07-08T15:17:02"/>
    <s v="June"/>
    <n v="201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8.75"/>
    <n v="1"/>
    <s v="technology/web"/>
    <x v="2"/>
    <x v="7"/>
    <d v="2017-01-18T16:17:25"/>
    <d v="2017-01-31T05:00:00"/>
    <s v="January"/>
    <n v="201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135.03571428571428"/>
    <n v="5"/>
    <s v="technology/web"/>
    <x v="2"/>
    <x v="7"/>
    <d v="2015-06-18T06:37:04"/>
    <d v="2015-08-01T17:53:00"/>
    <s v="June"/>
    <n v="2015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e v="#DIV/0!"/>
    <n v="0"/>
    <s v="technology/web"/>
    <x v="2"/>
    <x v="7"/>
    <d v="2015-11-10T14:48:16"/>
    <d v="2016-01-09T14:48:16"/>
    <s v="November"/>
    <n v="2015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20.5"/>
    <n v="0"/>
    <s v="technology/web"/>
    <x v="2"/>
    <x v="7"/>
    <d v="2014-10-15T17:16:31"/>
    <d v="2014-11-14T18:16:31"/>
    <s v="October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64.36363636363636"/>
    <n v="37"/>
    <s v="technology/web"/>
    <x v="2"/>
    <x v="7"/>
    <d v="2014-09-19T16:26:12"/>
    <d v="2014-10-19T16:26:12"/>
    <s v="September"/>
    <n v="201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e v="#DIV/0!"/>
    <n v="0"/>
    <s v="technology/web"/>
    <x v="2"/>
    <x v="7"/>
    <d v="2016-05-13T08:29:03"/>
    <d v="2016-06-12T08:29:03"/>
    <s v="May"/>
    <n v="2016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00"/>
    <n v="3"/>
    <s v="technology/web"/>
    <x v="2"/>
    <x v="7"/>
    <d v="2015-12-07T20:38:37"/>
    <d v="2016-01-06T20:38:37"/>
    <s v="December"/>
    <n v="201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68.3"/>
    <n v="1"/>
    <s v="technology/web"/>
    <x v="2"/>
    <x v="7"/>
    <d v="2016-11-02T22:36:43"/>
    <d v="2016-12-02T23:36:43"/>
    <s v="November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e v="#DIV/0!"/>
    <n v="0"/>
    <s v="technology/web"/>
    <x v="2"/>
    <x v="7"/>
    <d v="2015-02-22T21:11:45"/>
    <d v="2015-03-24T20:11:45"/>
    <s v="February"/>
    <n v="201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50"/>
    <n v="0"/>
    <s v="technology/web"/>
    <x v="2"/>
    <x v="7"/>
    <d v="2015-11-13T06:47:40"/>
    <d v="2015-12-13T06:47:40"/>
    <s v="November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4"/>
    <n v="0"/>
    <s v="technology/web"/>
    <x v="2"/>
    <x v="7"/>
    <d v="2014-11-17T18:30:45"/>
    <d v="2014-12-17T18:30:45"/>
    <s v="November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27.5"/>
    <n v="0"/>
    <s v="technology/web"/>
    <x v="2"/>
    <x v="7"/>
    <d v="2015-09-21T15:48:33"/>
    <d v="2015-10-26T15:48:33"/>
    <s v="September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e v="#DIV/0!"/>
    <n v="0"/>
    <s v="technology/web"/>
    <x v="2"/>
    <x v="7"/>
    <d v="2016-11-18T09:20:15"/>
    <d v="2016-12-18T09:20:15"/>
    <s v="November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34"/>
    <n v="0"/>
    <s v="technology/web"/>
    <x v="2"/>
    <x v="7"/>
    <d v="2015-01-18T01:40:47"/>
    <d v="2015-02-17T01:40:47"/>
    <s v="January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1"/>
    <n v="0"/>
    <s v="technology/web"/>
    <x v="2"/>
    <x v="7"/>
    <d v="2016-02-11T22:37:55"/>
    <d v="2016-03-12T22:37:55"/>
    <s v="February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e v="#DIV/0!"/>
    <n v="0"/>
    <s v="technology/web"/>
    <x v="2"/>
    <x v="7"/>
    <d v="2015-06-10T18:50:49"/>
    <d v="2015-07-10T18:50:49"/>
    <s v="June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1"/>
    <n v="0"/>
    <s v="technology/web"/>
    <x v="2"/>
    <x v="7"/>
    <d v="2016-06-14T16:25:33"/>
    <d v="2016-07-14T16:25:33"/>
    <s v="June"/>
    <n v="201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e v="#DIV/0!"/>
    <n v="0"/>
    <s v="technology/web"/>
    <x v="2"/>
    <x v="7"/>
    <d v="2014-12-02T20:13:14"/>
    <d v="2015-01-01T20:13:14"/>
    <s v="December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49"/>
    <n v="1"/>
    <s v="technology/web"/>
    <x v="2"/>
    <x v="7"/>
    <d v="2015-12-10T22:07:03"/>
    <d v="2016-01-16T11:00:00"/>
    <s v="December"/>
    <n v="2015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20"/>
    <n v="1"/>
    <s v="technology/web"/>
    <x v="2"/>
    <x v="7"/>
    <d v="2015-12-02T20:20:12"/>
    <d v="2016-01-01T20:20:12"/>
    <s v="December"/>
    <n v="2015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142"/>
    <n v="0"/>
    <s v="technology/web"/>
    <x v="2"/>
    <x v="7"/>
    <d v="2016-01-19T19:09:29"/>
    <d v="2016-02-18T19:09:29"/>
    <s v="January"/>
    <n v="2016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53"/>
    <n v="0"/>
    <s v="technology/web"/>
    <x v="2"/>
    <x v="7"/>
    <d v="2015-07-07T19:35:23"/>
    <d v="2015-07-27T03:59:00"/>
    <s v="July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e v="#DIV/0!"/>
    <n v="0"/>
    <s v="technology/web"/>
    <x v="2"/>
    <x v="7"/>
    <d v="2015-10-05T17:11:28"/>
    <d v="2015-11-04T18:11:28"/>
    <s v="October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38.444444444444443"/>
    <n v="0"/>
    <s v="technology/web"/>
    <x v="2"/>
    <x v="7"/>
    <d v="2014-11-20T01:12:11"/>
    <d v="2015-01-18T01:12:00"/>
    <s v="November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20"/>
    <n v="1"/>
    <s v="technology/web"/>
    <x v="2"/>
    <x v="7"/>
    <d v="2016-09-19T10:38:27"/>
    <d v="2016-10-19T10:38:27"/>
    <s v="September"/>
    <n v="20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64.75"/>
    <n v="0"/>
    <s v="technology/web"/>
    <x v="2"/>
    <x v="7"/>
    <d v="2015-05-14T16:37:23"/>
    <d v="2015-06-13T16:37:23"/>
    <s v="May"/>
    <n v="201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"/>
    <n v="0"/>
    <s v="technology/web"/>
    <x v="2"/>
    <x v="7"/>
    <d v="2015-01-27T11:19:12"/>
    <d v="2015-03-28T10:19:12"/>
    <s v="January"/>
    <n v="2015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10"/>
    <n v="0"/>
    <s v="technology/web"/>
    <x v="2"/>
    <x v="7"/>
    <d v="2016-03-21T14:08:22"/>
    <d v="2016-05-20T14:08:22"/>
    <s v="March"/>
    <n v="2016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2"/>
    <n v="0"/>
    <s v="technology/web"/>
    <x v="2"/>
    <x v="7"/>
    <d v="2015-08-14T13:53:13"/>
    <d v="2015-09-07T13:53:13"/>
    <s v="August"/>
    <n v="2015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35"/>
    <n v="1"/>
    <s v="technology/web"/>
    <x v="2"/>
    <x v="7"/>
    <d v="2014-11-25T20:27:03"/>
    <d v="2014-12-25T20:27:03"/>
    <s v="November"/>
    <n v="2014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1"/>
    <n v="0"/>
    <s v="technology/web"/>
    <x v="2"/>
    <x v="7"/>
    <d v="2016-08-23T21:47:47"/>
    <d v="2016-09-22T21:47:47"/>
    <s v="August"/>
    <n v="2016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e v="#DIV/0!"/>
    <n v="0"/>
    <s v="technology/web"/>
    <x v="2"/>
    <x v="7"/>
    <d v="2015-07-03T00:18:24"/>
    <d v="2015-08-02T00:18:24"/>
    <s v="July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e v="#DIV/0!"/>
    <n v="0"/>
    <s v="technology/web"/>
    <x v="2"/>
    <x v="7"/>
    <d v="2015-02-20T17:45:19"/>
    <d v="2015-03-15T18:00:00"/>
    <s v="February"/>
    <n v="2015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"/>
    <n v="0"/>
    <s v="technology/web"/>
    <x v="2"/>
    <x v="7"/>
    <d v="2015-02-17T22:31:27"/>
    <d v="2015-03-19T21:31:27"/>
    <s v="February"/>
    <n v="2015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5"/>
    <n v="1"/>
    <s v="technology/web"/>
    <x v="2"/>
    <x v="7"/>
    <d v="2015-02-14T17:11:56"/>
    <d v="2015-03-16T16:11:56"/>
    <s v="February"/>
    <n v="201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e v="#DIV/0!"/>
    <n v="0"/>
    <s v="technology/web"/>
    <x v="2"/>
    <x v="7"/>
    <d v="2015-10-06T09:22:57"/>
    <d v="2015-12-01T00:00:00"/>
    <s v="October"/>
    <n v="201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14"/>
    <n v="1"/>
    <s v="technology/web"/>
    <x v="2"/>
    <x v="7"/>
    <d v="2015-01-16T20:30:07"/>
    <d v="2015-02-15T20:30:07"/>
    <s v="January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389.28571428571428"/>
    <n v="9"/>
    <s v="technology/web"/>
    <x v="2"/>
    <x v="7"/>
    <d v="2015-03-17T18:10:33"/>
    <d v="2015-04-16T18:10:33"/>
    <s v="March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150.5"/>
    <n v="3"/>
    <s v="technology/web"/>
    <x v="2"/>
    <x v="7"/>
    <d v="2016-09-18T18:28:06"/>
    <d v="2016-11-17T19:28:06"/>
    <s v="September"/>
    <n v="201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"/>
    <n v="0"/>
    <s v="technology/web"/>
    <x v="2"/>
    <x v="7"/>
    <d v="2015-06-23T14:44:59"/>
    <d v="2015-07-08T14:44:59"/>
    <s v="June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24.777777777777779"/>
    <n v="4"/>
    <s v="technology/web"/>
    <x v="2"/>
    <x v="7"/>
    <d v="2016-01-08T13:18:51"/>
    <d v="2016-02-08T13:01:00"/>
    <s v="January"/>
    <n v="201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30.5"/>
    <n v="0"/>
    <s v="technology/web"/>
    <x v="2"/>
    <x v="7"/>
    <d v="2015-06-22T13:02:10"/>
    <d v="2015-07-22T13:02:10"/>
    <s v="June"/>
    <n v="201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250"/>
    <n v="3"/>
    <s v="technology/web"/>
    <x v="2"/>
    <x v="7"/>
    <d v="2014-11-03T05:34:20"/>
    <d v="2014-12-03T05:34:20"/>
    <s v="November"/>
    <n v="201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16.428571428571427"/>
    <n v="23"/>
    <s v="technology/web"/>
    <x v="2"/>
    <x v="7"/>
    <d v="2015-03-07T16:15:45"/>
    <d v="2015-04-06T15:15:45"/>
    <s v="March"/>
    <n v="201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13"/>
    <n v="0"/>
    <s v="technology/web"/>
    <x v="2"/>
    <x v="7"/>
    <d v="2016-03-17T18:43:26"/>
    <d v="2016-04-16T18:43:26"/>
    <s v="March"/>
    <n v="201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53.25"/>
    <n v="0"/>
    <s v="technology/web"/>
    <x v="2"/>
    <x v="7"/>
    <d v="2015-03-20T01:40:38"/>
    <d v="2015-05-04T01:40:38"/>
    <s v="March"/>
    <n v="201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3"/>
    <n v="0"/>
    <s v="technology/web"/>
    <x v="2"/>
    <x v="7"/>
    <d v="2016-10-03T21:31:32"/>
    <d v="2016-11-02T21:31:32"/>
    <s v="October"/>
    <n v="201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10"/>
    <n v="0"/>
    <s v="technology/web"/>
    <x v="2"/>
    <x v="7"/>
    <d v="2016-06-24T16:55:35"/>
    <d v="2016-07-31T16:00:00"/>
    <s v="June"/>
    <n v="2016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121.42857142857143"/>
    <n v="34"/>
    <s v="technology/web"/>
    <x v="2"/>
    <x v="7"/>
    <d v="2014-11-05T00:03:01"/>
    <d v="2014-12-05T00:03:01"/>
    <s v="November"/>
    <n v="2014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15.5"/>
    <n v="0"/>
    <s v="technology/web"/>
    <x v="2"/>
    <x v="7"/>
    <d v="2015-02-12T19:30:02"/>
    <d v="2015-03-08T15:16:00"/>
    <s v="February"/>
    <n v="201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100"/>
    <n v="2"/>
    <s v="technology/web"/>
    <x v="2"/>
    <x v="7"/>
    <d v="2015-03-10T19:09:22"/>
    <d v="2015-05-09T19:09:22"/>
    <s v="March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23.333333333333332"/>
    <n v="1"/>
    <s v="technology/web"/>
    <x v="2"/>
    <x v="7"/>
    <d v="2014-11-26T20:35:39"/>
    <d v="2014-12-26T20:35:39"/>
    <s v="November"/>
    <n v="201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e v="#DIV/0!"/>
    <n v="0"/>
    <s v="technology/web"/>
    <x v="2"/>
    <x v="7"/>
    <d v="2015-05-19T19:03:35"/>
    <d v="2015-06-18T19:03:35"/>
    <s v="May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45.386153846153846"/>
    <n v="4"/>
    <s v="technology/web"/>
    <x v="2"/>
    <x v="7"/>
    <d v="2014-07-15T15:20:23"/>
    <d v="2014-08-14T15:20:23"/>
    <s v="July"/>
    <n v="20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e v="#DIV/0!"/>
    <n v="0"/>
    <s v="technology/web"/>
    <x v="2"/>
    <x v="7"/>
    <d v="2014-07-29T00:50:56"/>
    <d v="2014-08-28T00:50:56"/>
    <s v="July"/>
    <n v="201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16.375"/>
    <n v="3"/>
    <s v="technology/web"/>
    <x v="2"/>
    <x v="7"/>
    <d v="2015-07-09T08:35:08"/>
    <d v="2015-08-23T08:35:08"/>
    <s v="July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10"/>
    <n v="0"/>
    <s v="technology/web"/>
    <x v="2"/>
    <x v="7"/>
    <d v="2015-04-08T15:36:49"/>
    <d v="2015-05-24T15:00:00"/>
    <s v="April"/>
    <n v="2015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e v="#DIV/0!"/>
    <n v="0"/>
    <s v="technology/web"/>
    <x v="2"/>
    <x v="7"/>
    <d v="2015-10-23T19:48:56"/>
    <d v="2015-11-22T20:48:56"/>
    <s v="October"/>
    <n v="20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292.2"/>
    <n v="1"/>
    <s v="technology/web"/>
    <x v="2"/>
    <x v="7"/>
    <d v="2015-05-16T22:06:20"/>
    <d v="2015-06-15T22:06:20"/>
    <s v="May"/>
    <n v="2015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5"/>
    <n v="1"/>
    <s v="technology/web"/>
    <x v="2"/>
    <x v="7"/>
    <d v="2015-10-30T00:49:04"/>
    <d v="2015-11-29T01:49:04"/>
    <s v="October"/>
    <n v="201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e v="#DIV/0!"/>
    <n v="0"/>
    <s v="technology/web"/>
    <x v="2"/>
    <x v="7"/>
    <d v="2015-03-23T19:56:26"/>
    <d v="2015-04-22T19:56:26"/>
    <s v="March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e v="#DIV/0!"/>
    <n v="0"/>
    <s v="technology/web"/>
    <x v="2"/>
    <x v="7"/>
    <d v="2015-11-20T13:27:17"/>
    <d v="2016-01-19T13:27:17"/>
    <s v="November"/>
    <n v="2015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e v="#DIV/0!"/>
    <n v="0"/>
    <s v="technology/web"/>
    <x v="2"/>
    <x v="7"/>
    <d v="2016-08-03T00:45:46"/>
    <d v="2016-09-02T00:45:46"/>
    <s v="August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105.93388429752066"/>
    <n v="21"/>
    <s v="technology/web"/>
    <x v="2"/>
    <x v="7"/>
    <d v="2015-08-31T11:55:20"/>
    <d v="2015-10-01T04:59:00"/>
    <s v="August"/>
    <n v="2015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e v="#DIV/0!"/>
    <n v="0"/>
    <s v="technology/web"/>
    <x v="2"/>
    <x v="7"/>
    <d v="2016-05-25T01:29:00"/>
    <d v="2016-06-24T01:29:00"/>
    <s v="May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e v="#DIV/0!"/>
    <n v="0"/>
    <s v="technology/web"/>
    <x v="2"/>
    <x v="7"/>
    <d v="2015-08-26T02:55:59"/>
    <d v="2015-09-25T02:55:59"/>
    <s v="August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e v="#DIV/0!"/>
    <n v="0"/>
    <s v="technology/web"/>
    <x v="2"/>
    <x v="7"/>
    <d v="2017-01-26T09:01:47"/>
    <d v="2017-02-25T09:01:47"/>
    <s v="January"/>
    <n v="201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20"/>
    <n v="3"/>
    <s v="technology/web"/>
    <x v="2"/>
    <x v="7"/>
    <d v="2015-03-24T08:14:03"/>
    <d v="2015-05-08T08:14:03"/>
    <s v="March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e v="#DIV/0!"/>
    <n v="0"/>
    <s v="technology/web"/>
    <x v="2"/>
    <x v="7"/>
    <d v="2015-11-09T19:26:43"/>
    <d v="2015-12-09T19:26:43"/>
    <s v="November"/>
    <n v="2015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1"/>
    <n v="0"/>
    <s v="technology/web"/>
    <x v="2"/>
    <x v="7"/>
    <d v="2014-09-26T15:36:30"/>
    <d v="2014-11-25T16:36:30"/>
    <s v="September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300"/>
    <n v="1"/>
    <s v="technology/web"/>
    <x v="2"/>
    <x v="7"/>
    <d v="2014-07-11T17:12:18"/>
    <d v="2014-08-25T17:12:18"/>
    <s v="July"/>
    <n v="201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87"/>
    <n v="1"/>
    <s v="technology/web"/>
    <x v="2"/>
    <x v="7"/>
    <d v="2016-06-07T23:42:17"/>
    <d v="2016-07-07T23:42:17"/>
    <s v="June"/>
    <n v="201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37.888888888888886"/>
    <n v="6"/>
    <s v="technology/web"/>
    <x v="2"/>
    <x v="7"/>
    <d v="2016-06-11T18:35:38"/>
    <d v="2016-07-01T18:35:38"/>
    <s v="June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e v="#DIV/0!"/>
    <n v="0"/>
    <s v="technology/web"/>
    <x v="2"/>
    <x v="7"/>
    <d v="2015-04-28T00:13:17"/>
    <d v="2015-05-28T00:13:17"/>
    <s v="April"/>
    <n v="2015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e v="#DIV/0!"/>
    <n v="0"/>
    <s v="technology/web"/>
    <x v="2"/>
    <x v="7"/>
    <d v="2015-04-14T23:44:01"/>
    <d v="2015-05-14T23:44:01"/>
    <s v="April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e v="#DIV/0!"/>
    <n v="0"/>
    <s v="technology/web"/>
    <x v="2"/>
    <x v="7"/>
    <d v="2017-02-24T21:29:37"/>
    <d v="2017-03-26T20:29:37"/>
    <s v="February"/>
    <n v="20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111.41025641025641"/>
    <n v="17"/>
    <s v="technology/web"/>
    <x v="2"/>
    <x v="7"/>
    <d v="2015-07-13T13:25:39"/>
    <d v="2015-08-15T13:22:00"/>
    <s v="July"/>
    <n v="20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90"/>
    <n v="0"/>
    <s v="technology/web"/>
    <x v="2"/>
    <x v="7"/>
    <d v="2016-01-15T07:21:51"/>
    <d v="2016-03-14T23:00:00"/>
    <s v="January"/>
    <n v="201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e v="#DIV/0!"/>
    <n v="0"/>
    <s v="technology/web"/>
    <x v="2"/>
    <x v="7"/>
    <d v="2014-06-13T16:37:37"/>
    <d v="2014-07-13T16:37:37"/>
    <s v="June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116.66666666666667"/>
    <n v="0"/>
    <s v="technology/web"/>
    <x v="2"/>
    <x v="7"/>
    <d v="2016-04-14T15:18:28"/>
    <d v="2016-05-14T15:18:28"/>
    <s v="April"/>
    <n v="201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10"/>
    <n v="0"/>
    <s v="technology/web"/>
    <x v="2"/>
    <x v="7"/>
    <d v="2015-08-07T14:52:01"/>
    <d v="2015-09-06T05:10:00"/>
    <s v="August"/>
    <n v="2015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76.666666666666671"/>
    <n v="1"/>
    <s v="technology/web"/>
    <x v="2"/>
    <x v="7"/>
    <d v="2016-04-29T18:32:09"/>
    <d v="2016-05-28T18:32:09"/>
    <s v="April"/>
    <n v="2016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e v="#DIV/0!"/>
    <n v="0"/>
    <s v="technology/web"/>
    <x v="2"/>
    <x v="7"/>
    <d v="2015-10-26T15:49:25"/>
    <d v="2015-11-25T16:49:25"/>
    <s v="October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49.8"/>
    <n v="12"/>
    <s v="technology/web"/>
    <x v="2"/>
    <x v="7"/>
    <d v="2016-05-17T07:11:02"/>
    <d v="2016-06-17T23:00:00"/>
    <s v="May"/>
    <n v="2016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1"/>
    <n v="0"/>
    <s v="technology/web"/>
    <x v="2"/>
    <x v="7"/>
    <d v="2015-01-27T22:17:09"/>
    <d v="2015-02-26T22:17:09"/>
    <s v="January"/>
    <n v="2015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2"/>
    <n v="0"/>
    <s v="technology/web"/>
    <x v="2"/>
    <x v="7"/>
    <d v="2015-03-13T02:12:42"/>
    <d v="2015-04-12T02:12:42"/>
    <s v="March"/>
    <n v="201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4"/>
    <n v="0"/>
    <s v="technology/web"/>
    <x v="2"/>
    <x v="7"/>
    <d v="2015-05-07T10:55:50"/>
    <d v="2015-06-06T10:47:00"/>
    <s v="May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e v="#DIV/0!"/>
    <n v="0"/>
    <s v="technology/web"/>
    <x v="2"/>
    <x v="7"/>
    <d v="2017-01-27T23:05:18"/>
    <d v="2017-02-25T23:04:00"/>
    <s v="January"/>
    <n v="2017"/>
  </r>
  <r>
    <n v="638"/>
    <s v="W (Canceled)"/>
    <s v="O0"/>
    <n v="200000"/>
    <n v="18"/>
    <x v="1"/>
    <x v="12"/>
    <s v="EUR"/>
    <n v="1490447662"/>
    <n v="1485267262"/>
    <b v="0"/>
    <n v="6"/>
    <b v="0"/>
    <n v="3"/>
    <n v="0"/>
    <s v="technology/web"/>
    <x v="2"/>
    <x v="7"/>
    <d v="2017-01-24T14:14:22"/>
    <d v="2017-03-25T13:14:22"/>
    <s v="January"/>
    <n v="201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1"/>
    <n v="0"/>
    <s v="technology/web"/>
    <x v="2"/>
    <x v="7"/>
    <d v="2014-08-14T13:59:55"/>
    <d v="2014-10-13T13:59:55"/>
    <s v="August"/>
    <n v="20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50.5"/>
    <n v="144"/>
    <s v="technology/wearables"/>
    <x v="2"/>
    <x v="8"/>
    <d v="2016-11-09T10:05:15"/>
    <d v="2016-11-24T23:00:00"/>
    <s v="November"/>
    <n v="201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51.31746031746033"/>
    <n v="119"/>
    <s v="technology/wearables"/>
    <x v="2"/>
    <x v="8"/>
    <d v="2015-07-14T13:40:48"/>
    <d v="2015-08-13T13:40:48"/>
    <s v="July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34.3592456301748"/>
    <n v="1460"/>
    <s v="technology/wearables"/>
    <x v="2"/>
    <x v="8"/>
    <d v="2015-07-14T15:37:54"/>
    <d v="2015-08-19T15:37:54"/>
    <s v="July"/>
    <n v="2015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74.02631578947367"/>
    <n v="106"/>
    <s v="technology/wearables"/>
    <x v="2"/>
    <x v="8"/>
    <d v="2015-04-06T15:24:35"/>
    <d v="2015-05-31T15:24:35"/>
    <s v="April"/>
    <n v="201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73.486268364348675"/>
    <n v="300"/>
    <s v="technology/wearables"/>
    <x v="2"/>
    <x v="8"/>
    <d v="2014-09-16T15:58:59"/>
    <d v="2014-10-29T01:00:00"/>
    <s v="September"/>
    <n v="201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3.518987341772153"/>
    <n v="279"/>
    <s v="technology/wearables"/>
    <x v="2"/>
    <x v="8"/>
    <d v="2016-07-13T00:37:54"/>
    <d v="2016-08-12T00:37:54"/>
    <s v="July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39.074444444444445"/>
    <n v="132"/>
    <s v="technology/wearables"/>
    <x v="2"/>
    <x v="8"/>
    <d v="2014-07-12T20:27:47"/>
    <d v="2014-08-11T20:27:47"/>
    <s v="July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25.94117647058823"/>
    <n v="107"/>
    <s v="technology/wearables"/>
    <x v="2"/>
    <x v="8"/>
    <d v="2016-02-16T18:25:49"/>
    <d v="2016-03-17T17:25:49"/>
    <s v="February"/>
    <n v="2016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644"/>
    <n v="127"/>
    <s v="technology/wearables"/>
    <x v="2"/>
    <x v="8"/>
    <d v="2014-09-09T16:38:28"/>
    <d v="2014-10-14T16:38:28"/>
    <s v="September"/>
    <n v="201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42.670731707317074"/>
    <n v="140"/>
    <s v="technology/wearables"/>
    <x v="2"/>
    <x v="8"/>
    <d v="2014-08-26T21:53:33"/>
    <d v="2014-09-16T21:53:33"/>
    <s v="August"/>
    <n v="201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35.125"/>
    <n v="112"/>
    <s v="technology/wearables"/>
    <x v="2"/>
    <x v="8"/>
    <d v="2014-10-20T00:53:04"/>
    <d v="2014-12-19T01:53:04"/>
    <s v="October"/>
    <n v="20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239.35238095238094"/>
    <n v="101"/>
    <s v="technology/wearables"/>
    <x v="2"/>
    <x v="8"/>
    <d v="2014-11-13T00:25:11"/>
    <d v="2014-12-13T00:25:11"/>
    <s v="November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07.64285714285714"/>
    <n v="100"/>
    <s v="technology/wearables"/>
    <x v="2"/>
    <x v="8"/>
    <d v="2016-11-01T16:34:10"/>
    <d v="2016-12-01T17:34:10"/>
    <s v="November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95.830623306233065"/>
    <n v="141"/>
    <s v="technology/wearables"/>
    <x v="2"/>
    <x v="8"/>
    <d v="2015-07-14T14:50:40"/>
    <d v="2015-08-20T14:50:40"/>
    <s v="July"/>
    <n v="201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31.663376110562684"/>
    <n v="267"/>
    <s v="technology/wearables"/>
    <x v="2"/>
    <x v="8"/>
    <d v="2015-06-08T22:58:33"/>
    <d v="2015-07-08T22:58:33"/>
    <s v="June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42.886861313868614"/>
    <n v="147"/>
    <s v="technology/wearables"/>
    <x v="2"/>
    <x v="8"/>
    <d v="2015-02-10T22:58:32"/>
    <d v="2015-03-12T21:58:32"/>
    <s v="February"/>
    <n v="201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122.73563218390805"/>
    <n v="214"/>
    <s v="technology/wearables"/>
    <x v="2"/>
    <x v="8"/>
    <d v="2016-02-17T19:18:39"/>
    <d v="2016-04-17T18:18:39"/>
    <s v="February"/>
    <n v="201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90.45454545454547"/>
    <n v="126"/>
    <s v="technology/wearables"/>
    <x v="2"/>
    <x v="8"/>
    <d v="2015-11-23T20:17:52"/>
    <d v="2015-12-23T20:17:52"/>
    <s v="November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09.33695652173913"/>
    <n v="104"/>
    <s v="technology/wearables"/>
    <x v="2"/>
    <x v="8"/>
    <d v="2015-06-24T03:51:29"/>
    <d v="2015-07-26T18:00:00"/>
    <s v="June"/>
    <n v="2015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43.66666666666666"/>
    <n v="101"/>
    <s v="technology/wearables"/>
    <x v="2"/>
    <x v="8"/>
    <d v="2015-07-24T14:14:55"/>
    <d v="2015-08-23T14:14:55"/>
    <s v="July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84.944444444444443"/>
    <n v="3"/>
    <s v="technology/wearables"/>
    <x v="2"/>
    <x v="8"/>
    <d v="2014-10-10T17:47:59"/>
    <d v="2014-11-09T18:47:59"/>
    <s v="October"/>
    <n v="201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10.555555555555555"/>
    <n v="1"/>
    <s v="technology/wearables"/>
    <x v="2"/>
    <x v="8"/>
    <d v="2016-09-23T15:29:19"/>
    <d v="2016-10-23T15:29:19"/>
    <s v="September"/>
    <n v="201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39"/>
    <n v="0"/>
    <s v="technology/wearables"/>
    <x v="2"/>
    <x v="8"/>
    <d v="2014-12-17T10:30:47"/>
    <d v="2015-01-16T10:30:47"/>
    <s v="December"/>
    <n v="201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100"/>
    <n v="0"/>
    <s v="technology/wearables"/>
    <x v="2"/>
    <x v="8"/>
    <d v="2015-06-18T20:14:16"/>
    <d v="2015-07-18T20:14:16"/>
    <s v="June"/>
    <n v="2015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31.172413793103448"/>
    <n v="8"/>
    <s v="technology/wearables"/>
    <x v="2"/>
    <x v="8"/>
    <d v="2015-03-14T15:59:35"/>
    <d v="2015-04-13T15:59:35"/>
    <s v="March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155.33333333333334"/>
    <n v="19"/>
    <s v="technology/wearables"/>
    <x v="2"/>
    <x v="8"/>
    <d v="2016-11-14T17:04:21"/>
    <d v="2017-01-13T17:04:21"/>
    <s v="November"/>
    <n v="2016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2"/>
    <n v="0"/>
    <s v="technology/wearables"/>
    <x v="2"/>
    <x v="8"/>
    <d v="2014-07-18T19:58:18"/>
    <d v="2014-08-17T19:58:18"/>
    <s v="July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178.92857142857142"/>
    <n v="10"/>
    <s v="technology/wearables"/>
    <x v="2"/>
    <x v="8"/>
    <d v="2016-09-19T08:57:43"/>
    <d v="2016-10-29T08:57:43"/>
    <s v="September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27.36"/>
    <n v="5"/>
    <s v="technology/wearables"/>
    <x v="2"/>
    <x v="8"/>
    <d v="2015-03-27T19:57:02"/>
    <d v="2015-05-11T19:57:02"/>
    <s v="March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1536.25"/>
    <n v="22"/>
    <s v="technology/wearables"/>
    <x v="2"/>
    <x v="8"/>
    <d v="2016-06-06T15:00:58"/>
    <d v="2016-07-06T15:00:58"/>
    <s v="June"/>
    <n v="201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84.99677419354839"/>
    <n v="29"/>
    <s v="technology/wearables"/>
    <x v="2"/>
    <x v="8"/>
    <d v="2016-05-16T17:02:00"/>
    <d v="2016-06-19T08:10:00"/>
    <s v="May"/>
    <n v="201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788.5333333333333"/>
    <n v="39"/>
    <s v="technology/wearables"/>
    <x v="2"/>
    <x v="8"/>
    <d v="2014-12-11T16:37:32"/>
    <d v="2015-01-14T04:00:00"/>
    <s v="December"/>
    <n v="201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50.29767441860465"/>
    <n v="22"/>
    <s v="technology/wearables"/>
    <x v="2"/>
    <x v="8"/>
    <d v="2014-12-01T05:16:04"/>
    <d v="2015-01-01T04:59:00"/>
    <s v="December"/>
    <n v="201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68.333333333333329"/>
    <n v="0"/>
    <s v="technology/wearables"/>
    <x v="2"/>
    <x v="8"/>
    <d v="2014-07-18T20:10:17"/>
    <d v="2014-09-01T20:10:17"/>
    <s v="July"/>
    <n v="2014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7.5"/>
    <n v="0"/>
    <s v="technology/wearables"/>
    <x v="2"/>
    <x v="8"/>
    <d v="2014-06-13T02:47:07"/>
    <d v="2014-08-12T02:47:07"/>
    <s v="June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34.269230769230766"/>
    <n v="15"/>
    <s v="technology/wearables"/>
    <x v="2"/>
    <x v="8"/>
    <d v="2014-12-02T22:20:04"/>
    <d v="2015-01-01T06:59:00"/>
    <s v="December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61.291666666666664"/>
    <n v="1"/>
    <s v="technology/wearables"/>
    <x v="2"/>
    <x v="8"/>
    <d v="2015-01-08T18:26:21"/>
    <d v="2015-02-07T18:26:21"/>
    <s v="January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133.25"/>
    <n v="26"/>
    <s v="technology/wearables"/>
    <x v="2"/>
    <x v="8"/>
    <d v="2016-05-14T09:41:35"/>
    <d v="2016-06-28T09:41:35"/>
    <s v="May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65.17647058823529"/>
    <n v="4"/>
    <s v="technology/wearables"/>
    <x v="2"/>
    <x v="8"/>
    <d v="2016-04-21T09:02:18"/>
    <d v="2016-05-21T09:02:18"/>
    <s v="April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93.90425531914893"/>
    <n v="15"/>
    <s v="technology/wearables"/>
    <x v="2"/>
    <x v="8"/>
    <d v="2016-07-05T16:41:49"/>
    <d v="2016-09-03T16:41:49"/>
    <s v="July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150.65116279069767"/>
    <n v="26"/>
    <s v="technology/wearables"/>
    <x v="2"/>
    <x v="8"/>
    <d v="2014-08-13T12:02:11"/>
    <d v="2014-09-17T12:02:11"/>
    <s v="August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1"/>
    <n v="0"/>
    <s v="technology/wearables"/>
    <x v="2"/>
    <x v="8"/>
    <d v="2016-09-26T19:20:04"/>
    <d v="2016-10-26T19:20:04"/>
    <s v="September"/>
    <n v="2016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13.25"/>
    <n v="0"/>
    <s v="technology/wearables"/>
    <x v="2"/>
    <x v="8"/>
    <d v="2017-02-12T18:22:02"/>
    <d v="2017-03-14T17:22:02"/>
    <s v="February"/>
    <n v="2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99.333333333333329"/>
    <n v="1"/>
    <s v="technology/wearables"/>
    <x v="2"/>
    <x v="8"/>
    <d v="2016-09-21T21:36:04"/>
    <d v="2016-10-31T21:36:04"/>
    <s v="September"/>
    <n v="2016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177.39259259259259"/>
    <n v="7"/>
    <s v="technology/wearables"/>
    <x v="2"/>
    <x v="8"/>
    <d v="2014-06-19T11:21:31"/>
    <d v="2014-07-25T03:00:00"/>
    <s v="June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55.3"/>
    <n v="28"/>
    <s v="technology/wearables"/>
    <x v="2"/>
    <x v="8"/>
    <d v="2014-11-28T20:47:52"/>
    <d v="2015-01-12T20:47:52"/>
    <s v="November"/>
    <n v="2014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e v="#DIV/0!"/>
    <n v="0"/>
    <s v="technology/wearables"/>
    <x v="2"/>
    <x v="8"/>
    <d v="2015-07-04T16:09:30"/>
    <d v="2015-08-03T16:09:30"/>
    <s v="July"/>
    <n v="20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591.66666666666663"/>
    <n v="4"/>
    <s v="technology/wearables"/>
    <x v="2"/>
    <x v="8"/>
    <d v="2016-12-07T18:00:53"/>
    <d v="2017-02-05T18:00:53"/>
    <s v="December"/>
    <n v="20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405.5"/>
    <n v="73"/>
    <s v="technology/wearables"/>
    <x v="2"/>
    <x v="8"/>
    <d v="2015-09-15T02:30:53"/>
    <d v="2015-10-15T02:30:53"/>
    <s v="September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343.14732142857144"/>
    <n v="58"/>
    <s v="technology/wearables"/>
    <x v="2"/>
    <x v="8"/>
    <d v="2016-11-01T16:01:37"/>
    <d v="2016-12-08T04:59:00"/>
    <s v="November"/>
    <n v="2016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72.588235294117652"/>
    <n v="12"/>
    <s v="technology/wearables"/>
    <x v="2"/>
    <x v="8"/>
    <d v="2016-07-28T15:14:01"/>
    <d v="2016-09-09T06:00:00"/>
    <s v="July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26"/>
    <n v="1"/>
    <s v="technology/wearables"/>
    <x v="2"/>
    <x v="8"/>
    <d v="2015-06-03T00:40:46"/>
    <d v="2015-07-01T00:40:46"/>
    <s v="June"/>
    <n v="20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4975124378109452"/>
    <n v="7"/>
    <s v="technology/wearables"/>
    <x v="2"/>
    <x v="8"/>
    <d v="2016-11-22T09:01:03"/>
    <d v="2016-12-22T09:01:03"/>
    <s v="November"/>
    <n v="2016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119.38513513513513"/>
    <n v="35"/>
    <s v="technology/wearables"/>
    <x v="2"/>
    <x v="8"/>
    <d v="2015-03-31T19:23:47"/>
    <d v="2015-04-30T19:23:47"/>
    <s v="March"/>
    <n v="2015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84.285714285714292"/>
    <n v="0"/>
    <s v="technology/wearables"/>
    <x v="2"/>
    <x v="8"/>
    <d v="2017-01-02T15:55:59"/>
    <d v="2017-02-01T15:55:59"/>
    <s v="January"/>
    <n v="201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90.857142857142861"/>
    <n v="1"/>
    <s v="technology/wearables"/>
    <x v="2"/>
    <x v="8"/>
    <d v="2014-10-01T12:30:20"/>
    <d v="2014-10-31T12:30:20"/>
    <s v="October"/>
    <n v="2014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1"/>
    <n v="0"/>
    <s v="technology/wearables"/>
    <x v="2"/>
    <x v="8"/>
    <d v="2014-06-25T22:15:02"/>
    <d v="2014-07-25T22:15:02"/>
    <s v="June"/>
    <n v="201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20.342105263157894"/>
    <n v="46"/>
    <s v="technology/wearables"/>
    <x v="2"/>
    <x v="8"/>
    <d v="2016-01-19T12:33:09"/>
    <d v="2016-02-03T12:33:09"/>
    <s v="January"/>
    <n v="20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530.68965517241384"/>
    <n v="15"/>
    <s v="technology/wearables"/>
    <x v="2"/>
    <x v="8"/>
    <d v="2014-08-15T22:20:45"/>
    <d v="2014-09-18T02:00:00"/>
    <s v="August"/>
    <n v="201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120.39184269662923"/>
    <n v="82"/>
    <s v="technology/wearables"/>
    <x v="2"/>
    <x v="8"/>
    <d v="2013-10-16T11:39:08"/>
    <d v="2013-11-22T16:00:00"/>
    <s v="October"/>
    <n v="201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13"/>
    <n v="3"/>
    <s v="technology/wearables"/>
    <x v="2"/>
    <x v="8"/>
    <d v="2016-12-11T16:31:21"/>
    <d v="2017-01-10T16:31:21"/>
    <s v="December"/>
    <n v="201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291.33333333333331"/>
    <n v="27"/>
    <s v="technology/wearables"/>
    <x v="2"/>
    <x v="8"/>
    <d v="2014-06-23T15:54:40"/>
    <d v="2014-07-23T15:54:40"/>
    <s v="June"/>
    <n v="201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124.9191891891892"/>
    <n v="31"/>
    <s v="technology/wearables"/>
    <x v="2"/>
    <x v="8"/>
    <d v="2016-10-25T17:26:27"/>
    <d v="2016-11-24T18:26:27"/>
    <s v="October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119.57142857142857"/>
    <n v="6"/>
    <s v="technology/wearables"/>
    <x v="2"/>
    <x v="8"/>
    <d v="2016-12-07T22:49:09"/>
    <d v="2017-01-31T23:32:00"/>
    <s v="December"/>
    <n v="2016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120.25"/>
    <n v="1"/>
    <s v="technology/wearables"/>
    <x v="2"/>
    <x v="8"/>
    <d v="2016-12-22T04:37:48"/>
    <d v="2017-02-20T04:37:48"/>
    <s v="December"/>
    <n v="2016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195.4"/>
    <n v="1"/>
    <s v="technology/wearables"/>
    <x v="2"/>
    <x v="8"/>
    <d v="2016-12-22T11:47:58"/>
    <d v="2017-01-21T11:47:58"/>
    <s v="December"/>
    <n v="2016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e v="#DIV/0!"/>
    <n v="0"/>
    <s v="technology/wearables"/>
    <x v="2"/>
    <x v="8"/>
    <d v="2016-11-02T23:53:03"/>
    <d v="2016-12-14T18:39:00"/>
    <s v="November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117.69868421052631"/>
    <n v="79"/>
    <s v="technology/wearables"/>
    <x v="2"/>
    <x v="8"/>
    <d v="2016-11-22T15:55:27"/>
    <d v="2017-01-01T15:55:27"/>
    <s v="November"/>
    <n v="20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23.948509485094849"/>
    <n v="22"/>
    <s v="technology/wearables"/>
    <x v="2"/>
    <x v="8"/>
    <d v="2014-07-15T13:56:40"/>
    <d v="2014-09-13T13:56:40"/>
    <s v="July"/>
    <n v="2014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30.5"/>
    <n v="0"/>
    <s v="technology/wearables"/>
    <x v="2"/>
    <x v="8"/>
    <d v="2014-11-05T00:59:19"/>
    <d v="2014-12-05T00:59:19"/>
    <s v="November"/>
    <n v="2014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e v="#DIV/0!"/>
    <n v="0"/>
    <s v="technology/wearables"/>
    <x v="2"/>
    <x v="8"/>
    <d v="2014-07-17T23:38:22"/>
    <d v="2014-08-20T00:44:00"/>
    <s v="July"/>
    <n v="2014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99.973372781065095"/>
    <n v="34"/>
    <s v="technology/wearables"/>
    <x v="2"/>
    <x v="8"/>
    <d v="2016-11-04T11:01:08"/>
    <d v="2016-12-14T12:01:08"/>
    <s v="November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26.25"/>
    <n v="0"/>
    <s v="technology/wearables"/>
    <x v="2"/>
    <x v="8"/>
    <d v="2016-01-15T16:20:32"/>
    <d v="2016-02-14T16:20:32"/>
    <s v="January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199"/>
    <n v="1"/>
    <s v="technology/wearables"/>
    <x v="2"/>
    <x v="8"/>
    <d v="2016-05-06T12:42:12"/>
    <d v="2016-06-05T12:42:12"/>
    <s v="May"/>
    <n v="2016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80.321428571428569"/>
    <n v="15"/>
    <s v="technology/wearables"/>
    <x v="2"/>
    <x v="8"/>
    <d v="2016-12-30T18:54:42"/>
    <d v="2017-02-28T18:54:42"/>
    <s v="December"/>
    <n v="2016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115.75"/>
    <n v="5"/>
    <s v="technology/wearables"/>
    <x v="2"/>
    <x v="8"/>
    <d v="2015-09-26T02:10:40"/>
    <d v="2015-11-05T03:10:40"/>
    <s v="September"/>
    <n v="20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44.6875"/>
    <n v="10"/>
    <s v="technology/wearables"/>
    <x v="2"/>
    <x v="8"/>
    <d v="2014-10-28T15:48:27"/>
    <d v="2014-12-01T00:00:00"/>
    <s v="October"/>
    <n v="2014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76.25"/>
    <n v="0"/>
    <s v="technology/wearables"/>
    <x v="2"/>
    <x v="8"/>
    <d v="2014-08-06T20:30:02"/>
    <d v="2014-09-05T20:30:02"/>
    <s v="August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22.5"/>
    <n v="1"/>
    <s v="technology/wearables"/>
    <x v="2"/>
    <x v="8"/>
    <d v="2017-01-17T20:17:27"/>
    <d v="2017-02-18T05:59:00"/>
    <s v="January"/>
    <n v="20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9.399999999999999"/>
    <n v="1"/>
    <s v="technology/wearables"/>
    <x v="2"/>
    <x v="8"/>
    <d v="2016-02-09T00:57:56"/>
    <d v="2016-02-23T00:57:56"/>
    <s v="February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66.707317073170728"/>
    <n v="144"/>
    <s v="publishing/nonfiction"/>
    <x v="3"/>
    <x v="9"/>
    <d v="2012-01-01T15:34:51"/>
    <d v="2012-01-29T15:34:51"/>
    <s v="January"/>
    <n v="201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84.142857142857139"/>
    <n v="122"/>
    <s v="publishing/nonfiction"/>
    <x v="3"/>
    <x v="9"/>
    <d v="2014-06-17T13:43:27"/>
    <d v="2014-08-01T13:43:27"/>
    <s v="June"/>
    <n v="20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215.72549019607843"/>
    <n v="132"/>
    <s v="publishing/nonfiction"/>
    <x v="3"/>
    <x v="9"/>
    <d v="2012-03-09T19:19:38"/>
    <d v="2012-04-08T18:19:38"/>
    <s v="March"/>
    <n v="201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54.69"/>
    <n v="109"/>
    <s v="publishing/nonfiction"/>
    <x v="3"/>
    <x v="9"/>
    <d v="2015-06-29T19:35:49"/>
    <d v="2015-07-30T03:59:00"/>
    <s v="June"/>
    <n v="201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51.62944055944056"/>
    <n v="105"/>
    <s v="publishing/nonfiction"/>
    <x v="3"/>
    <x v="9"/>
    <d v="2011-05-31T15:19:23"/>
    <d v="2011-06-30T15:19:23"/>
    <s v="May"/>
    <n v="2011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43.35714285714286"/>
    <n v="100"/>
    <s v="publishing/nonfiction"/>
    <x v="3"/>
    <x v="9"/>
    <d v="2015-11-13T15:01:52"/>
    <d v="2015-12-13T15:01:52"/>
    <s v="November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72.428571428571431"/>
    <n v="101"/>
    <s v="publishing/nonfiction"/>
    <x v="3"/>
    <x v="9"/>
    <d v="2013-03-13T01:01:27"/>
    <d v="2013-04-12T01:01:27"/>
    <s v="March"/>
    <n v="201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36.530201342281877"/>
    <n v="156"/>
    <s v="publishing/nonfiction"/>
    <x v="3"/>
    <x v="9"/>
    <d v="2012-12-04T00:29:09"/>
    <d v="2013-01-14T21:20:00"/>
    <s v="December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60.903461538461535"/>
    <n v="106"/>
    <s v="publishing/nonfiction"/>
    <x v="3"/>
    <x v="9"/>
    <d v="2011-07-07T20:05:57"/>
    <d v="2011-08-21T20:05:57"/>
    <s v="July"/>
    <n v="20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43.55"/>
    <n v="131"/>
    <s v="publishing/nonfiction"/>
    <x v="3"/>
    <x v="9"/>
    <d v="2012-07-21T04:27:41"/>
    <d v="2012-09-19T04:27:41"/>
    <s v="July"/>
    <n v="201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99.766037735849054"/>
    <n v="132"/>
    <s v="publishing/nonfiction"/>
    <x v="3"/>
    <x v="9"/>
    <d v="2011-11-07T17:53:11"/>
    <d v="2011-12-07T17:53:11"/>
    <s v="November"/>
    <n v="20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88.732394366197184"/>
    <n v="126"/>
    <s v="publishing/nonfiction"/>
    <x v="3"/>
    <x v="9"/>
    <d v="2011-12-02T19:05:47"/>
    <d v="2012-01-22T06:00:00"/>
    <s v="December"/>
    <n v="20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4.9230769230769234"/>
    <n v="160"/>
    <s v="publishing/nonfiction"/>
    <x v="3"/>
    <x v="9"/>
    <d v="2013-07-31T10:11:01"/>
    <d v="2013-09-29T10:11:01"/>
    <s v="July"/>
    <n v="201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7.822485207100591"/>
    <n v="120"/>
    <s v="publishing/nonfiction"/>
    <x v="3"/>
    <x v="9"/>
    <d v="2013-11-20T10:04:52"/>
    <d v="2013-12-20T10:04:52"/>
    <s v="November"/>
    <n v="201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87.19298245614036"/>
    <n v="126"/>
    <s v="publishing/nonfiction"/>
    <x v="3"/>
    <x v="9"/>
    <d v="2015-04-08T03:57:00"/>
    <d v="2015-05-09T05:00:00"/>
    <s v="April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234.80786026200875"/>
    <n v="114"/>
    <s v="publishing/nonfiction"/>
    <x v="3"/>
    <x v="9"/>
    <d v="2014-11-03T00:42:26"/>
    <d v="2014-12-04T00:39:00"/>
    <s v="November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105.04629629629629"/>
    <n v="315"/>
    <s v="publishing/nonfiction"/>
    <x v="3"/>
    <x v="9"/>
    <d v="2013-11-01T17:37:20"/>
    <d v="2013-11-21T04:59:00"/>
    <s v="November"/>
    <n v="201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56.666666666666664"/>
    <n v="122"/>
    <s v="publishing/nonfiction"/>
    <x v="3"/>
    <x v="9"/>
    <d v="2014-01-28T06:36:27"/>
    <d v="2014-02-14T20:00:00"/>
    <s v="January"/>
    <n v="201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39.048780487804876"/>
    <n v="107"/>
    <s v="publishing/nonfiction"/>
    <x v="3"/>
    <x v="9"/>
    <d v="2014-10-31T14:29:54"/>
    <d v="2014-12-01T04:59:00"/>
    <s v="October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68.345323741007192"/>
    <n v="158"/>
    <s v="publishing/nonfiction"/>
    <x v="3"/>
    <x v="9"/>
    <d v="2014-07-09T12:03:49"/>
    <d v="2014-08-11T12:03:49"/>
    <s v="July"/>
    <n v="20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69.57894736842104"/>
    <n v="107"/>
    <s v="publishing/nonfiction"/>
    <x v="3"/>
    <x v="9"/>
    <d v="2015-06-07T03:31:22"/>
    <d v="2015-06-21T03:31:22"/>
    <s v="June"/>
    <n v="2015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41.42340425531913"/>
    <n v="102"/>
    <s v="publishing/nonfiction"/>
    <x v="3"/>
    <x v="9"/>
    <d v="2013-05-07T15:33:26"/>
    <d v="2013-06-11T15:33:26"/>
    <s v="May"/>
    <n v="20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67.391304347826093"/>
    <n v="111"/>
    <s v="publishing/nonfiction"/>
    <x v="3"/>
    <x v="9"/>
    <d v="2014-02-19T22:01:52"/>
    <d v="2014-03-21T21:01:52"/>
    <s v="February"/>
    <n v="201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54.266666666666666"/>
    <n v="148"/>
    <s v="publishing/nonfiction"/>
    <x v="3"/>
    <x v="9"/>
    <d v="2012-03-22T17:01:25"/>
    <d v="2012-04-16T21:00:00"/>
    <s v="March"/>
    <n v="2012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82.516129032258064"/>
    <n v="102"/>
    <s v="publishing/nonfiction"/>
    <x v="3"/>
    <x v="9"/>
    <d v="2012-11-13T22:58:23"/>
    <d v="2012-12-13T22:58:23"/>
    <s v="November"/>
    <n v="20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53.729729729729726"/>
    <n v="179"/>
    <s v="publishing/nonfiction"/>
    <x v="3"/>
    <x v="9"/>
    <d v="2013-04-03T13:44:05"/>
    <d v="2013-05-03T13:44:05"/>
    <s v="April"/>
    <n v="201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34.206185567010309"/>
    <n v="111"/>
    <s v="publishing/nonfiction"/>
    <x v="3"/>
    <x v="9"/>
    <d v="2012-09-05T01:01:49"/>
    <d v="2012-09-23T03:59:00"/>
    <s v="September"/>
    <n v="2012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27.32727272727273"/>
    <n v="100"/>
    <s v="publishing/nonfiction"/>
    <x v="3"/>
    <x v="9"/>
    <d v="2014-12-15T13:10:19"/>
    <d v="2015-01-15T10:54:00"/>
    <s v="December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45.56818181818182"/>
    <n v="100"/>
    <s v="publishing/nonfiction"/>
    <x v="3"/>
    <x v="9"/>
    <d v="2014-07-11T20:19:26"/>
    <d v="2014-08-10T20:19:26"/>
    <s v="July"/>
    <n v="2014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95.963636363636368"/>
    <n v="106"/>
    <s v="publishing/nonfiction"/>
    <x v="3"/>
    <x v="9"/>
    <d v="2016-12-29T22:35:30"/>
    <d v="2017-01-28T22:35:30"/>
    <s v="December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77.271186440677965"/>
    <n v="103"/>
    <s v="publishing/nonfiction"/>
    <x v="3"/>
    <x v="9"/>
    <d v="2013-01-25T21:04:32"/>
    <d v="2013-02-24T21:04:32"/>
    <s v="January"/>
    <n v="201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57.338709677419352"/>
    <n v="119"/>
    <s v="publishing/nonfiction"/>
    <x v="3"/>
    <x v="9"/>
    <d v="2011-06-19T15:07:55"/>
    <d v="2011-08-04T15:07:55"/>
    <s v="June"/>
    <n v="20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53.19047619047619"/>
    <n v="112"/>
    <s v="publishing/nonfiction"/>
    <x v="3"/>
    <x v="9"/>
    <d v="2016-09-26T10:06:57"/>
    <d v="2016-10-16T11:00:00"/>
    <s v="September"/>
    <n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492.30769230769232"/>
    <n v="128"/>
    <s v="publishing/nonfiction"/>
    <x v="3"/>
    <x v="9"/>
    <d v="2015-01-15T14:09:51"/>
    <d v="2015-02-14T14:09:51"/>
    <s v="January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42.346938775510203"/>
    <n v="104"/>
    <s v="publishing/nonfiction"/>
    <x v="3"/>
    <x v="9"/>
    <d v="2012-12-06T17:58:41"/>
    <d v="2013-01-05T17:58:41"/>
    <s v="December"/>
    <n v="20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37.466029411764708"/>
    <n v="102"/>
    <s v="publishing/nonfiction"/>
    <x v="3"/>
    <x v="9"/>
    <d v="2013-04-19T14:31:17"/>
    <d v="2013-05-20T00:41:00"/>
    <s v="April"/>
    <n v="20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37.454545454545453"/>
    <n v="118"/>
    <s v="publishing/nonfiction"/>
    <x v="3"/>
    <x v="9"/>
    <d v="2011-02-16T18:24:19"/>
    <d v="2011-04-18T17:24:19"/>
    <s v="February"/>
    <n v="20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33.055555555555557"/>
    <n v="238"/>
    <s v="publishing/nonfiction"/>
    <x v="3"/>
    <x v="9"/>
    <d v="2012-11-22T01:18:34"/>
    <d v="2012-12-06T01:18:34"/>
    <s v="November"/>
    <n v="2012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34.21052631578948"/>
    <n v="102"/>
    <s v="publishing/nonfiction"/>
    <x v="3"/>
    <x v="9"/>
    <d v="2010-09-08T20:04:28"/>
    <d v="2010-10-08T20:04:28"/>
    <s v="September"/>
    <n v="201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51.474747474747474"/>
    <n v="102"/>
    <s v="publishing/nonfiction"/>
    <x v="3"/>
    <x v="9"/>
    <d v="2014-05-30T07:55:39"/>
    <d v="2014-07-09T07:55:39"/>
    <s v="May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e v="#DIV/0!"/>
    <n v="0"/>
    <s v="publishing/fiction"/>
    <x v="3"/>
    <x v="10"/>
    <d v="2016-10-27T18:20:13"/>
    <d v="2016-11-26T19:20:13"/>
    <s v="October"/>
    <n v="2016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39.166666666666664"/>
    <n v="5"/>
    <s v="publishing/fiction"/>
    <x v="3"/>
    <x v="10"/>
    <d v="2014-01-03T18:02:06"/>
    <d v="2014-02-02T18:02:06"/>
    <s v="January"/>
    <n v="2014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e v="#DIV/0!"/>
    <n v="0"/>
    <s v="publishing/fiction"/>
    <x v="3"/>
    <x v="10"/>
    <d v="2016-11-16T20:36:10"/>
    <d v="2016-12-04T06:00:00"/>
    <s v="November"/>
    <n v="201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5"/>
    <n v="0"/>
    <s v="publishing/fiction"/>
    <x v="3"/>
    <x v="10"/>
    <d v="2013-07-16T10:43:28"/>
    <d v="2013-08-15T10:43:28"/>
    <s v="July"/>
    <n v="201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e v="#DIV/0!"/>
    <n v="0"/>
    <s v="publishing/fiction"/>
    <x v="3"/>
    <x v="10"/>
    <d v="2015-08-11T04:09:21"/>
    <d v="2015-09-10T04:09:21"/>
    <s v="August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57.295454545454547"/>
    <n v="36"/>
    <s v="publishing/fiction"/>
    <x v="3"/>
    <x v="10"/>
    <d v="2014-09-19T13:01:24"/>
    <d v="2014-10-19T13:01:24"/>
    <s v="September"/>
    <n v="201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e v="#DIV/0!"/>
    <n v="0"/>
    <s v="publishing/fiction"/>
    <x v="3"/>
    <x v="10"/>
    <d v="2015-01-17T18:48:03"/>
    <d v="2015-02-16T18:48:03"/>
    <s v="January"/>
    <n v="20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59"/>
    <n v="4"/>
    <s v="publishing/fiction"/>
    <x v="3"/>
    <x v="10"/>
    <d v="2015-04-21T03:26:50"/>
    <d v="2015-05-21T03:26:50"/>
    <s v="April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e v="#DIV/0!"/>
    <n v="0"/>
    <s v="publishing/fiction"/>
    <x v="3"/>
    <x v="10"/>
    <d v="2013-11-16T04:58:10"/>
    <d v="2013-12-16T04:58:10"/>
    <s v="November"/>
    <n v="201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31.846153846153847"/>
    <n v="41"/>
    <s v="publishing/fiction"/>
    <x v="3"/>
    <x v="10"/>
    <d v="2013-11-26T23:54:54"/>
    <d v="2013-12-26T23:54:54"/>
    <s v="November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e v="#DIV/0!"/>
    <n v="0"/>
    <s v="publishing/fiction"/>
    <x v="3"/>
    <x v="10"/>
    <d v="2013-01-15T23:59:29"/>
    <d v="2013-02-24T23:59:29"/>
    <s v="January"/>
    <n v="2013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10"/>
    <n v="0"/>
    <s v="publishing/fiction"/>
    <x v="3"/>
    <x v="10"/>
    <d v="2015-12-11T19:46:42"/>
    <d v="2016-01-30T19:46:42"/>
    <s v="December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50"/>
    <n v="3"/>
    <s v="publishing/fiction"/>
    <x v="3"/>
    <x v="10"/>
    <d v="2009-09-12T01:21:59"/>
    <d v="2009-11-01T03:59:00"/>
    <s v="September"/>
    <n v="200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16"/>
    <n v="1"/>
    <s v="publishing/fiction"/>
    <x v="3"/>
    <x v="10"/>
    <d v="2015-04-06T17:39:45"/>
    <d v="2015-05-10T23:01:00"/>
    <s v="April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39"/>
    <n v="70"/>
    <s v="publishing/fiction"/>
    <x v="3"/>
    <x v="10"/>
    <d v="2014-01-24T18:43:38"/>
    <d v="2014-02-23T18:43:38"/>
    <s v="January"/>
    <n v="201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34"/>
    <n v="2"/>
    <s v="publishing/fiction"/>
    <x v="3"/>
    <x v="10"/>
    <d v="2011-11-16T01:26:35"/>
    <d v="2011-12-16T01:26:35"/>
    <s v="November"/>
    <n v="2011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63.122807017543863"/>
    <n v="51"/>
    <s v="publishing/fiction"/>
    <x v="3"/>
    <x v="10"/>
    <d v="2015-09-03T16:27:25"/>
    <d v="2015-10-11T05:00:00"/>
    <s v="September"/>
    <n v="201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7"/>
    <n v="1"/>
    <s v="publishing/fiction"/>
    <x v="3"/>
    <x v="10"/>
    <d v="2013-07-01T23:32:57"/>
    <d v="2013-07-31T23:32:57"/>
    <s v="July"/>
    <n v="201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2"/>
    <n v="0"/>
    <s v="publishing/fiction"/>
    <x v="3"/>
    <x v="10"/>
    <d v="2014-03-31T16:51:20"/>
    <d v="2014-04-30T16:51:20"/>
    <s v="March"/>
    <n v="201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66.666666666666671"/>
    <n v="3"/>
    <s v="publishing/fiction"/>
    <x v="3"/>
    <x v="10"/>
    <d v="2010-09-15T16:25:05"/>
    <d v="2010-10-15T04:00:00"/>
    <s v="September"/>
    <n v="20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38.518518518518519"/>
    <n v="104"/>
    <s v="music/rock"/>
    <x v="4"/>
    <x v="11"/>
    <d v="2011-04-03T16:10:25"/>
    <d v="2011-05-03T16:10:25"/>
    <s v="April"/>
    <n v="20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42.609200000000001"/>
    <n v="133"/>
    <s v="music/rock"/>
    <x v="4"/>
    <x v="11"/>
    <d v="2013-05-09T00:01:14"/>
    <d v="2013-06-08T00:01:14"/>
    <s v="May"/>
    <n v="2013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50"/>
    <n v="100"/>
    <s v="music/rock"/>
    <x v="4"/>
    <x v="11"/>
    <d v="2012-07-26T18:11:42"/>
    <d v="2012-08-25T18:11:42"/>
    <s v="July"/>
    <n v="20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63.485714285714288"/>
    <n v="148"/>
    <s v="music/rock"/>
    <x v="4"/>
    <x v="11"/>
    <d v="2012-03-19T18:34:09"/>
    <d v="2012-04-27T22:00:00"/>
    <s v="March"/>
    <n v="20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02.5"/>
    <n v="103"/>
    <s v="music/rock"/>
    <x v="4"/>
    <x v="11"/>
    <d v="2014-02-05T03:35:19"/>
    <d v="2014-03-17T02:35:19"/>
    <s v="February"/>
    <n v="201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31.142758620689655"/>
    <n v="181"/>
    <s v="music/rock"/>
    <x v="4"/>
    <x v="11"/>
    <d v="2013-01-29T14:15:15"/>
    <d v="2013-02-28T14:15:15"/>
    <s v="January"/>
    <n v="2013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62.27272727272728"/>
    <n v="143"/>
    <s v="music/rock"/>
    <x v="4"/>
    <x v="11"/>
    <d v="2012-03-15T01:20:34"/>
    <d v="2012-05-11T15:47:00"/>
    <s v="March"/>
    <n v="2012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80.588235294117652"/>
    <n v="114"/>
    <s v="music/rock"/>
    <x v="4"/>
    <x v="11"/>
    <d v="2013-10-02T15:03:46"/>
    <d v="2013-11-01T15:03:46"/>
    <s v="October"/>
    <n v="2013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59.85441176470588"/>
    <n v="204"/>
    <s v="music/rock"/>
    <x v="4"/>
    <x v="11"/>
    <d v="2012-05-30T00:09:48"/>
    <d v="2012-07-07T03:59:00"/>
    <s v="May"/>
    <n v="201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32.85714285714286"/>
    <n v="109"/>
    <s v="music/rock"/>
    <x v="4"/>
    <x v="11"/>
    <d v="2013-01-03T04:28:00"/>
    <d v="2013-01-21T07:59:00"/>
    <s v="January"/>
    <n v="201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92.547820512820508"/>
    <n v="144"/>
    <s v="music/rock"/>
    <x v="4"/>
    <x v="11"/>
    <d v="2013-01-02T01:08:59"/>
    <d v="2013-02-01T01:08:59"/>
    <s v="January"/>
    <n v="20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60.859375"/>
    <n v="104"/>
    <s v="music/rock"/>
    <x v="4"/>
    <x v="11"/>
    <d v="2013-10-10T18:44:06"/>
    <d v="2013-11-13T05:59:00"/>
    <s v="October"/>
    <n v="2013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41.851833333333339"/>
    <n v="100"/>
    <s v="music/rock"/>
    <x v="4"/>
    <x v="11"/>
    <d v="2013-10-08T20:58:03"/>
    <d v="2013-11-07T21:58:03"/>
    <s v="October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88.325937499999995"/>
    <n v="103"/>
    <s v="music/rock"/>
    <x v="4"/>
    <x v="11"/>
    <d v="2013-06-17T17:47:24"/>
    <d v="2013-07-03T04:59:00"/>
    <s v="June"/>
    <n v="201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58.96226415094338"/>
    <n v="105"/>
    <s v="music/rock"/>
    <x v="4"/>
    <x v="11"/>
    <d v="2011-07-12T02:45:37"/>
    <d v="2011-09-05T17:06:00"/>
    <s v="July"/>
    <n v="20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85.054347826086953"/>
    <n v="112"/>
    <s v="music/rock"/>
    <x v="4"/>
    <x v="11"/>
    <d v="2012-02-24T14:42:46"/>
    <d v="2012-04-07T04:59:00"/>
    <s v="February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12.61111111111111"/>
    <n v="101"/>
    <s v="music/rock"/>
    <x v="4"/>
    <x v="11"/>
    <d v="2013-08-16T21:11:25"/>
    <d v="2013-09-15T21:10:00"/>
    <s v="August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45.436619718309856"/>
    <n v="108"/>
    <s v="music/rock"/>
    <x v="4"/>
    <x v="11"/>
    <d v="2012-03-28T23:51:28"/>
    <d v="2012-04-29T04:00:00"/>
    <s v="March"/>
    <n v="20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46.218390804597703"/>
    <n v="115"/>
    <s v="music/rock"/>
    <x v="4"/>
    <x v="11"/>
    <d v="2014-08-31T14:09:47"/>
    <d v="2014-09-30T14:09:47"/>
    <s v="August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78.60714285714286"/>
    <n v="100"/>
    <s v="music/rock"/>
    <x v="4"/>
    <x v="11"/>
    <d v="2012-03-28T16:00:46"/>
    <d v="2012-04-27T16:00:46"/>
    <s v="March"/>
    <n v="2012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40.75"/>
    <n v="152"/>
    <s v="music/rock"/>
    <x v="4"/>
    <x v="11"/>
    <d v="2014-08-12T10:24:14"/>
    <d v="2014-09-11T10:24:14"/>
    <s v="August"/>
    <n v="20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43.733921568627444"/>
    <n v="112"/>
    <s v="music/rock"/>
    <x v="4"/>
    <x v="11"/>
    <d v="2011-06-01T19:05:20"/>
    <d v="2011-07-01T19:05:20"/>
    <s v="June"/>
    <n v="20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81.066666666666663"/>
    <n v="101"/>
    <s v="music/rock"/>
    <x v="4"/>
    <x v="11"/>
    <d v="2012-08-02T00:32:04"/>
    <d v="2012-09-17T04:05:00"/>
    <s v="August"/>
    <n v="201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74.60526315789474"/>
    <n v="123"/>
    <s v="music/rock"/>
    <x v="4"/>
    <x v="11"/>
    <d v="2011-05-02T22:47:58"/>
    <d v="2011-05-29T01:00:00"/>
    <s v="May"/>
    <n v="20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305.55555555555554"/>
    <n v="100"/>
    <s v="music/rock"/>
    <x v="4"/>
    <x v="11"/>
    <d v="2011-07-06T02:32:06"/>
    <d v="2011-07-23T03:59:00"/>
    <s v="July"/>
    <n v="20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58.333333333333336"/>
    <n v="105"/>
    <s v="music/rock"/>
    <x v="4"/>
    <x v="11"/>
    <d v="2011-05-27T19:45:12"/>
    <d v="2011-07-16T23:00:00"/>
    <s v="May"/>
    <n v="20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17.67605633802818"/>
    <n v="104"/>
    <s v="music/rock"/>
    <x v="4"/>
    <x v="11"/>
    <d v="2011-08-08T16:35:39"/>
    <d v="2011-09-07T16:35:39"/>
    <s v="August"/>
    <n v="20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73.771929824561397"/>
    <n v="105"/>
    <s v="music/rock"/>
    <x v="4"/>
    <x v="11"/>
    <d v="2017-01-24T15:05:11"/>
    <d v="2017-03-01T02:00:00"/>
    <s v="January"/>
    <n v="201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04.65116279069767"/>
    <n v="100"/>
    <s v="music/rock"/>
    <x v="4"/>
    <x v="11"/>
    <d v="2014-11-19T02:24:46"/>
    <d v="2014-12-22T04:59:00"/>
    <s v="November"/>
    <n v="201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79.82692307692308"/>
    <n v="104"/>
    <s v="music/rock"/>
    <x v="4"/>
    <x v="11"/>
    <d v="2013-12-20T20:00:30"/>
    <d v="2014-01-19T20:00:30"/>
    <s v="December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58.333333333333336"/>
    <n v="105"/>
    <s v="music/rock"/>
    <x v="4"/>
    <x v="11"/>
    <d v="2012-08-02T01:21:02"/>
    <d v="2012-09-01T01:21:02"/>
    <s v="August"/>
    <n v="201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86.666666666666671"/>
    <n v="104"/>
    <s v="music/rock"/>
    <x v="4"/>
    <x v="11"/>
    <d v="2013-06-18T15:26:42"/>
    <d v="2013-07-10T16:52:00"/>
    <s v="June"/>
    <n v="20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27.606060606060606"/>
    <n v="152"/>
    <s v="music/rock"/>
    <x v="4"/>
    <x v="11"/>
    <d v="2013-01-08T00:25:52"/>
    <d v="2013-03-01T13:58:00"/>
    <s v="January"/>
    <n v="2013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24.999375000000001"/>
    <n v="160"/>
    <s v="music/rock"/>
    <x v="4"/>
    <x v="11"/>
    <d v="2012-06-20T23:02:45"/>
    <d v="2012-07-20T23:02:45"/>
    <s v="June"/>
    <n v="20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45.464285714285715"/>
    <n v="127"/>
    <s v="music/rock"/>
    <x v="4"/>
    <x v="11"/>
    <d v="2011-05-16T17:50:01"/>
    <d v="2011-05-31T18:04:00"/>
    <s v="May"/>
    <n v="20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99.534883720930239"/>
    <n v="107"/>
    <s v="music/rock"/>
    <x v="4"/>
    <x v="11"/>
    <d v="2014-10-02T22:01:43"/>
    <d v="2014-11-01T22:01:43"/>
    <s v="October"/>
    <n v="201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39.31"/>
    <n v="115"/>
    <s v="music/rock"/>
    <x v="4"/>
    <x v="11"/>
    <d v="2013-03-08T20:54:03"/>
    <d v="2013-04-09T06:30:00"/>
    <s v="March"/>
    <n v="201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89.419999999999987"/>
    <n v="137"/>
    <s v="music/rock"/>
    <x v="4"/>
    <x v="11"/>
    <d v="2012-01-17T14:23:31"/>
    <d v="2012-03-11T04:59:00"/>
    <s v="January"/>
    <n v="201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28.684210526315791"/>
    <n v="156"/>
    <s v="music/rock"/>
    <x v="4"/>
    <x v="11"/>
    <d v="2012-07-30T21:11:21"/>
    <d v="2012-08-07T17:01:00"/>
    <s v="July"/>
    <n v="2012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31.071428571428573"/>
    <n v="109"/>
    <s v="music/rock"/>
    <x v="4"/>
    <x v="11"/>
    <d v="2013-12-11T23:57:34"/>
    <d v="2013-12-21T04:44:00"/>
    <s v="December"/>
    <n v="201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70.55263157894737"/>
    <n v="134"/>
    <s v="music/rock"/>
    <x v="4"/>
    <x v="11"/>
    <d v="2014-05-09T20:12:22"/>
    <d v="2014-06-09T05:00:00"/>
    <s v="May"/>
    <n v="201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224.12820512820514"/>
    <n v="100"/>
    <s v="music/rock"/>
    <x v="4"/>
    <x v="11"/>
    <d v="2015-03-30T22:07:45"/>
    <d v="2015-05-04T04:01:00"/>
    <s v="March"/>
    <n v="201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51.811594202898547"/>
    <n v="119"/>
    <s v="music/rock"/>
    <x v="4"/>
    <x v="11"/>
    <d v="2012-09-05T22:44:10"/>
    <d v="2012-10-05T22:44:10"/>
    <s v="September"/>
    <n v="201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43.515151515151516"/>
    <n v="180"/>
    <s v="music/rock"/>
    <x v="4"/>
    <x v="11"/>
    <d v="2015-02-20T23:20:52"/>
    <d v="2015-03-22T22:20:52"/>
    <s v="February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39.816666666666663"/>
    <n v="134"/>
    <s v="music/rock"/>
    <x v="4"/>
    <x v="11"/>
    <d v="2010-03-13T05:48:38"/>
    <d v="2010-04-18T06:59:00"/>
    <s v="March"/>
    <n v="201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26.8080808080808"/>
    <n v="100"/>
    <s v="music/rock"/>
    <x v="4"/>
    <x v="11"/>
    <d v="2012-10-04T07:21:24"/>
    <d v="2012-10-29T07:21:24"/>
    <s v="October"/>
    <n v="2012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13.87755102040816"/>
    <n v="101"/>
    <s v="music/rock"/>
    <x v="4"/>
    <x v="11"/>
    <d v="2012-03-05T00:55:30"/>
    <d v="2012-03-25T23:55:30"/>
    <s v="March"/>
    <n v="20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28.181818181818183"/>
    <n v="103"/>
    <s v="music/rock"/>
    <x v="4"/>
    <x v="11"/>
    <d v="2012-01-19T11:21:47"/>
    <d v="2012-02-14T19:49:00"/>
    <s v="January"/>
    <n v="201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36.60526315789474"/>
    <n v="107"/>
    <s v="music/rock"/>
    <x v="4"/>
    <x v="11"/>
    <d v="2012-06-13T01:13:02"/>
    <d v="2012-06-25T16:24:00"/>
    <s v="June"/>
    <n v="201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32.5"/>
    <n v="104"/>
    <s v="music/rock"/>
    <x v="4"/>
    <x v="11"/>
    <d v="2016-05-14T19:14:00"/>
    <d v="2016-07-13T19:14:00"/>
    <s v="May"/>
    <n v="2016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60.65625"/>
    <n v="108"/>
    <s v="music/rock"/>
    <x v="4"/>
    <x v="11"/>
    <d v="2013-02-20T12:37:05"/>
    <d v="2013-03-22T11:37:05"/>
    <s v="February"/>
    <n v="2013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175"/>
    <n v="233"/>
    <s v="music/rock"/>
    <x v="4"/>
    <x v="11"/>
    <d v="2012-03-28T15:31:34"/>
    <d v="2012-04-27T15:31:34"/>
    <s v="March"/>
    <n v="20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97.993896103896105"/>
    <n v="101"/>
    <s v="music/rock"/>
    <x v="4"/>
    <x v="11"/>
    <d v="2011-11-22T16:12:15"/>
    <d v="2012-01-21T08:13:00"/>
    <s v="November"/>
    <n v="20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48.78048780487805"/>
    <n v="102"/>
    <s v="music/rock"/>
    <x v="4"/>
    <x v="11"/>
    <d v="2014-03-20T21:04:35"/>
    <d v="2014-04-19T21:04:35"/>
    <s v="March"/>
    <n v="201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96.08"/>
    <n v="131"/>
    <s v="music/rock"/>
    <x v="4"/>
    <x v="11"/>
    <d v="2013-05-28T19:44:52"/>
    <d v="2013-07-01T03:59:00"/>
    <s v="May"/>
    <n v="201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58.625"/>
    <n v="117"/>
    <s v="music/rock"/>
    <x v="4"/>
    <x v="11"/>
    <d v="2012-04-06T10:59:18"/>
    <d v="2012-05-19T03:00:00"/>
    <s v="April"/>
    <n v="2012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09.70695652173914"/>
    <n v="101"/>
    <s v="music/rock"/>
    <x v="4"/>
    <x v="11"/>
    <d v="2013-09-07T01:21:58"/>
    <d v="2013-10-07T01:21:58"/>
    <s v="September"/>
    <n v="2013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49.112903225806448"/>
    <n v="122"/>
    <s v="music/rock"/>
    <x v="4"/>
    <x v="11"/>
    <d v="2014-04-01T23:57:42"/>
    <d v="2014-05-01T23:57:42"/>
    <s v="April"/>
    <n v="20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47.672131147540981"/>
    <n v="145"/>
    <s v="music/rock"/>
    <x v="4"/>
    <x v="11"/>
    <d v="2011-12-18T21:33:05"/>
    <d v="2012-01-17T21:33:05"/>
    <s v="December"/>
    <n v="20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60.737812499999997"/>
    <n v="117"/>
    <s v="music/rock"/>
    <x v="4"/>
    <x v="11"/>
    <d v="2012-08-23T18:19:16"/>
    <d v="2012-09-22T18:19:16"/>
    <s v="August"/>
    <n v="20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63.37715789473684"/>
    <n v="120"/>
    <s v="music/metal"/>
    <x v="4"/>
    <x v="12"/>
    <d v="2016-08-25T05:26:27"/>
    <d v="2016-09-24T05:26:27"/>
    <s v="August"/>
    <n v="20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53.893617021276597"/>
    <n v="101"/>
    <s v="music/metal"/>
    <x v="4"/>
    <x v="12"/>
    <d v="2014-10-11T20:07:43"/>
    <d v="2014-11-10T21:07:43"/>
    <s v="October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66.871794871794876"/>
    <n v="104"/>
    <s v="music/metal"/>
    <x v="4"/>
    <x v="12"/>
    <d v="2013-09-09T14:13:03"/>
    <d v="2013-10-14T03:59:00"/>
    <s v="September"/>
    <n v="201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63.102362204724407"/>
    <n v="267"/>
    <s v="music/metal"/>
    <x v="4"/>
    <x v="12"/>
    <d v="2016-11-21T06:11:20"/>
    <d v="2016-12-08T08:00:00"/>
    <s v="November"/>
    <n v="20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36.628930817610062"/>
    <n v="194"/>
    <s v="music/metal"/>
    <x v="4"/>
    <x v="12"/>
    <d v="2014-09-23T16:25:52"/>
    <d v="2014-11-01T04:59:00"/>
    <s v="September"/>
    <n v="201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34.005706214689269"/>
    <n v="120"/>
    <s v="music/metal"/>
    <x v="4"/>
    <x v="12"/>
    <d v="2016-07-27T04:56:36"/>
    <d v="2016-09-05T03:59:00"/>
    <s v="July"/>
    <n v="201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28.553404255319148"/>
    <n v="122"/>
    <s v="music/metal"/>
    <x v="4"/>
    <x v="12"/>
    <d v="2014-02-24T09:24:15"/>
    <d v="2014-03-10T14:00:00"/>
    <s v="February"/>
    <n v="2014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0"/>
    <n v="100"/>
    <s v="music/metal"/>
    <x v="4"/>
    <x v="12"/>
    <d v="2015-06-10T19:09:36"/>
    <d v="2015-07-10T19:09:36"/>
    <s v="June"/>
    <n v="2015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8.75"/>
    <n v="100"/>
    <s v="music/metal"/>
    <x v="4"/>
    <x v="12"/>
    <d v="2015-03-15T19:00:33"/>
    <d v="2015-04-14T19:00:33"/>
    <s v="March"/>
    <n v="201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41.704347826086959"/>
    <n v="120"/>
    <s v="music/metal"/>
    <x v="4"/>
    <x v="12"/>
    <d v="2015-02-16T03:34:24"/>
    <d v="2015-03-16T02:34:24"/>
    <s v="February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46.669172932330824"/>
    <n v="155"/>
    <s v="music/metal"/>
    <x v="4"/>
    <x v="12"/>
    <d v="2016-03-23T19:51:57"/>
    <d v="2016-04-25T04:59:00"/>
    <s v="March"/>
    <n v="2016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37.271428571428572"/>
    <n v="130"/>
    <s v="music/metal"/>
    <x v="4"/>
    <x v="12"/>
    <d v="2016-06-01T21:07:33"/>
    <d v="2016-07-31T19:45:00"/>
    <s v="June"/>
    <n v="2016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59.258064516129032"/>
    <n v="105"/>
    <s v="music/metal"/>
    <x v="4"/>
    <x v="12"/>
    <d v="2016-10-13T19:19:55"/>
    <d v="2016-10-24T21:00:00"/>
    <s v="October"/>
    <n v="201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30"/>
    <n v="100"/>
    <s v="music/metal"/>
    <x v="4"/>
    <x v="12"/>
    <d v="2015-01-17T19:58:29"/>
    <d v="2015-02-16T19:58:29"/>
    <s v="January"/>
    <n v="2015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65.8623246492986"/>
    <n v="118"/>
    <s v="music/metal"/>
    <x v="4"/>
    <x v="12"/>
    <d v="2016-11-28T05:05:46"/>
    <d v="2016-12-28T05:05:46"/>
    <s v="November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31.914893617021278"/>
    <n v="103"/>
    <s v="music/metal"/>
    <x v="4"/>
    <x v="12"/>
    <d v="2016-06-24T03:00:17"/>
    <d v="2016-07-24T03:00:17"/>
    <s v="June"/>
    <n v="201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19.464285714285715"/>
    <n v="218"/>
    <s v="music/metal"/>
    <x v="4"/>
    <x v="12"/>
    <d v="2016-08-27T07:29:16"/>
    <d v="2016-10-25T19:00:00"/>
    <s v="August"/>
    <n v="20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50"/>
    <n v="100"/>
    <s v="music/metal"/>
    <x v="4"/>
    <x v="12"/>
    <d v="2015-10-14T13:57:11"/>
    <d v="2015-11-25T14:57:11"/>
    <s v="October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22.737763157894737"/>
    <n v="144"/>
    <s v="music/metal"/>
    <x v="4"/>
    <x v="12"/>
    <d v="2015-03-16T17:53:38"/>
    <d v="2015-04-15T22:59:00"/>
    <s v="March"/>
    <n v="2015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42.724489795918366"/>
    <n v="105"/>
    <s v="music/metal"/>
    <x v="4"/>
    <x v="12"/>
    <d v="2015-05-04T19:41:08"/>
    <d v="2015-06-04T00:00:00"/>
    <s v="May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52.916666666666664"/>
    <n v="18"/>
    <s v="music/jazz"/>
    <x v="4"/>
    <x v="13"/>
    <d v="2013-10-23T11:35:13"/>
    <d v="2013-11-22T12:35:13"/>
    <s v="October"/>
    <n v="20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50.5"/>
    <n v="2"/>
    <s v="music/jazz"/>
    <x v="4"/>
    <x v="13"/>
    <d v="2016-08-17T23:10:04"/>
    <d v="2016-09-16T23:10:04"/>
    <s v="August"/>
    <n v="201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42.5"/>
    <n v="0"/>
    <s v="music/jazz"/>
    <x v="4"/>
    <x v="13"/>
    <d v="2013-10-12T13:19:08"/>
    <d v="2013-11-11T14:19:08"/>
    <s v="October"/>
    <n v="20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18"/>
    <n v="5"/>
    <s v="music/jazz"/>
    <x v="4"/>
    <x v="13"/>
    <d v="2012-01-13T02:49:26"/>
    <d v="2012-02-12T02:49:26"/>
    <s v="January"/>
    <n v="201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34.177215189873415"/>
    <n v="42"/>
    <s v="music/jazz"/>
    <x v="4"/>
    <x v="13"/>
    <d v="2013-09-24T02:33:58"/>
    <d v="2013-10-16T09:59:00"/>
    <s v="September"/>
    <n v="20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2.5"/>
    <n v="2"/>
    <s v="music/jazz"/>
    <x v="4"/>
    <x v="13"/>
    <d v="2012-11-17T18:33:17"/>
    <d v="2013-01-16T18:33:17"/>
    <s v="November"/>
    <n v="2012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58.18181818181818"/>
    <n v="18"/>
    <s v="music/jazz"/>
    <x v="4"/>
    <x v="13"/>
    <d v="2015-01-21T15:18:38"/>
    <d v="2015-02-28T15:10:00"/>
    <s v="January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109.18181818181819"/>
    <n v="24"/>
    <s v="music/jazz"/>
    <x v="4"/>
    <x v="13"/>
    <d v="2009-10-02T02:31:46"/>
    <d v="2009-12-01T04:59:00"/>
    <s v="October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50"/>
    <n v="0"/>
    <s v="music/jazz"/>
    <x v="4"/>
    <x v="13"/>
    <d v="2013-12-08T00:39:58"/>
    <d v="2014-01-07T00:39:58"/>
    <s v="December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346.66666666666669"/>
    <n v="12"/>
    <s v="music/jazz"/>
    <x v="4"/>
    <x v="13"/>
    <d v="2013-03-09T20:17:37"/>
    <d v="2013-04-08T19:17:37"/>
    <s v="March"/>
    <n v="20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12.4"/>
    <n v="0"/>
    <s v="music/jazz"/>
    <x v="4"/>
    <x v="13"/>
    <d v="2013-08-02T00:32:03"/>
    <d v="2013-09-01T00:32:03"/>
    <s v="August"/>
    <n v="20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27.083333333333332"/>
    <n v="5"/>
    <s v="music/jazz"/>
    <x v="4"/>
    <x v="13"/>
    <d v="2013-10-30T13:28:15"/>
    <d v="2013-11-29T14:28:15"/>
    <s v="October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32.5"/>
    <n v="1"/>
    <s v="music/jazz"/>
    <x v="4"/>
    <x v="13"/>
    <d v="2011-01-24T19:48:47"/>
    <d v="2011-03-10T19:48:47"/>
    <s v="January"/>
    <n v="2011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9"/>
    <n v="1"/>
    <s v="music/jazz"/>
    <x v="4"/>
    <x v="13"/>
    <d v="2012-10-02T04:00:40"/>
    <d v="2012-11-11T05:00:40"/>
    <s v="October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34.761904761904759"/>
    <n v="24"/>
    <s v="music/jazz"/>
    <x v="4"/>
    <x v="13"/>
    <d v="2013-04-04T14:00:34"/>
    <d v="2013-05-04T14:00:34"/>
    <s v="April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e v="#DIV/0!"/>
    <n v="0"/>
    <s v="music/jazz"/>
    <x v="4"/>
    <x v="13"/>
    <d v="2015-09-01T17:22:11"/>
    <d v="2015-09-21T17:22:11"/>
    <s v="September"/>
    <n v="201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28.577777777777779"/>
    <n v="41"/>
    <s v="music/jazz"/>
    <x v="4"/>
    <x v="13"/>
    <d v="2013-01-02T11:55:27"/>
    <d v="2013-02-04T11:55:27"/>
    <s v="January"/>
    <n v="20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46.586206896551722"/>
    <n v="68"/>
    <s v="music/jazz"/>
    <x v="4"/>
    <x v="13"/>
    <d v="2013-11-19T18:56:00"/>
    <d v="2013-12-19T18:56:00"/>
    <s v="November"/>
    <n v="20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32.5"/>
    <n v="1"/>
    <s v="music/jazz"/>
    <x v="4"/>
    <x v="13"/>
    <d v="2010-11-23T05:35:24"/>
    <d v="2010-12-23T05:35:24"/>
    <s v="November"/>
    <n v="201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21.466666666666665"/>
    <n v="31"/>
    <s v="music/jazz"/>
    <x v="4"/>
    <x v="13"/>
    <d v="2012-05-08T19:55:05"/>
    <d v="2012-05-29T19:55:05"/>
    <s v="May"/>
    <n v="201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14.125"/>
    <n v="3"/>
    <s v="music/indie rock"/>
    <x v="4"/>
    <x v="14"/>
    <d v="2012-09-27T07:42:18"/>
    <d v="2012-10-30T07:42:18"/>
    <s v="September"/>
    <n v="201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30"/>
    <n v="1"/>
    <s v="music/indie rock"/>
    <x v="4"/>
    <x v="14"/>
    <d v="2011-11-30T06:01:26"/>
    <d v="2012-01-14T06:01:26"/>
    <s v="November"/>
    <n v="20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21.571428571428573"/>
    <n v="20"/>
    <s v="music/indie rock"/>
    <x v="4"/>
    <x v="14"/>
    <d v="2011-08-04T20:39:10"/>
    <d v="2011-09-06T20:39:10"/>
    <s v="August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83.375"/>
    <n v="40"/>
    <s v="music/indie rock"/>
    <x v="4"/>
    <x v="14"/>
    <d v="2016-01-02T22:27:15"/>
    <d v="2016-03-02T22:27:15"/>
    <s v="January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0"/>
    <n v="1"/>
    <s v="music/indie rock"/>
    <x v="4"/>
    <x v="14"/>
    <d v="2012-03-13T19:15:46"/>
    <d v="2012-05-12T02:31:00"/>
    <s v="March"/>
    <n v="201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35.714285714285715"/>
    <n v="75"/>
    <s v="music/indie rock"/>
    <x v="4"/>
    <x v="14"/>
    <d v="2016-12-09T22:35:11"/>
    <d v="2016-12-30T22:35:11"/>
    <s v="December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29.285714285714285"/>
    <n v="41"/>
    <s v="music/indie rock"/>
    <x v="4"/>
    <x v="14"/>
    <d v="2016-08-21T20:53:33"/>
    <d v="2016-09-15T20:53:33"/>
    <s v="August"/>
    <n v="20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e v="#DIV/0!"/>
    <n v="0"/>
    <s v="music/indie rock"/>
    <x v="4"/>
    <x v="14"/>
    <d v="2012-04-27T23:00:55"/>
    <d v="2012-05-27T23:00:55"/>
    <s v="April"/>
    <n v="2012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18"/>
    <n v="7"/>
    <s v="music/indie rock"/>
    <x v="4"/>
    <x v="14"/>
    <d v="2011-07-27T18:04:45"/>
    <d v="2011-09-01T06:00:00"/>
    <s v="July"/>
    <n v="20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73.760000000000005"/>
    <n v="9"/>
    <s v="music/indie rock"/>
    <x v="4"/>
    <x v="14"/>
    <d v="2014-09-05T18:49:03"/>
    <d v="2014-10-05T18:49:03"/>
    <s v="September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31.25"/>
    <n v="4"/>
    <s v="music/indie rock"/>
    <x v="4"/>
    <x v="14"/>
    <d v="2013-10-22T16:46:19"/>
    <d v="2013-11-21T17:46:19"/>
    <s v="October"/>
    <n v="2013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28.888888888888889"/>
    <n v="3"/>
    <s v="music/indie rock"/>
    <x v="4"/>
    <x v="14"/>
    <d v="2014-07-22T00:45:30"/>
    <d v="2014-08-21T00:45:30"/>
    <s v="July"/>
    <n v="20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143.8235294117647"/>
    <n v="41"/>
    <s v="music/indie rock"/>
    <x v="4"/>
    <x v="14"/>
    <d v="2010-05-06T04:48:03"/>
    <d v="2010-08-01T04:00:00"/>
    <s v="May"/>
    <n v="201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40"/>
    <n v="10"/>
    <s v="music/indie rock"/>
    <x v="4"/>
    <x v="14"/>
    <d v="2015-03-02T21:32:43"/>
    <d v="2015-04-01T20:32:43"/>
    <s v="March"/>
    <n v="201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147.81132075471697"/>
    <n v="39"/>
    <s v="music/indie rock"/>
    <x v="4"/>
    <x v="14"/>
    <d v="2016-05-06T23:33:30"/>
    <d v="2016-06-05T23:33:30"/>
    <s v="May"/>
    <n v="20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7.857142857142858"/>
    <n v="2"/>
    <s v="music/indie rock"/>
    <x v="4"/>
    <x v="14"/>
    <d v="2010-09-10T03:03:49"/>
    <d v="2010-10-25T03:03:49"/>
    <s v="September"/>
    <n v="201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44.444444444444443"/>
    <n v="40"/>
    <s v="music/indie rock"/>
    <x v="4"/>
    <x v="14"/>
    <d v="2015-08-02T20:57:06"/>
    <d v="2015-08-28T04:00:00"/>
    <s v="August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e v="#DIV/0!"/>
    <n v="0"/>
    <s v="music/indie rock"/>
    <x v="4"/>
    <x v="14"/>
    <d v="2012-10-29T16:31:48"/>
    <d v="2012-11-28T17:31:48"/>
    <s v="October"/>
    <n v="2012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35"/>
    <n v="3"/>
    <s v="music/indie rock"/>
    <x v="4"/>
    <x v="14"/>
    <d v="2011-12-01T18:11:50"/>
    <d v="2012-01-15T18:11:50"/>
    <s v="December"/>
    <n v="2011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35"/>
    <n v="37"/>
    <s v="music/indie rock"/>
    <x v="4"/>
    <x v="14"/>
    <d v="2011-04-13T02:22:42"/>
    <d v="2011-05-28T02:22:42"/>
    <s v="April"/>
    <n v="2011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10.5"/>
    <n v="0"/>
    <s v="music/jazz"/>
    <x v="4"/>
    <x v="13"/>
    <d v="2016-02-29T20:23:22"/>
    <d v="2016-03-30T19:23:22"/>
    <s v="February"/>
    <n v="201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e v="#DIV/0!"/>
    <n v="0"/>
    <s v="music/jazz"/>
    <x v="4"/>
    <x v="13"/>
    <d v="2010-04-23T19:28:34"/>
    <d v="2010-06-08T19:11:00"/>
    <s v="April"/>
    <n v="201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30"/>
    <n v="0"/>
    <s v="music/jazz"/>
    <x v="4"/>
    <x v="13"/>
    <d v="2014-07-09T23:10:22"/>
    <d v="2014-08-30T15:30:00"/>
    <s v="July"/>
    <n v="2014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40"/>
    <n v="3"/>
    <s v="music/jazz"/>
    <x v="4"/>
    <x v="13"/>
    <d v="2012-08-28T19:06:20"/>
    <d v="2012-09-23T02:25:00"/>
    <s v="August"/>
    <n v="2012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50.333333333333336"/>
    <n v="0"/>
    <s v="music/jazz"/>
    <x v="4"/>
    <x v="13"/>
    <d v="2015-12-04T01:55:37"/>
    <d v="2016-01-03T01:55:37"/>
    <s v="December"/>
    <n v="2015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2.666666666666664"/>
    <n v="3"/>
    <s v="music/jazz"/>
    <x v="4"/>
    <x v="13"/>
    <d v="2010-11-25T05:45:26"/>
    <d v="2011-01-24T05:45:26"/>
    <s v="November"/>
    <n v="201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e v="#DIV/0!"/>
    <n v="0"/>
    <s v="music/jazz"/>
    <x v="4"/>
    <x v="13"/>
    <d v="2014-02-11T04:33:10"/>
    <d v="2014-03-13T03:33:10"/>
    <s v="February"/>
    <n v="2014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e v="#DIV/0!"/>
    <n v="0"/>
    <s v="music/jazz"/>
    <x v="4"/>
    <x v="13"/>
    <d v="2011-08-12T04:37:03"/>
    <d v="2011-09-11T04:37:03"/>
    <s v="August"/>
    <n v="2011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e v="#DIV/0!"/>
    <n v="0"/>
    <s v="music/jazz"/>
    <x v="4"/>
    <x v="13"/>
    <d v="2010-06-11T19:14:15"/>
    <d v="2010-07-27T04:59:00"/>
    <s v="June"/>
    <n v="20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65"/>
    <n v="3"/>
    <s v="music/jazz"/>
    <x v="4"/>
    <x v="13"/>
    <d v="2012-06-21T16:34:00"/>
    <d v="2012-07-23T04:00:00"/>
    <s v="June"/>
    <n v="20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24.6"/>
    <n v="22"/>
    <s v="music/jazz"/>
    <x v="4"/>
    <x v="13"/>
    <d v="2017-01-02T13:05:19"/>
    <d v="2017-03-03T13:05:19"/>
    <s v="January"/>
    <n v="20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e v="#DIV/0!"/>
    <n v="0"/>
    <s v="music/jazz"/>
    <x v="4"/>
    <x v="13"/>
    <d v="2014-01-03T00:07:25"/>
    <d v="2014-01-24T00:07:25"/>
    <s v="January"/>
    <n v="2014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15"/>
    <n v="1"/>
    <s v="music/jazz"/>
    <x v="4"/>
    <x v="13"/>
    <d v="2012-10-12T02:37:27"/>
    <d v="2012-12-11T03:37:27"/>
    <s v="October"/>
    <n v="20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82.583333333333329"/>
    <n v="7"/>
    <s v="music/jazz"/>
    <x v="4"/>
    <x v="13"/>
    <d v="2012-04-05T03:20:19"/>
    <d v="2012-05-05T03:20:19"/>
    <s v="April"/>
    <n v="2012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e v="#DIV/0!"/>
    <n v="0"/>
    <s v="music/jazz"/>
    <x v="4"/>
    <x v="13"/>
    <d v="2012-07-26T18:19:07"/>
    <d v="2012-08-25T18:19:07"/>
    <s v="July"/>
    <n v="201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41.666666666666664"/>
    <n v="6"/>
    <s v="music/jazz"/>
    <x v="4"/>
    <x v="13"/>
    <d v="2012-01-29T16:18:34"/>
    <d v="2012-03-01T04:59:00"/>
    <s v="January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e v="#DIV/0!"/>
    <n v="0"/>
    <s v="music/jazz"/>
    <x v="4"/>
    <x v="13"/>
    <d v="2010-09-13T20:28:54"/>
    <d v="2010-10-22T05:00:00"/>
    <s v="September"/>
    <n v="20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30"/>
    <n v="1"/>
    <s v="music/jazz"/>
    <x v="4"/>
    <x v="13"/>
    <d v="2014-06-12T22:38:50"/>
    <d v="2014-07-14T02:30:00"/>
    <s v="June"/>
    <n v="201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19.600000000000001"/>
    <n v="5"/>
    <s v="music/jazz"/>
    <x v="4"/>
    <x v="13"/>
    <d v="2014-11-01T21:59:21"/>
    <d v="2014-12-01T22:59:21"/>
    <s v="November"/>
    <n v="201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100"/>
    <n v="1"/>
    <s v="music/jazz"/>
    <x v="4"/>
    <x v="13"/>
    <d v="2012-11-14T15:24:05"/>
    <d v="2012-12-19T15:24:05"/>
    <s v="November"/>
    <n v="2012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e v="#DIV/0!"/>
    <n v="0"/>
    <s v="music/jazz"/>
    <x v="4"/>
    <x v="13"/>
    <d v="2013-10-15T16:07:02"/>
    <d v="2013-11-14T17:07:02"/>
    <s v="October"/>
    <n v="20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231.75"/>
    <n v="31"/>
    <s v="music/jazz"/>
    <x v="4"/>
    <x v="13"/>
    <d v="2011-10-31T04:06:16"/>
    <d v="2011-12-12T05:06:16"/>
    <s v="October"/>
    <n v="201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189.33333333333334"/>
    <n v="21"/>
    <s v="music/jazz"/>
    <x v="4"/>
    <x v="13"/>
    <d v="2014-08-27T12:43:13"/>
    <d v="2014-10-01T12:43:13"/>
    <s v="August"/>
    <n v="201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55"/>
    <n v="2"/>
    <s v="music/jazz"/>
    <x v="4"/>
    <x v="13"/>
    <d v="2014-10-22T23:02:03"/>
    <d v="2014-11-22T00:02:03"/>
    <s v="October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21.8"/>
    <n v="11"/>
    <s v="music/jazz"/>
    <x v="4"/>
    <x v="13"/>
    <d v="2013-01-14T22:37:49"/>
    <d v="2013-02-13T22:37:49"/>
    <s v="January"/>
    <n v="20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32"/>
    <n v="3"/>
    <s v="music/jazz"/>
    <x v="4"/>
    <x v="13"/>
    <d v="2013-10-28T21:08:31"/>
    <d v="2013-11-27T22:08:31"/>
    <s v="October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e v="#DIV/0!"/>
    <n v="0"/>
    <s v="music/jazz"/>
    <x v="4"/>
    <x v="13"/>
    <d v="2010-06-09T00:28:50"/>
    <d v="2010-07-08T22:40:00"/>
    <s v="June"/>
    <n v="201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e v="#DIV/0!"/>
    <n v="0"/>
    <s v="music/jazz"/>
    <x v="4"/>
    <x v="13"/>
    <d v="2012-04-14T19:44:55"/>
    <d v="2012-05-14T19:44:55"/>
    <s v="April"/>
    <n v="2012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56.25"/>
    <n v="11"/>
    <s v="music/jazz"/>
    <x v="4"/>
    <x v="13"/>
    <d v="2012-09-28T20:41:53"/>
    <d v="2012-11-18T00:00:00"/>
    <s v="September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e v="#DIV/0!"/>
    <n v="0"/>
    <s v="music/jazz"/>
    <x v="4"/>
    <x v="13"/>
    <d v="2012-03-10T05:42:49"/>
    <d v="2012-04-09T04:42:49"/>
    <s v="March"/>
    <n v="20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69"/>
    <n v="38"/>
    <s v="music/jazz"/>
    <x v="4"/>
    <x v="13"/>
    <d v="2010-05-14T21:58:26"/>
    <d v="2010-06-25T21:32:00"/>
    <s v="May"/>
    <n v="20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18.714285714285715"/>
    <n v="7"/>
    <s v="music/jazz"/>
    <x v="4"/>
    <x v="13"/>
    <d v="2014-02-10T08:38:22"/>
    <d v="2014-03-16T22:00:00"/>
    <s v="February"/>
    <n v="2014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46.033333333333331"/>
    <n v="15"/>
    <s v="music/jazz"/>
    <x v="4"/>
    <x v="13"/>
    <d v="2013-02-05T23:15:45"/>
    <d v="2013-03-22T22:15:45"/>
    <s v="February"/>
    <n v="20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60"/>
    <n v="6"/>
    <s v="music/jazz"/>
    <x v="4"/>
    <x v="13"/>
    <d v="2014-03-13T04:03:29"/>
    <d v="2014-05-12T04:03:29"/>
    <s v="March"/>
    <n v="2014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50.666666666666664"/>
    <n v="30"/>
    <s v="music/jazz"/>
    <x v="4"/>
    <x v="13"/>
    <d v="2014-04-04T17:41:24"/>
    <d v="2014-05-04T06:00:00"/>
    <s v="April"/>
    <n v="201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25"/>
    <n v="1"/>
    <s v="music/jazz"/>
    <x v="4"/>
    <x v="13"/>
    <d v="2015-12-30T08:00:29"/>
    <d v="2016-01-29T08:00:29"/>
    <s v="December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e v="#DIV/0!"/>
    <n v="0"/>
    <s v="music/jazz"/>
    <x v="4"/>
    <x v="13"/>
    <d v="2011-12-06T00:34:49"/>
    <d v="2012-01-18T20:00:00"/>
    <s v="December"/>
    <n v="20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20"/>
    <n v="1"/>
    <s v="music/jazz"/>
    <x v="4"/>
    <x v="13"/>
    <d v="2013-10-04T19:09:17"/>
    <d v="2013-11-03T20:09:17"/>
    <s v="October"/>
    <n v="20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25"/>
    <n v="0"/>
    <s v="music/jazz"/>
    <x v="4"/>
    <x v="13"/>
    <d v="2012-08-03T11:30:48"/>
    <d v="2012-09-02T11:30:48"/>
    <s v="August"/>
    <n v="20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20"/>
    <n v="1"/>
    <s v="music/jazz"/>
    <x v="4"/>
    <x v="13"/>
    <d v="2013-05-22T18:18:58"/>
    <d v="2013-06-30T19:58:00"/>
    <s v="May"/>
    <n v="20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110.28571428571429"/>
    <n v="17"/>
    <s v="technology/wearables"/>
    <x v="2"/>
    <x v="8"/>
    <d v="2015-06-27T00:12:06"/>
    <d v="2015-08-11T00:12:06"/>
    <s v="June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37.451612903225808"/>
    <n v="2"/>
    <s v="technology/wearables"/>
    <x v="2"/>
    <x v="8"/>
    <d v="2017-01-11T02:19:05"/>
    <d v="2017-02-10T02:19:05"/>
    <s v="January"/>
    <n v="201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41.75"/>
    <n v="9"/>
    <s v="technology/wearables"/>
    <x v="2"/>
    <x v="8"/>
    <d v="2016-01-13T20:14:20"/>
    <d v="2016-02-18T20:14:20"/>
    <s v="January"/>
    <n v="2016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24.083333333333332"/>
    <n v="10"/>
    <s v="technology/wearables"/>
    <x v="2"/>
    <x v="8"/>
    <d v="2016-10-30T16:01:45"/>
    <d v="2016-11-29T17:01:45"/>
    <s v="October"/>
    <n v="2016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69.40625"/>
    <n v="13"/>
    <s v="technology/wearables"/>
    <x v="2"/>
    <x v="8"/>
    <d v="2016-03-15T14:00:50"/>
    <d v="2016-04-18T14:00:00"/>
    <s v="March"/>
    <n v="2016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155.25"/>
    <n v="2"/>
    <s v="technology/wearables"/>
    <x v="2"/>
    <x v="8"/>
    <d v="2016-12-28T20:57:06"/>
    <d v="2017-02-18T23:59:00"/>
    <s v="December"/>
    <n v="201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57.2"/>
    <n v="2"/>
    <s v="technology/wearables"/>
    <x v="2"/>
    <x v="8"/>
    <d v="2016-08-10T18:00:48"/>
    <d v="2016-09-09T18:00:48"/>
    <s v="August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e v="#DIV/0!"/>
    <n v="0"/>
    <s v="technology/wearables"/>
    <x v="2"/>
    <x v="8"/>
    <d v="2016-05-01T18:45:06"/>
    <d v="2016-06-30T18:45:06"/>
    <s v="May"/>
    <n v="201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60"/>
    <n v="12"/>
    <s v="technology/wearables"/>
    <x v="2"/>
    <x v="8"/>
    <d v="2016-02-11T19:52:44"/>
    <d v="2016-03-12T19:52:44"/>
    <s v="February"/>
    <n v="2016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39"/>
    <n v="1"/>
    <s v="technology/wearables"/>
    <x v="2"/>
    <x v="8"/>
    <d v="2015-12-23T01:02:56"/>
    <d v="2016-02-21T01:02:56"/>
    <s v="December"/>
    <n v="2015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58.416666666666664"/>
    <n v="28"/>
    <s v="technology/wearables"/>
    <x v="2"/>
    <x v="8"/>
    <d v="2015-12-18T18:01:01"/>
    <d v="2016-01-17T18:01:01"/>
    <s v="December"/>
    <n v="2015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158.63636363636363"/>
    <n v="38"/>
    <s v="technology/wearables"/>
    <x v="2"/>
    <x v="8"/>
    <d v="2016-04-20T15:41:12"/>
    <d v="2016-06-04T15:41:12"/>
    <s v="April"/>
    <n v="2016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99.857142857142861"/>
    <n v="40"/>
    <s v="technology/wearables"/>
    <x v="2"/>
    <x v="8"/>
    <d v="2016-10-19T14:43:32"/>
    <d v="2016-11-18T15:43:32"/>
    <s v="October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25.2"/>
    <n v="1"/>
    <s v="technology/wearables"/>
    <x v="2"/>
    <x v="8"/>
    <d v="2014-12-26T03:56:39"/>
    <d v="2015-01-25T03:56:39"/>
    <s v="December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89.191780821917803"/>
    <n v="43"/>
    <s v="technology/wearables"/>
    <x v="2"/>
    <x v="8"/>
    <d v="2015-07-09T20:00:39"/>
    <d v="2015-08-20T20:00:39"/>
    <s v="July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182.6236559139785"/>
    <n v="6"/>
    <s v="technology/wearables"/>
    <x v="2"/>
    <x v="8"/>
    <d v="2016-08-04T07:05:00"/>
    <d v="2016-09-13T07:05:00"/>
    <s v="August"/>
    <n v="2016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50.647058823529413"/>
    <n v="2"/>
    <s v="technology/wearables"/>
    <x v="2"/>
    <x v="8"/>
    <d v="2015-02-25T21:55:59"/>
    <d v="2015-04-26T20:55:59"/>
    <s v="February"/>
    <n v="201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33.285714285714285"/>
    <n v="2"/>
    <s v="technology/wearables"/>
    <x v="2"/>
    <x v="8"/>
    <d v="2016-10-17T13:15:33"/>
    <d v="2016-11-17T14:15:33"/>
    <s v="October"/>
    <n v="201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51.823529411764703"/>
    <n v="11"/>
    <s v="technology/wearables"/>
    <x v="2"/>
    <x v="8"/>
    <d v="2015-03-19T19:16:03"/>
    <d v="2015-04-10T04:59:00"/>
    <s v="March"/>
    <n v="201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113.62573099415205"/>
    <n v="39"/>
    <s v="technology/wearables"/>
    <x v="2"/>
    <x v="8"/>
    <d v="2014-12-20T04:11:05"/>
    <d v="2015-01-19T04:11:05"/>
    <s v="December"/>
    <n v="201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136.46276595744681"/>
    <n v="46"/>
    <s v="technology/wearables"/>
    <x v="2"/>
    <x v="8"/>
    <d v="2017-01-31T15:02:35"/>
    <d v="2017-03-14T14:02:35"/>
    <s v="January"/>
    <n v="2017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364.35454545454547"/>
    <n v="42"/>
    <s v="technology/wearables"/>
    <x v="2"/>
    <x v="8"/>
    <d v="2017-01-05T16:38:55"/>
    <d v="2017-02-20T19:00:00"/>
    <s v="January"/>
    <n v="2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19.243243243243242"/>
    <n v="28"/>
    <s v="technology/wearables"/>
    <x v="2"/>
    <x v="8"/>
    <d v="2016-01-04T17:05:53"/>
    <d v="2016-02-11T17:05:53"/>
    <s v="January"/>
    <n v="2016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41.888888888888886"/>
    <n v="1"/>
    <s v="technology/wearables"/>
    <x v="2"/>
    <x v="8"/>
    <d v="2016-09-12T15:15:19"/>
    <d v="2016-10-17T15:15:19"/>
    <s v="September"/>
    <n v="201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30.310344827586206"/>
    <n v="1"/>
    <s v="technology/wearables"/>
    <x v="2"/>
    <x v="8"/>
    <d v="2015-07-23T15:05:19"/>
    <d v="2015-09-01T15:05:19"/>
    <s v="July"/>
    <n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49.666666666666664"/>
    <n v="1"/>
    <s v="technology/wearables"/>
    <x v="2"/>
    <x v="8"/>
    <d v="2016-09-24T00:24:06"/>
    <d v="2016-10-26T03:59:00"/>
    <s v="September"/>
    <n v="201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59.2"/>
    <n v="15"/>
    <s v="technology/wearables"/>
    <x v="2"/>
    <x v="8"/>
    <d v="2016-09-06T15:15:32"/>
    <d v="2016-10-06T15:15:32"/>
    <s v="September"/>
    <n v="201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43.97530864197531"/>
    <n v="18"/>
    <s v="technology/wearables"/>
    <x v="2"/>
    <x v="8"/>
    <d v="2016-02-22T06:06:14"/>
    <d v="2016-04-22T05:06:14"/>
    <s v="February"/>
    <n v="201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26.5"/>
    <n v="1"/>
    <s v="technology/wearables"/>
    <x v="2"/>
    <x v="8"/>
    <d v="2014-07-16T20:20:34"/>
    <d v="2014-08-15T20:20:34"/>
    <s v="July"/>
    <n v="201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1272.7272727272727"/>
    <n v="47"/>
    <s v="technology/wearables"/>
    <x v="2"/>
    <x v="8"/>
    <d v="2017-01-07T07:16:47"/>
    <d v="2017-02-09T07:16:47"/>
    <s v="January"/>
    <n v="20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164"/>
    <n v="46"/>
    <s v="technology/wearables"/>
    <x v="2"/>
    <x v="8"/>
    <d v="2016-12-17T05:17:33"/>
    <d v="2017-01-23T04:59:00"/>
    <s v="December"/>
    <n v="20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45.2"/>
    <n v="0"/>
    <s v="technology/wearables"/>
    <x v="2"/>
    <x v="8"/>
    <d v="2015-04-17T17:01:00"/>
    <d v="2015-06-01T17:01:00"/>
    <s v="April"/>
    <n v="201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153.88888888888889"/>
    <n v="35"/>
    <s v="technology/wearables"/>
    <x v="2"/>
    <x v="8"/>
    <d v="2014-08-05T20:46:38"/>
    <d v="2014-09-04T06:59:00"/>
    <s v="August"/>
    <n v="20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51.375"/>
    <n v="2"/>
    <s v="technology/wearables"/>
    <x v="2"/>
    <x v="8"/>
    <d v="2015-09-10T00:21:33"/>
    <d v="2015-11-09T01:21:33"/>
    <s v="September"/>
    <n v="2015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93.333333333333329"/>
    <n v="1"/>
    <s v="technology/wearables"/>
    <x v="2"/>
    <x v="8"/>
    <d v="2016-02-24T17:59:16"/>
    <d v="2016-03-25T16:59:16"/>
    <s v="February"/>
    <n v="20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108.625"/>
    <n v="3"/>
    <s v="technology/wearables"/>
    <x v="2"/>
    <x v="8"/>
    <d v="2016-04-29T16:43:05"/>
    <d v="2016-06-28T16:43:05"/>
    <s v="April"/>
    <n v="20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60.5"/>
    <n v="2"/>
    <s v="technology/wearables"/>
    <x v="2"/>
    <x v="8"/>
    <d v="2015-06-30T01:24:57"/>
    <d v="2015-08-14T01:24:57"/>
    <s v="June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75.75"/>
    <n v="34"/>
    <s v="technology/wearables"/>
    <x v="2"/>
    <x v="8"/>
    <d v="2016-01-22T22:36:37"/>
    <d v="2016-02-21T22:36:37"/>
    <s v="January"/>
    <n v="2016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790.83739837398377"/>
    <n v="56"/>
    <s v="technology/wearables"/>
    <x v="2"/>
    <x v="8"/>
    <d v="2016-01-26T07:25:01"/>
    <d v="2016-02-25T07:25:01"/>
    <s v="January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301.93916666666667"/>
    <n v="83"/>
    <s v="technology/wearables"/>
    <x v="2"/>
    <x v="8"/>
    <d v="2016-05-16T10:00:28"/>
    <d v="2016-06-20T18:59:00"/>
    <s v="May"/>
    <n v="201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47.935483870967744"/>
    <n v="15"/>
    <s v="technology/wearables"/>
    <x v="2"/>
    <x v="8"/>
    <d v="2014-10-16T21:42:02"/>
    <d v="2014-11-30T22:42:02"/>
    <s v="October"/>
    <n v="20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2.75"/>
    <n v="0"/>
    <s v="technology/wearables"/>
    <x v="2"/>
    <x v="8"/>
    <d v="2014-07-10T22:43:42"/>
    <d v="2014-08-09T22:43:42"/>
    <s v="July"/>
    <n v="2014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"/>
    <n v="0"/>
    <s v="technology/wearables"/>
    <x v="2"/>
    <x v="8"/>
    <d v="2016-09-02T18:04:46"/>
    <d v="2016-10-02T18:04:46"/>
    <s v="September"/>
    <n v="201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171.79329608938548"/>
    <n v="30"/>
    <s v="technology/wearables"/>
    <x v="2"/>
    <x v="8"/>
    <d v="2016-07-23T16:01:25"/>
    <d v="2016-08-23T20:54:00"/>
    <s v="July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35.333333333333336"/>
    <n v="1"/>
    <s v="technology/wearables"/>
    <x v="2"/>
    <x v="8"/>
    <d v="2015-02-26T02:46:48"/>
    <d v="2015-03-28T01:46:48"/>
    <s v="February"/>
    <n v="201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82.086956521739125"/>
    <n v="6"/>
    <s v="technology/wearables"/>
    <x v="2"/>
    <x v="8"/>
    <d v="2015-12-01T23:13:30"/>
    <d v="2015-12-31T23:00:00"/>
    <s v="December"/>
    <n v="20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110.8695652173913"/>
    <n v="13"/>
    <s v="technology/wearables"/>
    <x v="2"/>
    <x v="8"/>
    <d v="2015-11-16T18:25:00"/>
    <d v="2016-01-10T00:00:00"/>
    <s v="November"/>
    <n v="2015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161.21951219512195"/>
    <n v="13"/>
    <s v="technology/wearables"/>
    <x v="2"/>
    <x v="8"/>
    <d v="2014-05-14T07:04:10"/>
    <d v="2014-06-23T07:04:10"/>
    <s v="May"/>
    <n v="20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e v="#DIV/0!"/>
    <n v="0"/>
    <s v="technology/wearables"/>
    <x v="2"/>
    <x v="8"/>
    <d v="2016-09-01T08:33:45"/>
    <d v="2016-10-01T08:33:45"/>
    <s v="September"/>
    <n v="2016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52.40625"/>
    <n v="17"/>
    <s v="technology/wearables"/>
    <x v="2"/>
    <x v="8"/>
    <d v="2016-08-29T22:24:55"/>
    <d v="2016-09-28T22:24:55"/>
    <s v="August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13"/>
    <n v="0"/>
    <s v="technology/wearables"/>
    <x v="2"/>
    <x v="8"/>
    <d v="2014-08-04T18:49:24"/>
    <d v="2014-09-03T18:49:24"/>
    <s v="August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30.285714285714285"/>
    <n v="4"/>
    <s v="technology/wearables"/>
    <x v="2"/>
    <x v="8"/>
    <d v="2016-06-17T18:09:48"/>
    <d v="2016-07-12T18:51:00"/>
    <s v="June"/>
    <n v="2016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116.75"/>
    <n v="0"/>
    <s v="technology/wearables"/>
    <x v="2"/>
    <x v="8"/>
    <d v="2016-03-08T22:11:59"/>
    <d v="2016-05-07T21:11:59"/>
    <s v="March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89.59693877551021"/>
    <n v="25"/>
    <s v="technology/wearables"/>
    <x v="2"/>
    <x v="8"/>
    <d v="2016-10-09T23:09:28"/>
    <d v="2016-11-12T05:00:00"/>
    <s v="October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424.45454545454544"/>
    <n v="2"/>
    <s v="technology/wearables"/>
    <x v="2"/>
    <x v="8"/>
    <d v="2014-10-09T06:18:50"/>
    <d v="2014-11-30T22:59:00"/>
    <s v="October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80.666666666666671"/>
    <n v="7"/>
    <s v="technology/wearables"/>
    <x v="2"/>
    <x v="8"/>
    <d v="2014-11-04T22:34:40"/>
    <d v="2014-11-29T16:00:00"/>
    <s v="November"/>
    <n v="2014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3"/>
    <n v="2"/>
    <s v="technology/wearables"/>
    <x v="2"/>
    <x v="8"/>
    <d v="2014-06-27T20:47:40"/>
    <d v="2014-07-27T15:27:00"/>
    <s v="June"/>
    <n v="2014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8.125"/>
    <n v="1"/>
    <s v="technology/wearables"/>
    <x v="2"/>
    <x v="8"/>
    <d v="2014-10-29T02:28:17"/>
    <d v="2014-11-28T03:28:17"/>
    <s v="October"/>
    <n v="2014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153.42794759825327"/>
    <n v="59"/>
    <s v="technology/wearables"/>
    <x v="2"/>
    <x v="8"/>
    <d v="2015-10-05T04:03:21"/>
    <d v="2015-11-19T05:03:21"/>
    <s v="October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292.07499999999999"/>
    <n v="8"/>
    <s v="technology/wearables"/>
    <x v="2"/>
    <x v="8"/>
    <d v="2014-10-14T07:11:30"/>
    <d v="2014-11-13T08:02:00"/>
    <s v="October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3304"/>
    <n v="2"/>
    <s v="technology/wearables"/>
    <x v="2"/>
    <x v="8"/>
    <d v="2017-01-14T01:26:00"/>
    <d v="2017-03-15T00:26:00"/>
    <s v="January"/>
    <n v="20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300"/>
    <n v="104"/>
    <s v="technology/wearables"/>
    <x v="2"/>
    <x v="8"/>
    <d v="2016-12-16T17:16:53"/>
    <d v="2017-01-30T17:16:53"/>
    <s v="December"/>
    <n v="201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134.54545454545453"/>
    <n v="30"/>
    <s v="technology/wearables"/>
    <x v="2"/>
    <x v="8"/>
    <d v="2015-11-17T16:25:14"/>
    <d v="2015-12-17T05:59:00"/>
    <s v="November"/>
    <n v="20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214.06666666666666"/>
    <n v="16"/>
    <s v="technology/wearables"/>
    <x v="2"/>
    <x v="8"/>
    <d v="2017-02-14T17:01:01"/>
    <d v="2017-03-16T16:01:01"/>
    <s v="February"/>
    <n v="201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216.33684210526314"/>
    <n v="82"/>
    <s v="technology/wearables"/>
    <x v="2"/>
    <x v="8"/>
    <d v="2016-01-19T17:00:27"/>
    <d v="2016-02-18T17:00:27"/>
    <s v="January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932.31055900621118"/>
    <n v="75"/>
    <s v="technology/wearables"/>
    <x v="2"/>
    <x v="8"/>
    <d v="2015-09-29T14:59:43"/>
    <d v="2015-10-30T14:59:43"/>
    <s v="September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29.25"/>
    <n v="6"/>
    <s v="technology/wearables"/>
    <x v="2"/>
    <x v="8"/>
    <d v="2014-12-04T00:57:52"/>
    <d v="2014-12-12T07:11:00"/>
    <s v="December"/>
    <n v="201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174.94736842105263"/>
    <n v="44"/>
    <s v="technology/wearables"/>
    <x v="2"/>
    <x v="8"/>
    <d v="2016-11-02T14:00:23"/>
    <d v="2016-12-14T15:00:23"/>
    <s v="November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250"/>
    <n v="0"/>
    <s v="technology/wearables"/>
    <x v="2"/>
    <x v="8"/>
    <d v="2016-11-28T19:25:15"/>
    <d v="2016-12-28T19:25:15"/>
    <s v="November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65"/>
    <n v="13"/>
    <s v="technology/wearables"/>
    <x v="2"/>
    <x v="8"/>
    <d v="2016-05-20T14:30:46"/>
    <d v="2016-06-19T14:30:46"/>
    <s v="May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55"/>
    <n v="0"/>
    <s v="technology/wearables"/>
    <x v="2"/>
    <x v="8"/>
    <d v="2016-07-10T19:54:22"/>
    <d v="2016-09-05T02:59:00"/>
    <s v="July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75"/>
    <n v="0"/>
    <s v="technology/wearables"/>
    <x v="2"/>
    <x v="8"/>
    <d v="2014-11-03T21:33:15"/>
    <d v="2014-12-18T21:33:15"/>
    <s v="November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1389.3561935483872"/>
    <n v="21535"/>
    <s v="technology/wearables"/>
    <x v="2"/>
    <x v="8"/>
    <d v="2016-12-10T10:34:12"/>
    <d v="2017-01-24T10:34:12"/>
    <s v="December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95.911111111111111"/>
    <n v="35"/>
    <s v="technology/wearables"/>
    <x v="2"/>
    <x v="8"/>
    <d v="2015-12-01T20:00:56"/>
    <d v="2015-12-29T20:00:00"/>
    <s v="December"/>
    <n v="2015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191.25"/>
    <n v="31"/>
    <s v="technology/wearables"/>
    <x v="2"/>
    <x v="8"/>
    <d v="2014-11-12T00:03:35"/>
    <d v="2015-01-01T00:03:35"/>
    <s v="November"/>
    <n v="2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40"/>
    <n v="3"/>
    <s v="technology/wearables"/>
    <x v="2"/>
    <x v="8"/>
    <d v="2015-10-26T21:04:55"/>
    <d v="2015-11-25T22:04:55"/>
    <s v="October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74.78947368421052"/>
    <n v="3"/>
    <s v="technology/wearables"/>
    <x v="2"/>
    <x v="8"/>
    <d v="2016-02-22T02:34:16"/>
    <d v="2016-04-07T01:34:16"/>
    <s v="February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161.11830985915492"/>
    <n v="23"/>
    <s v="technology/wearables"/>
    <x v="2"/>
    <x v="8"/>
    <d v="2015-10-12T16:12:15"/>
    <d v="2015-11-21T17:12:15"/>
    <s v="October"/>
    <n v="20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88.714285714285708"/>
    <n v="3"/>
    <s v="technology/wearables"/>
    <x v="2"/>
    <x v="8"/>
    <d v="2016-06-14T11:48:53"/>
    <d v="2016-07-14T11:48:53"/>
    <s v="June"/>
    <n v="2016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53.25"/>
    <n v="47"/>
    <s v="technology/wearables"/>
    <x v="2"/>
    <x v="8"/>
    <d v="2015-01-05T23:22:29"/>
    <d v="2015-02-04T23:22:29"/>
    <s v="January"/>
    <n v="20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106.2"/>
    <n v="206"/>
    <s v="music/electronic music"/>
    <x v="4"/>
    <x v="15"/>
    <d v="2015-05-03T01:40:09"/>
    <d v="2015-06-02T00:47:00"/>
    <s v="May"/>
    <n v="20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22.079728033472804"/>
    <n v="352"/>
    <s v="music/electronic music"/>
    <x v="4"/>
    <x v="15"/>
    <d v="2015-09-24T06:02:51"/>
    <d v="2015-10-17T04:00:00"/>
    <s v="September"/>
    <n v="20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31.054054054054053"/>
    <n v="115"/>
    <s v="music/electronic music"/>
    <x v="4"/>
    <x v="15"/>
    <d v="2015-04-17T15:31:17"/>
    <d v="2015-05-17T15:31:17"/>
    <s v="April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36.206106870229007"/>
    <n v="237"/>
    <s v="music/electronic music"/>
    <x v="4"/>
    <x v="15"/>
    <d v="2015-05-21T22:04:21"/>
    <d v="2015-06-20T22:04:21"/>
    <s v="May"/>
    <n v="20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388.9762295081967"/>
    <n v="119"/>
    <s v="music/electronic music"/>
    <x v="4"/>
    <x v="15"/>
    <d v="2016-01-01T13:56:03"/>
    <d v="2016-01-31T13:56:03"/>
    <s v="January"/>
    <n v="2016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71.848571428571432"/>
    <n v="110"/>
    <s v="music/electronic music"/>
    <x v="4"/>
    <x v="15"/>
    <d v="2015-02-14T20:00:37"/>
    <d v="2015-03-16T19:00:37"/>
    <s v="February"/>
    <n v="20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57.381803278688523"/>
    <n v="100"/>
    <s v="music/electronic music"/>
    <x v="4"/>
    <x v="15"/>
    <d v="2016-02-26T09:46:56"/>
    <d v="2016-03-31T08:46:56"/>
    <s v="February"/>
    <n v="201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69.666666666666671"/>
    <n v="103"/>
    <s v="music/electronic music"/>
    <x v="4"/>
    <x v="15"/>
    <d v="2014-09-23T00:49:07"/>
    <d v="2014-10-23T00:49:07"/>
    <s v="September"/>
    <n v="20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45.988235294117644"/>
    <n v="117"/>
    <s v="music/electronic music"/>
    <x v="4"/>
    <x v="15"/>
    <d v="2017-01-20T15:03:25"/>
    <d v="2017-03-06T20:00:00"/>
    <s v="January"/>
    <n v="2017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79.262411347517727"/>
    <n v="112"/>
    <s v="music/electronic music"/>
    <x v="4"/>
    <x v="15"/>
    <d v="2015-02-09T17:05:07"/>
    <d v="2015-04-04T21:59:00"/>
    <s v="February"/>
    <n v="20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43.031446540880502"/>
    <n v="342"/>
    <s v="music/electronic music"/>
    <x v="4"/>
    <x v="15"/>
    <d v="2016-08-29T11:35:49"/>
    <d v="2016-09-12T11:35:49"/>
    <s v="August"/>
    <n v="201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08.48484848484848"/>
    <n v="107"/>
    <s v="music/electronic music"/>
    <x v="4"/>
    <x v="15"/>
    <d v="2015-11-16T18:20:10"/>
    <d v="2015-12-16T18:20:10"/>
    <s v="November"/>
    <n v="20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61.029583333333335"/>
    <n v="108"/>
    <s v="music/electronic music"/>
    <x v="4"/>
    <x v="15"/>
    <d v="2016-05-24T16:00:25"/>
    <d v="2016-06-23T16:00:25"/>
    <s v="May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50.592592592592595"/>
    <n v="103"/>
    <s v="music/electronic music"/>
    <x v="4"/>
    <x v="15"/>
    <d v="2016-11-14T17:34:40"/>
    <d v="2016-12-12T17:34:40"/>
    <s v="November"/>
    <n v="20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39.157168674698795"/>
    <n v="130"/>
    <s v="music/electronic music"/>
    <x v="4"/>
    <x v="15"/>
    <d v="2016-07-04T04:00:04"/>
    <d v="2016-08-05T03:59:00"/>
    <s v="July"/>
    <n v="201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65.15789473684211"/>
    <n v="108"/>
    <s v="music/electronic music"/>
    <x v="4"/>
    <x v="15"/>
    <d v="2015-01-12T15:23:40"/>
    <d v="2015-02-11T15:23:40"/>
    <s v="January"/>
    <n v="20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23.963127962085309"/>
    <n v="112"/>
    <s v="music/electronic music"/>
    <x v="4"/>
    <x v="15"/>
    <d v="2012-12-06T10:46:30"/>
    <d v="2013-01-07T08:00:00"/>
    <s v="December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48.61904761904762"/>
    <n v="102"/>
    <s v="music/electronic music"/>
    <x v="4"/>
    <x v="15"/>
    <d v="2015-04-25T19:44:22"/>
    <d v="2015-05-18T05:00:00"/>
    <s v="April"/>
    <n v="20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35.73770491803279"/>
    <n v="145"/>
    <s v="music/electronic music"/>
    <x v="4"/>
    <x v="15"/>
    <d v="2016-02-18T05:33:43"/>
    <d v="2016-03-19T04:33:43"/>
    <s v="February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21.366666666666667"/>
    <n v="128"/>
    <s v="music/electronic music"/>
    <x v="4"/>
    <x v="15"/>
    <d v="2016-11-18T02:37:26"/>
    <d v="2016-12-13T07:59:00"/>
    <s v="November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250"/>
    <n v="0"/>
    <s v="journalism/audio"/>
    <x v="5"/>
    <x v="16"/>
    <d v="2016-07-28T17:00:09"/>
    <d v="2016-08-27T17:00:09"/>
    <s v="July"/>
    <n v="20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e v="#DIV/0!"/>
    <n v="0"/>
    <s v="journalism/audio"/>
    <x v="5"/>
    <x v="16"/>
    <d v="2014-07-11T01:26:32"/>
    <d v="2014-07-31T01:26:32"/>
    <s v="July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0"/>
    <n v="2"/>
    <s v="journalism/audio"/>
    <x v="5"/>
    <x v="16"/>
    <d v="2014-07-31T16:42:28"/>
    <d v="2014-09-12T10:00:00"/>
    <s v="July"/>
    <n v="201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29.236301369863014"/>
    <n v="9"/>
    <s v="journalism/audio"/>
    <x v="5"/>
    <x v="16"/>
    <d v="2015-04-20T06:04:15"/>
    <d v="2015-05-20T06:04:15"/>
    <s v="April"/>
    <n v="20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3"/>
    <n v="0"/>
    <s v="journalism/audio"/>
    <x v="5"/>
    <x v="16"/>
    <d v="2015-01-07T22:13:21"/>
    <d v="2015-03-05T20:27:00"/>
    <s v="January"/>
    <n v="201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33.25"/>
    <n v="3"/>
    <s v="journalism/audio"/>
    <x v="5"/>
    <x v="16"/>
    <d v="2014-07-24T20:59:10"/>
    <d v="2014-08-23T20:59:10"/>
    <s v="July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e v="#DIV/0!"/>
    <n v="0"/>
    <s v="journalism/audio"/>
    <x v="5"/>
    <x v="16"/>
    <d v="2015-11-11T20:26:00"/>
    <d v="2015-12-26T20:26:00"/>
    <s v="November"/>
    <n v="201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1"/>
    <n v="0"/>
    <s v="journalism/audio"/>
    <x v="5"/>
    <x v="16"/>
    <d v="2014-10-06T19:38:35"/>
    <d v="2014-11-05T20:38:35"/>
    <s v="October"/>
    <n v="201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53"/>
    <n v="1"/>
    <s v="journalism/audio"/>
    <x v="5"/>
    <x v="16"/>
    <d v="2016-08-16T01:16:29"/>
    <d v="2016-09-25T01:16:29"/>
    <s v="August"/>
    <n v="2016"/>
  </r>
  <r>
    <n v="1049"/>
    <s v="J1 (Canceled)"/>
    <s v="------"/>
    <n v="12000"/>
    <n v="0"/>
    <x v="1"/>
    <x v="0"/>
    <s v="USD"/>
    <n v="1455272445"/>
    <n v="1452680445"/>
    <b v="0"/>
    <n v="0"/>
    <b v="0"/>
    <e v="#DIV/0!"/>
    <n v="0"/>
    <s v="journalism/audio"/>
    <x v="5"/>
    <x v="16"/>
    <d v="2016-01-13T10:20:45"/>
    <d v="2016-02-12T10:20:45"/>
    <s v="January"/>
    <n v="20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e v="#DIV/0!"/>
    <n v="0"/>
    <s v="journalism/audio"/>
    <x v="5"/>
    <x v="16"/>
    <d v="2015-08-15T19:07:57"/>
    <d v="2015-09-14T19:07:57"/>
    <s v="August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e v="#DIV/0!"/>
    <n v="0"/>
    <s v="journalism/audio"/>
    <x v="5"/>
    <x v="16"/>
    <d v="2014-07-30T00:20:25"/>
    <d v="2014-08-27T00:20:25"/>
    <s v="July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e v="#DIV/0!"/>
    <n v="0"/>
    <s v="journalism/audio"/>
    <x v="5"/>
    <x v="16"/>
    <d v="2016-04-23T19:08:15"/>
    <d v="2016-06-06T20:09:00"/>
    <s v="April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5"/>
    <n v="1"/>
    <s v="journalism/audio"/>
    <x v="5"/>
    <x v="16"/>
    <d v="2017-02-09T04:08:52"/>
    <d v="2017-03-06T04:08:52"/>
    <s v="February"/>
    <n v="201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e v="#DIV/0!"/>
    <n v="0"/>
    <s v="journalism/audio"/>
    <x v="5"/>
    <x v="16"/>
    <d v="2014-07-11T20:26:39"/>
    <d v="2014-08-10T22:00:00"/>
    <s v="July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e v="#DIV/0!"/>
    <n v="0"/>
    <s v="journalism/audio"/>
    <x v="5"/>
    <x v="16"/>
    <d v="2016-02-06T23:49:05"/>
    <d v="2016-03-07T23:49:05"/>
    <s v="February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e v="#DIV/0!"/>
    <n v="0"/>
    <s v="journalism/audio"/>
    <x v="5"/>
    <x v="16"/>
    <d v="2015-02-23T17:16:17"/>
    <d v="2015-04-24T16:16:17"/>
    <s v="February"/>
    <n v="2015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e v="#DIV/0!"/>
    <n v="0"/>
    <s v="journalism/audio"/>
    <x v="5"/>
    <x v="16"/>
    <d v="2016-11-04T20:54:43"/>
    <d v="2016-12-04T21:54:43"/>
    <s v="November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e v="#DIV/0!"/>
    <n v="0"/>
    <s v="journalism/audio"/>
    <x v="5"/>
    <x v="16"/>
    <d v="2015-02-12T21:37:23"/>
    <d v="2015-03-26T00:00:00"/>
    <s v="February"/>
    <n v="2015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e v="#DIV/0!"/>
    <n v="0"/>
    <s v="journalism/audio"/>
    <x v="5"/>
    <x v="16"/>
    <d v="2015-02-11T18:57:36"/>
    <d v="2015-03-13T17:57:36"/>
    <s v="February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50"/>
    <n v="1"/>
    <s v="journalism/audio"/>
    <x v="5"/>
    <x v="16"/>
    <d v="2015-03-16T21:54:53"/>
    <d v="2015-04-15T21:54:53"/>
    <s v="March"/>
    <n v="201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e v="#DIV/0!"/>
    <n v="0"/>
    <s v="journalism/audio"/>
    <x v="5"/>
    <x v="16"/>
    <d v="2016-03-03T06:38:28"/>
    <d v="2016-05-02T01:00:00"/>
    <s v="March"/>
    <n v="20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47.5"/>
    <n v="95"/>
    <s v="journalism/audio"/>
    <x v="5"/>
    <x v="16"/>
    <d v="2016-07-05T19:22:21"/>
    <d v="2016-07-12T19:22:21"/>
    <s v="July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e v="#DIV/0!"/>
    <n v="0"/>
    <s v="journalism/audio"/>
    <x v="5"/>
    <x v="16"/>
    <d v="2016-08-01T00:44:22"/>
    <d v="2016-08-31T00:44:22"/>
    <s v="August"/>
    <n v="20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65.666666666666671"/>
    <n v="9"/>
    <s v="games/video games"/>
    <x v="6"/>
    <x v="17"/>
    <d v="2013-05-23T05:28:23"/>
    <d v="2013-07-07T05:28:23"/>
    <s v="May"/>
    <n v="201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16.2"/>
    <n v="3"/>
    <s v="games/video games"/>
    <x v="6"/>
    <x v="17"/>
    <d v="2014-01-22T09:08:42"/>
    <d v="2014-02-19T09:08:42"/>
    <s v="January"/>
    <n v="2014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4.128378378378379"/>
    <n v="3"/>
    <s v="games/video games"/>
    <x v="6"/>
    <x v="17"/>
    <d v="2013-06-20T23:06:22"/>
    <d v="2013-08-04T23:06:22"/>
    <s v="June"/>
    <n v="201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13"/>
    <n v="26"/>
    <s v="games/video games"/>
    <x v="6"/>
    <x v="17"/>
    <d v="2013-11-21T20:32:11"/>
    <d v="2013-12-21T20:32:11"/>
    <s v="November"/>
    <n v="20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11.25"/>
    <n v="0"/>
    <s v="games/video games"/>
    <x v="6"/>
    <x v="17"/>
    <d v="2016-03-11T08:54:24"/>
    <d v="2016-04-10T07:54:24"/>
    <s v="March"/>
    <n v="201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40.476190476190474"/>
    <n v="39"/>
    <s v="games/video games"/>
    <x v="6"/>
    <x v="17"/>
    <d v="2013-10-25T05:30:59"/>
    <d v="2013-11-26T06:30:59"/>
    <s v="October"/>
    <n v="201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35"/>
    <n v="1"/>
    <s v="games/video games"/>
    <x v="6"/>
    <x v="17"/>
    <d v="2012-09-11T00:17:02"/>
    <d v="2012-10-01T00:17:02"/>
    <s v="September"/>
    <n v="201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e v="#DIV/0!"/>
    <n v="0"/>
    <s v="games/video games"/>
    <x v="6"/>
    <x v="17"/>
    <d v="2015-10-18T18:04:53"/>
    <d v="2015-11-17T19:04:53"/>
    <s v="October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12.75"/>
    <n v="0"/>
    <s v="games/video games"/>
    <x v="6"/>
    <x v="17"/>
    <d v="2014-01-06T19:58:17"/>
    <d v="2014-02-05T19:58:17"/>
    <s v="January"/>
    <n v="2014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0"/>
    <n v="1"/>
    <s v="games/video games"/>
    <x v="6"/>
    <x v="17"/>
    <d v="2011-09-16T23:09:01"/>
    <d v="2011-10-16T23:09:01"/>
    <s v="September"/>
    <n v="201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113.56666666666666"/>
    <n v="6"/>
    <s v="games/video games"/>
    <x v="6"/>
    <x v="17"/>
    <d v="2013-12-05T04:09:05"/>
    <d v="2014-01-04T04:09:05"/>
    <s v="December"/>
    <n v="2013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15"/>
    <n v="5"/>
    <s v="games/video games"/>
    <x v="6"/>
    <x v="17"/>
    <d v="2012-04-06T21:41:56"/>
    <d v="2012-05-06T21:41:56"/>
    <s v="April"/>
    <n v="2012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48.281025641025643"/>
    <n v="63"/>
    <s v="games/video games"/>
    <x v="6"/>
    <x v="17"/>
    <d v="2014-07-18T09:04:10"/>
    <d v="2014-09-11T09:04:10"/>
    <s v="July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43.976047904191617"/>
    <n v="29"/>
    <s v="games/video games"/>
    <x v="6"/>
    <x v="17"/>
    <d v="2015-12-15T04:00:11"/>
    <d v="2016-01-14T04:00:11"/>
    <s v="December"/>
    <n v="20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9"/>
    <n v="8"/>
    <s v="games/video games"/>
    <x v="6"/>
    <x v="17"/>
    <d v="2011-06-07T04:42:01"/>
    <d v="2011-07-22T04:42:01"/>
    <s v="June"/>
    <n v="20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37.666666666666664"/>
    <n v="3"/>
    <s v="games/video games"/>
    <x v="6"/>
    <x v="17"/>
    <d v="2016-04-19T13:35:36"/>
    <d v="2016-05-14T13:35:36"/>
    <s v="April"/>
    <n v="201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18.581632653061224"/>
    <n v="9"/>
    <s v="games/video games"/>
    <x v="6"/>
    <x v="17"/>
    <d v="2014-04-11T03:18:53"/>
    <d v="2014-05-11T03:18:53"/>
    <s v="April"/>
    <n v="201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3"/>
    <n v="0"/>
    <s v="games/video games"/>
    <x v="6"/>
    <x v="17"/>
    <d v="2014-12-29T22:14:52"/>
    <d v="2015-01-28T22:14:52"/>
    <s v="December"/>
    <n v="2014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18.666666666666668"/>
    <n v="1"/>
    <s v="games/video games"/>
    <x v="6"/>
    <x v="17"/>
    <d v="2012-07-11T21:44:48"/>
    <d v="2012-08-10T21:44:48"/>
    <s v="July"/>
    <n v="201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410"/>
    <n v="1"/>
    <s v="games/video games"/>
    <x v="6"/>
    <x v="17"/>
    <d v="2014-06-03T15:49:43"/>
    <d v="2014-08-02T15:49:43"/>
    <s v="June"/>
    <n v="2014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e v="#DIV/0!"/>
    <n v="0"/>
    <s v="games/video games"/>
    <x v="6"/>
    <x v="17"/>
    <d v="2014-07-09T21:53:24"/>
    <d v="2014-08-08T21:53:24"/>
    <s v="July"/>
    <n v="201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114"/>
    <n v="3"/>
    <s v="games/video games"/>
    <x v="6"/>
    <x v="17"/>
    <d v="2016-02-13T16:06:15"/>
    <d v="2016-03-14T15:06:15"/>
    <s v="February"/>
    <n v="201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7.5"/>
    <n v="0"/>
    <s v="games/video games"/>
    <x v="6"/>
    <x v="17"/>
    <d v="2014-07-25T20:48:11"/>
    <d v="2014-08-24T20:48:11"/>
    <s v="July"/>
    <n v="2014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e v="#DIV/0!"/>
    <n v="0"/>
    <s v="games/video games"/>
    <x v="6"/>
    <x v="17"/>
    <d v="2014-05-16T17:08:07"/>
    <d v="2014-06-15T17:08:07"/>
    <s v="May"/>
    <n v="2014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43.41727891156463"/>
    <n v="14"/>
    <s v="games/video games"/>
    <x v="6"/>
    <x v="17"/>
    <d v="2014-03-25T19:11:07"/>
    <d v="2014-04-24T19:11:07"/>
    <s v="March"/>
    <n v="2014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23.959183673469386"/>
    <n v="8"/>
    <s v="games/video games"/>
    <x v="6"/>
    <x v="17"/>
    <d v="2015-05-27T04:32:55"/>
    <d v="2015-06-26T04:32:55"/>
    <s v="May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5"/>
    <n v="0"/>
    <s v="games/video games"/>
    <x v="6"/>
    <x v="17"/>
    <d v="2015-04-29T04:27:33"/>
    <d v="2015-05-29T04:27:33"/>
    <s v="April"/>
    <n v="20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12.5"/>
    <n v="13"/>
    <s v="games/video games"/>
    <x v="6"/>
    <x v="17"/>
    <d v="2016-03-11T19:41:12"/>
    <d v="2016-04-10T18:41:12"/>
    <s v="March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3"/>
    <n v="1"/>
    <s v="games/video games"/>
    <x v="6"/>
    <x v="17"/>
    <d v="2012-12-07T00:37:18"/>
    <d v="2013-01-06T00:37:18"/>
    <s v="December"/>
    <n v="20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10.5625"/>
    <n v="14"/>
    <s v="games/video games"/>
    <x v="6"/>
    <x v="17"/>
    <d v="2016-01-27T23:22:17"/>
    <d v="2016-02-11T23:22:17"/>
    <s v="January"/>
    <n v="201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122.00037037037038"/>
    <n v="18"/>
    <s v="games/video games"/>
    <x v="6"/>
    <x v="17"/>
    <d v="2011-09-09T17:07:13"/>
    <d v="2011-10-09T17:07:13"/>
    <s v="September"/>
    <n v="2011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267.80851063829789"/>
    <n v="5"/>
    <s v="games/video games"/>
    <x v="6"/>
    <x v="17"/>
    <d v="2013-07-31T12:53:40"/>
    <d v="2013-08-30T12:53:40"/>
    <s v="July"/>
    <n v="20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74.206896551724142"/>
    <n v="18"/>
    <s v="games/video games"/>
    <x v="6"/>
    <x v="17"/>
    <d v="2014-09-03T12:25:54"/>
    <d v="2014-10-04T03:30:00"/>
    <s v="September"/>
    <n v="201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6.7142857142857144"/>
    <n v="0"/>
    <s v="games/video games"/>
    <x v="6"/>
    <x v="17"/>
    <d v="2014-01-21T19:01:17"/>
    <d v="2014-03-02T19:01:17"/>
    <s v="January"/>
    <n v="2014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81.954545454545453"/>
    <n v="7"/>
    <s v="games/video games"/>
    <x v="6"/>
    <x v="17"/>
    <d v="2014-03-14T18:18:15"/>
    <d v="2014-04-13T18:18:15"/>
    <s v="March"/>
    <n v="2014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25"/>
    <n v="1"/>
    <s v="games/video games"/>
    <x v="6"/>
    <x v="17"/>
    <d v="2015-04-13T20:04:28"/>
    <d v="2015-05-13T20:04:28"/>
    <s v="April"/>
    <n v="201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10"/>
    <n v="3"/>
    <s v="games/video games"/>
    <x v="6"/>
    <x v="17"/>
    <d v="2016-01-15T02:39:31"/>
    <d v="2016-02-14T02:39:31"/>
    <s v="January"/>
    <n v="201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6.833333333333333"/>
    <n v="0"/>
    <s v="games/video games"/>
    <x v="6"/>
    <x v="17"/>
    <d v="2016-06-17T18:32:18"/>
    <d v="2016-07-14T18:12:00"/>
    <s v="June"/>
    <n v="201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17.708333333333332"/>
    <n v="5"/>
    <s v="games/video games"/>
    <x v="6"/>
    <x v="17"/>
    <d v="2013-10-30T01:05:25"/>
    <d v="2013-12-09T05:59:00"/>
    <s v="October"/>
    <n v="2013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6.2"/>
    <n v="2"/>
    <s v="games/video games"/>
    <x v="6"/>
    <x v="17"/>
    <d v="2016-04-19T05:19:50"/>
    <d v="2016-06-18T05:19:50"/>
    <s v="April"/>
    <n v="20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80.297297297297291"/>
    <n v="5"/>
    <s v="games/video games"/>
    <x v="6"/>
    <x v="17"/>
    <d v="2014-05-12T09:50:21"/>
    <d v="2014-06-11T09:50:21"/>
    <s v="May"/>
    <n v="201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71.55"/>
    <n v="0"/>
    <s v="games/video games"/>
    <x v="6"/>
    <x v="17"/>
    <d v="2014-02-22T03:15:27"/>
    <d v="2014-03-24T02:15:27"/>
    <s v="February"/>
    <n v="2014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23.571428571428573"/>
    <n v="41"/>
    <s v="games/video games"/>
    <x v="6"/>
    <x v="17"/>
    <d v="2012-03-05T17:46:15"/>
    <d v="2012-04-04T16:46:15"/>
    <s v="March"/>
    <n v="201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e v="#DIV/0!"/>
    <n v="0"/>
    <s v="games/video games"/>
    <x v="6"/>
    <x v="17"/>
    <d v="2014-06-23T20:40:24"/>
    <d v="2014-07-23T20:40:24"/>
    <s v="June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34.88095238095238"/>
    <n v="3"/>
    <s v="games/video games"/>
    <x v="6"/>
    <x v="17"/>
    <d v="2012-02-13T15:17:15"/>
    <d v="2012-04-13T14:17:15"/>
    <s v="February"/>
    <n v="201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15"/>
    <n v="0"/>
    <s v="games/video games"/>
    <x v="6"/>
    <x v="17"/>
    <d v="2016-10-19T18:03:10"/>
    <d v="2016-11-18T19:03:10"/>
    <s v="October"/>
    <n v="201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23.181818181818183"/>
    <n v="1"/>
    <s v="games/video games"/>
    <x v="6"/>
    <x v="17"/>
    <d v="2012-11-07T22:23:42"/>
    <d v="2012-12-07T22:23:42"/>
    <s v="November"/>
    <n v="201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1"/>
    <n v="0"/>
    <s v="games/video games"/>
    <x v="6"/>
    <x v="17"/>
    <d v="2015-12-09T04:53:10"/>
    <d v="2016-01-08T04:53:10"/>
    <s v="December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100.23371794871794"/>
    <n v="36"/>
    <s v="games/video games"/>
    <x v="6"/>
    <x v="17"/>
    <d v="2014-11-20T18:13:31"/>
    <d v="2015-01-19T08:30:00"/>
    <s v="November"/>
    <n v="201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5"/>
    <n v="1"/>
    <s v="games/video games"/>
    <x v="6"/>
    <x v="17"/>
    <d v="2014-07-15T23:27:00"/>
    <d v="2014-08-14T23:27:00"/>
    <s v="July"/>
    <n v="2014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3.3333333333333335"/>
    <n v="0"/>
    <s v="games/video games"/>
    <x v="6"/>
    <x v="17"/>
    <d v="2013-09-09T08:18:07"/>
    <d v="2013-10-09T08:18:07"/>
    <s v="September"/>
    <n v="201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13.25"/>
    <n v="0"/>
    <s v="games/video games"/>
    <x v="6"/>
    <x v="17"/>
    <d v="2016-02-29T16:41:35"/>
    <d v="2016-03-30T15:41:35"/>
    <s v="February"/>
    <n v="201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17.852"/>
    <n v="0"/>
    <s v="games/video games"/>
    <x v="6"/>
    <x v="17"/>
    <d v="2012-04-10T20:20:08"/>
    <d v="2012-06-09T20:20:08"/>
    <s v="April"/>
    <n v="201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10.375"/>
    <n v="8"/>
    <s v="games/video games"/>
    <x v="6"/>
    <x v="17"/>
    <d v="2015-11-25T14:21:53"/>
    <d v="2015-12-25T14:21:53"/>
    <s v="November"/>
    <n v="201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36.333333333333336"/>
    <n v="2"/>
    <s v="games/video games"/>
    <x v="6"/>
    <x v="17"/>
    <d v="2014-03-06T03:59:39"/>
    <d v="2014-04-05T02:59:39"/>
    <s v="March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5"/>
    <n v="0"/>
    <s v="games/video games"/>
    <x v="6"/>
    <x v="17"/>
    <d v="2014-03-24T19:01:04"/>
    <d v="2014-04-06T19:01:04"/>
    <s v="March"/>
    <n v="201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e v="#DIV/0!"/>
    <n v="0"/>
    <s v="games/video games"/>
    <x v="6"/>
    <x v="17"/>
    <d v="2011-09-13T20:56:40"/>
    <d v="2011-10-28T20:56:40"/>
    <s v="September"/>
    <n v="2011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5.8"/>
    <n v="0"/>
    <s v="games/video games"/>
    <x v="6"/>
    <x v="17"/>
    <d v="2016-02-12T22:25:16"/>
    <d v="2016-03-13T21:25:16"/>
    <s v="February"/>
    <n v="20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e v="#DIV/0!"/>
    <n v="0"/>
    <s v="games/video games"/>
    <x v="6"/>
    <x v="17"/>
    <d v="2013-05-16T16:53:45"/>
    <d v="2013-05-30T16:53:45"/>
    <s v="May"/>
    <n v="2013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3.6666666666666665"/>
    <n v="0"/>
    <s v="games/video games"/>
    <x v="6"/>
    <x v="17"/>
    <d v="2014-03-20T12:34:08"/>
    <d v="2014-04-19T12:34:08"/>
    <s v="March"/>
    <n v="201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60.714285714285715"/>
    <n v="0"/>
    <s v="games/mobile games"/>
    <x v="6"/>
    <x v="18"/>
    <d v="2015-03-31T16:00:51"/>
    <d v="2015-04-30T16:00:51"/>
    <s v="March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e v="#DIV/0!"/>
    <n v="0"/>
    <s v="games/mobile games"/>
    <x v="6"/>
    <x v="18"/>
    <d v="2015-07-27T14:58:50"/>
    <d v="2015-09-25T14:58:50"/>
    <s v="July"/>
    <n v="201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5"/>
    <n v="1"/>
    <s v="games/mobile games"/>
    <x v="6"/>
    <x v="18"/>
    <d v="2016-06-14T07:51:34"/>
    <d v="2016-07-14T07:51:34"/>
    <s v="June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25.434782608695652"/>
    <n v="2"/>
    <s v="games/mobile games"/>
    <x v="6"/>
    <x v="18"/>
    <d v="2014-10-14T20:30:00"/>
    <d v="2014-11-14T21:30:00"/>
    <s v="October"/>
    <n v="2014"/>
  </r>
  <r>
    <n v="1128"/>
    <s v="Flying Turds"/>
    <s v="#havingfunFTW"/>
    <n v="1000"/>
    <n v="1"/>
    <x v="2"/>
    <x v="1"/>
    <s v="GBP"/>
    <n v="1407425717"/>
    <n v="1404833717"/>
    <b v="0"/>
    <n v="1"/>
    <b v="0"/>
    <n v="1"/>
    <n v="0"/>
    <s v="games/mobile games"/>
    <x v="6"/>
    <x v="18"/>
    <d v="2014-07-08T15:35:17"/>
    <d v="2014-08-07T15:35:17"/>
    <s v="July"/>
    <n v="2014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10.5"/>
    <n v="0"/>
    <s v="games/mobile games"/>
    <x v="6"/>
    <x v="18"/>
    <d v="2016-05-06T06:21:33"/>
    <d v="2016-06-05T06:21:33"/>
    <s v="May"/>
    <n v="20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3.6666666666666665"/>
    <n v="0"/>
    <s v="games/mobile games"/>
    <x v="6"/>
    <x v="18"/>
    <d v="2014-09-26T23:55:00"/>
    <d v="2014-11-26T00:55:00"/>
    <s v="September"/>
    <n v="2014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e v="#DIV/0!"/>
    <n v="0"/>
    <s v="games/mobile games"/>
    <x v="6"/>
    <x v="18"/>
    <d v="2015-11-24T21:47:48"/>
    <d v="2015-12-24T21:47:48"/>
    <s v="November"/>
    <n v="2015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110.61538461538461"/>
    <n v="14"/>
    <s v="games/mobile games"/>
    <x v="6"/>
    <x v="18"/>
    <d v="2016-12-02T02:46:11"/>
    <d v="2017-01-01T02:46:11"/>
    <s v="December"/>
    <n v="201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20"/>
    <n v="1"/>
    <s v="games/mobile games"/>
    <x v="6"/>
    <x v="18"/>
    <d v="2014-07-01T09:46:21"/>
    <d v="2014-07-31T09:46:21"/>
    <s v="July"/>
    <n v="2014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1"/>
    <n v="0"/>
    <s v="games/mobile games"/>
    <x v="6"/>
    <x v="18"/>
    <d v="2014-11-15T06:50:28"/>
    <d v="2014-11-29T04:33:00"/>
    <s v="November"/>
    <n v="201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50"/>
    <n v="5"/>
    <s v="games/mobile games"/>
    <x v="6"/>
    <x v="18"/>
    <d v="2016-07-07T23:44:54"/>
    <d v="2016-08-06T23:44:54"/>
    <s v="July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45"/>
    <n v="6"/>
    <s v="games/mobile games"/>
    <x v="6"/>
    <x v="18"/>
    <d v="2015-11-19T16:07:09"/>
    <d v="2015-12-19T16:07:09"/>
    <s v="November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253.2051282051282"/>
    <n v="40"/>
    <s v="games/mobile games"/>
    <x v="6"/>
    <x v="18"/>
    <d v="2016-03-24T19:40:21"/>
    <d v="2016-04-23T19:40:21"/>
    <s v="March"/>
    <n v="20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31.25"/>
    <n v="0"/>
    <s v="games/mobile games"/>
    <x v="6"/>
    <x v="18"/>
    <d v="2017-01-01T21:45:31"/>
    <d v="2017-01-21T21:45:31"/>
    <s v="January"/>
    <n v="2017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5"/>
    <n v="0"/>
    <s v="games/mobile games"/>
    <x v="6"/>
    <x v="18"/>
    <d v="2014-12-02T08:20:26"/>
    <d v="2015-01-01T08:20:26"/>
    <s v="December"/>
    <n v="2014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e v="#DIV/0!"/>
    <n v="0"/>
    <s v="games/mobile games"/>
    <x v="6"/>
    <x v="18"/>
    <d v="2015-07-07T11:05:21"/>
    <d v="2015-08-06T11:05:21"/>
    <s v="July"/>
    <n v="2015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e v="#DIV/0!"/>
    <n v="0"/>
    <s v="games/mobile games"/>
    <x v="6"/>
    <x v="18"/>
    <d v="2015-06-09T16:47:30"/>
    <d v="2015-07-09T16:47:30"/>
    <s v="June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e v="#DIV/0!"/>
    <n v="0"/>
    <s v="games/mobile games"/>
    <x v="6"/>
    <x v="18"/>
    <d v="2015-01-18T00:08:47"/>
    <d v="2015-02-17T00:08:47"/>
    <s v="January"/>
    <n v="2015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23.25"/>
    <n v="0"/>
    <s v="games/mobile games"/>
    <x v="6"/>
    <x v="18"/>
    <d v="2015-11-17T04:38:46"/>
    <d v="2015-12-17T04:38:46"/>
    <s v="November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e v="#DIV/0!"/>
    <n v="0"/>
    <s v="food/food trucks"/>
    <x v="7"/>
    <x v="19"/>
    <d v="2015-03-30T04:22:00"/>
    <d v="2015-04-29T04:22:00"/>
    <s v="March"/>
    <n v="2015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100"/>
    <n v="0"/>
    <s v="food/food trucks"/>
    <x v="7"/>
    <x v="19"/>
    <d v="2014-08-03T17:56:32"/>
    <d v="2014-10-02T17:56:32"/>
    <s v="August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44.166666666666664"/>
    <n v="9"/>
    <s v="food/food trucks"/>
    <x v="7"/>
    <x v="19"/>
    <d v="2014-03-25T22:52:53"/>
    <d v="2014-05-02T22:52:53"/>
    <s v="March"/>
    <n v="201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e v="#DIV/0!"/>
    <n v="0"/>
    <s v="food/food trucks"/>
    <x v="7"/>
    <x v="19"/>
    <d v="2014-08-20T23:19:43"/>
    <d v="2014-10-19T23:19:43"/>
    <s v="August"/>
    <n v="2014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24.333333333333332"/>
    <n v="0"/>
    <s v="food/food trucks"/>
    <x v="7"/>
    <x v="19"/>
    <d v="2016-11-01T04:06:21"/>
    <d v="2016-12-01T05:06:21"/>
    <s v="November"/>
    <n v="2016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37.5"/>
    <n v="0"/>
    <s v="food/food trucks"/>
    <x v="7"/>
    <x v="19"/>
    <d v="2016-05-17T17:02:46"/>
    <d v="2016-06-16T17:02:46"/>
    <s v="May"/>
    <n v="201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42"/>
    <n v="10"/>
    <s v="food/food trucks"/>
    <x v="7"/>
    <x v="19"/>
    <d v="2015-11-09T22:54:35"/>
    <d v="2016-01-08T22:54:35"/>
    <s v="November"/>
    <n v="201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e v="#DIV/0!"/>
    <n v="0"/>
    <s v="food/food trucks"/>
    <x v="7"/>
    <x v="19"/>
    <d v="2015-08-08T02:27:43"/>
    <d v="2015-09-07T02:27:43"/>
    <s v="August"/>
    <n v="2015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60.733333333333334"/>
    <n v="6"/>
    <s v="food/food trucks"/>
    <x v="7"/>
    <x v="19"/>
    <d v="2015-04-15T17:01:52"/>
    <d v="2015-05-15T17:01:52"/>
    <s v="April"/>
    <n v="2015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50"/>
    <n v="1"/>
    <s v="food/food trucks"/>
    <x v="7"/>
    <x v="19"/>
    <d v="2015-05-19T17:08:25"/>
    <d v="2015-06-18T17:08:25"/>
    <s v="May"/>
    <n v="201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108.33333333333333"/>
    <n v="7"/>
    <s v="food/food trucks"/>
    <x v="7"/>
    <x v="19"/>
    <d v="2015-08-07T02:36:46"/>
    <d v="2015-09-06T02:36:46"/>
    <s v="August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23.5"/>
    <n v="1"/>
    <s v="food/food trucks"/>
    <x v="7"/>
    <x v="19"/>
    <d v="2014-07-15T18:20:08"/>
    <d v="2014-08-14T18:20:08"/>
    <s v="July"/>
    <n v="2014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e v="#DIV/0!"/>
    <n v="0"/>
    <s v="food/food trucks"/>
    <x v="7"/>
    <x v="19"/>
    <d v="2015-01-25T01:42:42"/>
    <d v="2015-02-24T01:42:42"/>
    <s v="January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50.333333333333336"/>
    <n v="2"/>
    <s v="food/food trucks"/>
    <x v="7"/>
    <x v="19"/>
    <d v="2014-10-06T15:04:40"/>
    <d v="2014-12-05T16:04:40"/>
    <s v="October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11.666666666666666"/>
    <n v="0"/>
    <s v="food/food trucks"/>
    <x v="7"/>
    <x v="19"/>
    <d v="2014-11-09T02:12:08"/>
    <d v="2014-12-09T02:12:08"/>
    <s v="November"/>
    <n v="2014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e v="#DIV/0!"/>
    <n v="0"/>
    <s v="food/food trucks"/>
    <x v="7"/>
    <x v="19"/>
    <d v="2015-05-30T17:26:05"/>
    <d v="2015-06-30T15:45:00"/>
    <s v="May"/>
    <n v="20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60.789473684210527"/>
    <n v="4"/>
    <s v="food/food trucks"/>
    <x v="7"/>
    <x v="19"/>
    <d v="2015-02-26T03:43:06"/>
    <d v="2015-03-28T02:43:06"/>
    <s v="February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e v="#DIV/0!"/>
    <n v="0"/>
    <s v="food/food trucks"/>
    <x v="7"/>
    <x v="19"/>
    <d v="2015-04-28T15:06:29"/>
    <d v="2015-05-19T15:06:29"/>
    <s v="April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17.5"/>
    <n v="0"/>
    <s v="food/food trucks"/>
    <x v="7"/>
    <x v="19"/>
    <d v="2014-08-25T16:24:24"/>
    <d v="2014-09-25T16:24:24"/>
    <s v="August"/>
    <n v="201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e v="#DIV/0!"/>
    <n v="0"/>
    <s v="food/food trucks"/>
    <x v="7"/>
    <x v="19"/>
    <d v="2014-07-10T17:22:00"/>
    <d v="2014-08-09T17:22:00"/>
    <s v="July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e v="#DIV/0!"/>
    <n v="0"/>
    <s v="food/food trucks"/>
    <x v="7"/>
    <x v="19"/>
    <d v="2016-05-19T17:23:02"/>
    <d v="2016-06-18T17:23:02"/>
    <s v="May"/>
    <n v="20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82.82"/>
    <n v="21"/>
    <s v="food/food trucks"/>
    <x v="7"/>
    <x v="19"/>
    <d v="2014-06-02T05:08:50"/>
    <d v="2014-07-06T05:08:50"/>
    <s v="June"/>
    <n v="201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358.875"/>
    <n v="19"/>
    <s v="food/food trucks"/>
    <x v="7"/>
    <x v="19"/>
    <d v="2015-05-26T11:39:02"/>
    <d v="2015-06-26T04:00:00"/>
    <s v="May"/>
    <n v="201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61.1875"/>
    <n v="2"/>
    <s v="food/food trucks"/>
    <x v="7"/>
    <x v="19"/>
    <d v="2014-08-12T17:38:15"/>
    <d v="2014-09-12T17:38:15"/>
    <s v="August"/>
    <n v="2014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340"/>
    <n v="6"/>
    <s v="food/food trucks"/>
    <x v="7"/>
    <x v="19"/>
    <d v="2016-08-23T01:17:45"/>
    <d v="2016-09-22T01:17:45"/>
    <s v="August"/>
    <n v="201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5.666666666666667"/>
    <n v="0"/>
    <s v="food/food trucks"/>
    <x v="7"/>
    <x v="19"/>
    <d v="2015-01-23T08:29:23"/>
    <d v="2015-02-22T08:29:23"/>
    <s v="January"/>
    <n v="2015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50"/>
    <n v="0"/>
    <s v="food/food trucks"/>
    <x v="7"/>
    <x v="19"/>
    <d v="2015-04-30T21:26:11"/>
    <d v="2015-05-30T21:26:11"/>
    <s v="April"/>
    <n v="2015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25"/>
    <n v="0"/>
    <s v="food/food trucks"/>
    <x v="7"/>
    <x v="19"/>
    <d v="2014-10-26T19:18:47"/>
    <d v="2014-11-13T20:18:47"/>
    <s v="October"/>
    <n v="2014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e v="#DIV/0!"/>
    <n v="0"/>
    <s v="food/food trucks"/>
    <x v="7"/>
    <x v="19"/>
    <d v="2014-07-21T16:22:32"/>
    <d v="2014-08-20T16:22:32"/>
    <s v="July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30"/>
    <n v="0"/>
    <s v="food/food trucks"/>
    <x v="7"/>
    <x v="19"/>
    <d v="2015-06-29T04:27:37"/>
    <d v="2015-08-03T04:27:37"/>
    <s v="June"/>
    <n v="2015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46.631578947368418"/>
    <n v="6"/>
    <s v="food/food trucks"/>
    <x v="7"/>
    <x v="19"/>
    <d v="2016-04-08T20:12:07"/>
    <d v="2016-05-08T20:12:07"/>
    <s v="April"/>
    <n v="201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65"/>
    <n v="3"/>
    <s v="food/food trucks"/>
    <x v="7"/>
    <x v="19"/>
    <d v="2015-06-15T17:28:59"/>
    <d v="2015-07-15T17:28:59"/>
    <s v="June"/>
    <n v="201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10"/>
    <n v="0"/>
    <s v="food/food trucks"/>
    <x v="7"/>
    <x v="19"/>
    <d v="2017-01-11T00:28:18"/>
    <d v="2017-03-06T13:00:00"/>
    <s v="January"/>
    <n v="20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e v="#DIV/0!"/>
    <n v="0"/>
    <s v="food/food trucks"/>
    <x v="7"/>
    <x v="19"/>
    <d v="2014-09-15T15:51:36"/>
    <d v="2014-10-15T15:51:36"/>
    <s v="September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5"/>
    <n v="0"/>
    <s v="food/food trucks"/>
    <x v="7"/>
    <x v="19"/>
    <d v="2014-07-17T21:44:12"/>
    <d v="2014-08-16T21:44:12"/>
    <s v="July"/>
    <n v="2014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640"/>
    <n v="5"/>
    <s v="food/food trucks"/>
    <x v="7"/>
    <x v="19"/>
    <d v="2015-09-28T17:17:07"/>
    <d v="2015-10-28T17:17:07"/>
    <s v="September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69.117647058823536"/>
    <n v="12"/>
    <s v="food/food trucks"/>
    <x v="7"/>
    <x v="19"/>
    <d v="2014-05-22T19:21:54"/>
    <d v="2014-06-28T19:21:54"/>
    <s v="May"/>
    <n v="201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1.3333333333333333"/>
    <n v="0"/>
    <s v="food/food trucks"/>
    <x v="7"/>
    <x v="19"/>
    <d v="2015-01-30T08:08:41"/>
    <d v="2015-03-01T08:08:41"/>
    <s v="January"/>
    <n v="201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10.5"/>
    <n v="4"/>
    <s v="food/food trucks"/>
    <x v="7"/>
    <x v="19"/>
    <d v="2016-12-24T19:51:28"/>
    <d v="2017-01-12T16:42:00"/>
    <s v="December"/>
    <n v="2016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33.333333333333336"/>
    <n v="4"/>
    <s v="food/food trucks"/>
    <x v="7"/>
    <x v="19"/>
    <d v="2016-10-13T20:40:23"/>
    <d v="2016-11-02T03:59:00"/>
    <s v="October"/>
    <n v="201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61.562666666666665"/>
    <n v="105"/>
    <s v="photography/photobooks"/>
    <x v="8"/>
    <x v="20"/>
    <d v="2017-01-06T14:23:31"/>
    <d v="2017-02-06T14:23:31"/>
    <s v="January"/>
    <n v="201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18.73873873873873"/>
    <n v="105"/>
    <s v="photography/photobooks"/>
    <x v="8"/>
    <x v="20"/>
    <d v="2015-05-06T20:45:49"/>
    <d v="2015-06-08T04:00:00"/>
    <s v="May"/>
    <n v="20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65.081300813008127"/>
    <n v="107"/>
    <s v="photography/photobooks"/>
    <x v="8"/>
    <x v="20"/>
    <d v="2015-04-29T20:43:15"/>
    <d v="2015-06-01T22:42:00"/>
    <s v="April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30.15714285714284"/>
    <n v="104"/>
    <s v="photography/photobooks"/>
    <x v="8"/>
    <x v="20"/>
    <d v="2015-04-15T21:28:43"/>
    <d v="2015-05-17T18:00:00"/>
    <s v="April"/>
    <n v="2015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37.776470588235291"/>
    <n v="161"/>
    <s v="photography/photobooks"/>
    <x v="8"/>
    <x v="20"/>
    <d v="2016-12-07T16:49:00"/>
    <d v="2016-12-28T16:49:00"/>
    <s v="December"/>
    <n v="2016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12.79069767441861"/>
    <n v="108"/>
    <s v="photography/photobooks"/>
    <x v="8"/>
    <x v="20"/>
    <d v="2016-06-08T23:29:55"/>
    <d v="2016-06-29T23:29:55"/>
    <s v="June"/>
    <n v="2016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51.92307692307692"/>
    <n v="135"/>
    <s v="photography/photobooks"/>
    <x v="8"/>
    <x v="20"/>
    <d v="2014-08-01T15:58:45"/>
    <d v="2014-08-31T15:58:45"/>
    <s v="August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89.242424242424249"/>
    <n v="109"/>
    <s v="photography/photobooks"/>
    <x v="8"/>
    <x v="20"/>
    <d v="2016-02-19T14:29:20"/>
    <d v="2016-03-20T13:29:20"/>
    <s v="February"/>
    <n v="2016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19.333333333333332"/>
    <n v="290"/>
    <s v="photography/photobooks"/>
    <x v="8"/>
    <x v="20"/>
    <d v="2017-01-12T12:09:38"/>
    <d v="2017-02-11T12:09:38"/>
    <s v="January"/>
    <n v="20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79.967032967032964"/>
    <n v="104"/>
    <s v="photography/photobooks"/>
    <x v="8"/>
    <x v="20"/>
    <d v="2016-02-09T18:37:33"/>
    <d v="2016-04-09T17:37:33"/>
    <s v="February"/>
    <n v="20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56.414565826330531"/>
    <n v="322"/>
    <s v="photography/photobooks"/>
    <x v="8"/>
    <x v="20"/>
    <d v="2015-03-09T11:42:59"/>
    <d v="2015-04-08T11:42:59"/>
    <s v="March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79.411764705882348"/>
    <n v="135"/>
    <s v="photography/photobooks"/>
    <x v="8"/>
    <x v="20"/>
    <d v="2015-10-21T08:20:53"/>
    <d v="2015-12-20T09:00:00"/>
    <s v="October"/>
    <n v="201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76.439453125"/>
    <n v="270"/>
    <s v="photography/photobooks"/>
    <x v="8"/>
    <x v="20"/>
    <d v="2015-11-18T19:38:59"/>
    <d v="2015-12-18T19:38:59"/>
    <s v="November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121"/>
    <n v="253"/>
    <s v="photography/photobooks"/>
    <x v="8"/>
    <x v="20"/>
    <d v="2016-05-13T15:57:14"/>
    <d v="2016-06-13T05:59:00"/>
    <s v="May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54.616766467065865"/>
    <n v="261"/>
    <s v="photography/photobooks"/>
    <x v="8"/>
    <x v="20"/>
    <d v="2015-11-25T14:51:26"/>
    <d v="2015-12-31T03:00:00"/>
    <s v="November"/>
    <n v="201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299.22222222222223"/>
    <n v="101"/>
    <s v="photography/photobooks"/>
    <x v="8"/>
    <x v="20"/>
    <d v="2015-06-06T18:30:00"/>
    <d v="2015-07-08T18:30:00"/>
    <s v="June"/>
    <n v="2015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58.533980582524272"/>
    <n v="126"/>
    <s v="photography/photobooks"/>
    <x v="8"/>
    <x v="20"/>
    <d v="2015-03-26T11:27:36"/>
    <d v="2015-04-16T11:27:36"/>
    <s v="March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55.371801801801809"/>
    <n v="102"/>
    <s v="photography/photobooks"/>
    <x v="8"/>
    <x v="20"/>
    <d v="2016-06-15T14:34:06"/>
    <d v="2016-07-15T14:34:06"/>
    <s v="June"/>
    <n v="20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83.80442804428046"/>
    <n v="199"/>
    <s v="photography/photobooks"/>
    <x v="8"/>
    <x v="20"/>
    <d v="2015-05-28T06:55:54"/>
    <d v="2015-06-27T06:55:54"/>
    <s v="May"/>
    <n v="20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65.34653465346534"/>
    <n v="102"/>
    <s v="photography/photobooks"/>
    <x v="8"/>
    <x v="20"/>
    <d v="2015-05-01T14:45:27"/>
    <d v="2015-05-31T14:45:27"/>
    <s v="May"/>
    <n v="201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234.78947368421052"/>
    <n v="103"/>
    <s v="photography/photobooks"/>
    <x v="8"/>
    <x v="20"/>
    <d v="2015-10-20T17:57:13"/>
    <d v="2015-12-04T05:00:00"/>
    <s v="October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211.48387096774192"/>
    <n v="101"/>
    <s v="photography/photobooks"/>
    <x v="8"/>
    <x v="20"/>
    <d v="2015-05-14T12:09:11"/>
    <d v="2015-06-13T12:09:11"/>
    <s v="May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32.34375"/>
    <n v="115"/>
    <s v="photography/photobooks"/>
    <x v="8"/>
    <x v="20"/>
    <d v="2017-02-06T18:37:33"/>
    <d v="2017-03-11T13:29:00"/>
    <s v="February"/>
    <n v="2017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23.37588652482269"/>
    <n v="104"/>
    <s v="photography/photobooks"/>
    <x v="8"/>
    <x v="20"/>
    <d v="2016-03-01T10:19:33"/>
    <d v="2016-03-31T10:00:00"/>
    <s v="March"/>
    <n v="201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207.06666666666666"/>
    <n v="155"/>
    <s v="photography/photobooks"/>
    <x v="8"/>
    <x v="20"/>
    <d v="2016-02-23T17:01:04"/>
    <d v="2016-03-24T16:01:04"/>
    <s v="February"/>
    <n v="20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38.2608695652174"/>
    <n v="106"/>
    <s v="photography/photobooks"/>
    <x v="8"/>
    <x v="20"/>
    <d v="2017-01-26T20:18:25"/>
    <d v="2017-02-25T20:18:25"/>
    <s v="January"/>
    <n v="2017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493.81553398058253"/>
    <n v="254"/>
    <s v="photography/photobooks"/>
    <x v="8"/>
    <x v="20"/>
    <d v="2015-05-08T22:36:12"/>
    <d v="2015-05-31T21:00:00"/>
    <s v="May"/>
    <n v="2015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68.5"/>
    <n v="101"/>
    <s v="photography/photobooks"/>
    <x v="8"/>
    <x v="20"/>
    <d v="2016-05-25T20:47:41"/>
    <d v="2016-06-09T20:47:41"/>
    <s v="May"/>
    <n v="20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38.867469879518069"/>
    <n v="129"/>
    <s v="photography/photobooks"/>
    <x v="8"/>
    <x v="20"/>
    <d v="2015-11-10T22:48:15"/>
    <d v="2015-11-27T01:00:00"/>
    <s v="November"/>
    <n v="20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61.527777777777779"/>
    <n v="102"/>
    <s v="photography/photobooks"/>
    <x v="8"/>
    <x v="20"/>
    <d v="2016-12-27T18:08:20"/>
    <d v="2017-01-31T18:08:20"/>
    <s v="December"/>
    <n v="20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05.44"/>
    <n v="132"/>
    <s v="photography/photobooks"/>
    <x v="8"/>
    <x v="20"/>
    <d v="2015-04-10T20:10:05"/>
    <d v="2015-06-09T20:10:05"/>
    <s v="April"/>
    <n v="201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1.592003642987251"/>
    <n v="786"/>
    <s v="photography/photobooks"/>
    <x v="8"/>
    <x v="20"/>
    <d v="2014-04-30T22:09:16"/>
    <d v="2014-05-30T22:09:16"/>
    <s v="April"/>
    <n v="2014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91.882882882882882"/>
    <n v="146"/>
    <s v="photography/photobooks"/>
    <x v="8"/>
    <x v="20"/>
    <d v="2015-08-31T14:47:37"/>
    <d v="2015-10-02T23:03:00"/>
    <s v="August"/>
    <n v="201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48.57377049180329"/>
    <n v="103"/>
    <s v="photography/photobooks"/>
    <x v="8"/>
    <x v="20"/>
    <d v="2016-06-14T19:25:40"/>
    <d v="2016-07-14T19:25:40"/>
    <s v="June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74.2134831460674"/>
    <n v="172"/>
    <s v="photography/photobooks"/>
    <x v="8"/>
    <x v="20"/>
    <d v="2015-10-01T15:53:20"/>
    <d v="2015-11-01T03:00:00"/>
    <s v="October"/>
    <n v="2015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02.86166007905139"/>
    <n v="159"/>
    <s v="photography/photobooks"/>
    <x v="8"/>
    <x v="20"/>
    <d v="2016-09-20T11:05:13"/>
    <d v="2016-10-20T11:05:13"/>
    <s v="September"/>
    <n v="201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11.17857142857143"/>
    <n v="104"/>
    <s v="photography/photobooks"/>
    <x v="8"/>
    <x v="20"/>
    <d v="2015-07-26T15:05:12"/>
    <d v="2015-08-25T15:05:12"/>
    <s v="July"/>
    <n v="20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23.796213592233013"/>
    <n v="111"/>
    <s v="photography/photobooks"/>
    <x v="8"/>
    <x v="20"/>
    <d v="2016-11-06T11:24:48"/>
    <d v="2016-12-04T00:00:00"/>
    <s v="November"/>
    <n v="2016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81.268115942028984"/>
    <n v="280"/>
    <s v="photography/photobooks"/>
    <x v="8"/>
    <x v="20"/>
    <d v="2016-03-01T17:17:27"/>
    <d v="2016-04-01T04:00:00"/>
    <s v="March"/>
    <n v="2016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16.21465968586388"/>
    <n v="112"/>
    <s v="photography/photobooks"/>
    <x v="8"/>
    <x v="20"/>
    <d v="2016-10-11T04:15:09"/>
    <d v="2016-11-10T05:15:09"/>
    <s v="October"/>
    <n v="2016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58.888888888888886"/>
    <n v="7"/>
    <s v="music/world music"/>
    <x v="4"/>
    <x v="21"/>
    <d v="2014-04-07T13:11:42"/>
    <d v="2014-06-06T13:11:42"/>
    <s v="April"/>
    <n v="20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4"/>
    <n v="4"/>
    <s v="music/world music"/>
    <x v="4"/>
    <x v="21"/>
    <d v="2013-08-23T21:44:38"/>
    <d v="2013-10-22T21:44:38"/>
    <s v="August"/>
    <n v="201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48.424999999999997"/>
    <n v="4"/>
    <s v="music/world music"/>
    <x v="4"/>
    <x v="21"/>
    <d v="2014-03-17T20:59:41"/>
    <d v="2014-04-21T01:00:00"/>
    <s v="March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e v="#DIV/0!"/>
    <n v="0"/>
    <s v="music/world music"/>
    <x v="4"/>
    <x v="21"/>
    <d v="2014-07-07T22:03:36"/>
    <d v="2014-08-07T07:00:00"/>
    <s v="July"/>
    <n v="20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61.041666666666664"/>
    <n v="29"/>
    <s v="music/world music"/>
    <x v="4"/>
    <x v="21"/>
    <d v="2011-07-30T17:30:08"/>
    <d v="2011-09-28T17:30:08"/>
    <s v="July"/>
    <n v="20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25"/>
    <n v="1"/>
    <s v="music/world music"/>
    <x v="4"/>
    <x v="21"/>
    <d v="2012-03-17T11:02:07"/>
    <d v="2012-04-16T16:00:00"/>
    <s v="March"/>
    <n v="20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e v="#DIV/0!"/>
    <n v="0"/>
    <s v="music/world music"/>
    <x v="4"/>
    <x v="21"/>
    <d v="2011-01-25T23:20:30"/>
    <d v="2011-02-24T23:20:30"/>
    <s v="January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e v="#DIV/0!"/>
    <n v="0"/>
    <s v="music/world music"/>
    <x v="4"/>
    <x v="21"/>
    <d v="2015-07-08T22:36:08"/>
    <d v="2015-08-28T01:00:00"/>
    <s v="July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40"/>
    <n v="1"/>
    <s v="music/world music"/>
    <x v="4"/>
    <x v="21"/>
    <d v="2013-08-20T20:21:10"/>
    <d v="2013-10-06T20:21:10"/>
    <s v="August"/>
    <n v="201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19.333333333333332"/>
    <n v="12"/>
    <s v="music/world music"/>
    <x v="4"/>
    <x v="21"/>
    <d v="2012-01-31T22:46:14"/>
    <d v="2012-02-21T22:46:14"/>
    <s v="January"/>
    <n v="20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e v="#DIV/0!"/>
    <n v="0"/>
    <s v="music/world music"/>
    <x v="4"/>
    <x v="21"/>
    <d v="2015-01-03T18:55:42"/>
    <d v="2015-02-02T18:55:42"/>
    <s v="January"/>
    <n v="201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35"/>
    <n v="3"/>
    <s v="music/world music"/>
    <x v="4"/>
    <x v="21"/>
    <d v="2013-11-05T03:14:59"/>
    <d v="2013-12-15T03:14:59"/>
    <s v="November"/>
    <n v="2013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e v="#DIV/0!"/>
    <n v="0"/>
    <s v="music/world music"/>
    <x v="4"/>
    <x v="21"/>
    <d v="2012-07-20T16:19:24"/>
    <d v="2012-07-28T16:00:00"/>
    <s v="July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e v="#DIV/0!"/>
    <n v="0"/>
    <s v="music/world music"/>
    <x v="4"/>
    <x v="21"/>
    <d v="2012-08-04T06:47:45"/>
    <d v="2012-08-24T06:47:45"/>
    <s v="August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59.333333333333336"/>
    <n v="18"/>
    <s v="music/world music"/>
    <x v="4"/>
    <x v="21"/>
    <d v="2011-07-07T14:38:56"/>
    <d v="2011-08-06T14:38:56"/>
    <s v="July"/>
    <n v="201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e v="#DIV/0!"/>
    <n v="0"/>
    <s v="music/world music"/>
    <x v="4"/>
    <x v="21"/>
    <d v="2011-12-06T23:06:07"/>
    <d v="2012-01-05T23:06:07"/>
    <s v="December"/>
    <n v="201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0.125"/>
    <n v="3"/>
    <s v="music/world music"/>
    <x v="4"/>
    <x v="21"/>
    <d v="2013-05-15T00:57:37"/>
    <d v="2013-07-12T21:51:00"/>
    <s v="May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74.617647058823536"/>
    <n v="51"/>
    <s v="music/world music"/>
    <x v="4"/>
    <x v="21"/>
    <d v="2014-10-11T20:06:20"/>
    <d v="2014-11-03T05:59:00"/>
    <s v="October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5"/>
    <n v="1"/>
    <s v="music/world music"/>
    <x v="4"/>
    <x v="21"/>
    <d v="2011-08-27T03:58:22"/>
    <d v="2011-09-11T13:18:00"/>
    <s v="August"/>
    <n v="20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44.5"/>
    <n v="14"/>
    <s v="music/world music"/>
    <x v="4"/>
    <x v="21"/>
    <d v="2011-05-08T21:06:11"/>
    <d v="2011-07-08T21:00:00"/>
    <s v="May"/>
    <n v="20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46.133333333333333"/>
    <n v="104"/>
    <s v="music/rock"/>
    <x v="4"/>
    <x v="11"/>
    <d v="2013-03-22T19:48:43"/>
    <d v="2013-04-22T21:00:00"/>
    <s v="March"/>
    <n v="20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41.47058823529412"/>
    <n v="120"/>
    <s v="music/rock"/>
    <x v="4"/>
    <x v="11"/>
    <d v="2014-05-15T14:23:54"/>
    <d v="2014-06-14T14:23:54"/>
    <s v="May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75.483870967741936"/>
    <n v="117"/>
    <s v="music/rock"/>
    <x v="4"/>
    <x v="11"/>
    <d v="2011-10-22T01:02:29"/>
    <d v="2011-12-06T02:02:29"/>
    <s v="October"/>
    <n v="20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85.5"/>
    <n v="122"/>
    <s v="music/rock"/>
    <x v="4"/>
    <x v="11"/>
    <d v="2013-04-06T07:00:55"/>
    <d v="2013-05-06T07:00:55"/>
    <s v="April"/>
    <n v="2013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64.254237288135599"/>
    <n v="152"/>
    <s v="music/rock"/>
    <x v="4"/>
    <x v="11"/>
    <d v="2014-05-08T15:45:53"/>
    <d v="2014-06-13T06:59:00"/>
    <s v="May"/>
    <n v="201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64.46913580246914"/>
    <n v="104"/>
    <s v="music/rock"/>
    <x v="4"/>
    <x v="11"/>
    <d v="2012-06-07T17:46:51"/>
    <d v="2012-07-07T17:46:51"/>
    <s v="June"/>
    <n v="20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118.2007874015748"/>
    <n v="200"/>
    <s v="music/rock"/>
    <x v="4"/>
    <x v="11"/>
    <d v="2014-07-23T15:25:31"/>
    <d v="2014-09-06T15:25:31"/>
    <s v="July"/>
    <n v="201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82.540540540540547"/>
    <n v="102"/>
    <s v="music/rock"/>
    <x v="4"/>
    <x v="11"/>
    <d v="2011-07-27T19:32:47"/>
    <d v="2011-09-25T19:32:47"/>
    <s v="July"/>
    <n v="20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34.170212765957444"/>
    <n v="138"/>
    <s v="music/rock"/>
    <x v="4"/>
    <x v="11"/>
    <d v="2013-09-26T23:42:49"/>
    <d v="2013-10-24T23:42:49"/>
    <s v="September"/>
    <n v="201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42.73322081575246"/>
    <n v="303833"/>
    <s v="music/rock"/>
    <x v="4"/>
    <x v="11"/>
    <d v="2014-08-04T18:48:27"/>
    <d v="2014-09-03T18:48:27"/>
    <s v="August"/>
    <n v="2014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94.489361702127653"/>
    <n v="199"/>
    <s v="music/rock"/>
    <x v="4"/>
    <x v="11"/>
    <d v="2010-11-05T14:54:46"/>
    <d v="2011-01-01T04:59:00"/>
    <s v="November"/>
    <n v="20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55.697247706422019"/>
    <n v="202"/>
    <s v="music/rock"/>
    <x v="4"/>
    <x v="11"/>
    <d v="2013-11-01T20:17:32"/>
    <d v="2013-12-01T21:17:32"/>
    <s v="November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98.030831024930734"/>
    <n v="118"/>
    <s v="music/rock"/>
    <x v="4"/>
    <x v="11"/>
    <d v="2012-01-13T22:03:51"/>
    <d v="2012-02-12T22:03:51"/>
    <s v="January"/>
    <n v="201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92.102272727272734"/>
    <n v="295"/>
    <s v="music/rock"/>
    <x v="4"/>
    <x v="11"/>
    <d v="2011-02-13T02:03:10"/>
    <d v="2011-04-03T01:03:10"/>
    <s v="February"/>
    <n v="20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38.175462686567165"/>
    <n v="213"/>
    <s v="music/rock"/>
    <x v="4"/>
    <x v="11"/>
    <d v="2013-08-01T14:40:12"/>
    <d v="2013-08-31T14:40:12"/>
    <s v="August"/>
    <n v="2013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27.145833333333332"/>
    <n v="104"/>
    <s v="music/rock"/>
    <x v="4"/>
    <x v="11"/>
    <d v="2014-05-07T23:17:44"/>
    <d v="2014-06-09T03:59:00"/>
    <s v="May"/>
    <n v="201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50.689189189189186"/>
    <n v="114"/>
    <s v="music/rock"/>
    <x v="4"/>
    <x v="11"/>
    <d v="2014-01-27T20:13:40"/>
    <d v="2014-02-26T20:13:40"/>
    <s v="January"/>
    <n v="201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38.942307692307693"/>
    <n v="101"/>
    <s v="music/rock"/>
    <x v="4"/>
    <x v="11"/>
    <d v="2013-12-30T08:13:47"/>
    <d v="2014-01-29T08:13:47"/>
    <s v="December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77.638095238095232"/>
    <n v="125"/>
    <s v="music/rock"/>
    <x v="4"/>
    <x v="11"/>
    <d v="2014-01-17T18:18:12"/>
    <d v="2014-02-16T18:18:12"/>
    <s v="January"/>
    <n v="201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43.536585365853661"/>
    <n v="119"/>
    <s v="music/rock"/>
    <x v="4"/>
    <x v="11"/>
    <d v="2014-02-22T02:01:10"/>
    <d v="2014-03-29T01:00:00"/>
    <s v="February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31.823529411764707"/>
    <n v="166"/>
    <s v="music/rock"/>
    <x v="4"/>
    <x v="11"/>
    <d v="2013-09-30T15:54:43"/>
    <d v="2013-10-29T15:54:43"/>
    <s v="September"/>
    <n v="20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63.184393939393942"/>
    <n v="119"/>
    <s v="music/rock"/>
    <x v="4"/>
    <x v="11"/>
    <d v="2010-10-14T15:43:35"/>
    <d v="2010-11-30T15:43:35"/>
    <s v="October"/>
    <n v="201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90.9"/>
    <n v="100"/>
    <s v="music/rock"/>
    <x v="4"/>
    <x v="11"/>
    <d v="2013-12-12T21:02:25"/>
    <d v="2014-01-11T21:02:25"/>
    <s v="December"/>
    <n v="201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40.85534591194968"/>
    <n v="102"/>
    <s v="music/rock"/>
    <x v="4"/>
    <x v="11"/>
    <d v="2013-06-24T14:02:38"/>
    <d v="2013-07-24T14:02:38"/>
    <s v="June"/>
    <n v="2013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76.92307692307692"/>
    <n v="117"/>
    <s v="music/rock"/>
    <x v="4"/>
    <x v="11"/>
    <d v="2013-08-21T20:17:27"/>
    <d v="2013-09-20T20:17:27"/>
    <s v="August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99.15533980582525"/>
    <n v="109"/>
    <s v="music/rock"/>
    <x v="4"/>
    <x v="11"/>
    <d v="2016-03-16T19:45:12"/>
    <d v="2016-04-16T00:00:00"/>
    <s v="March"/>
    <n v="20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67.881656804733723"/>
    <n v="115"/>
    <s v="music/rock"/>
    <x v="4"/>
    <x v="11"/>
    <d v="2012-01-25T20:34:02"/>
    <d v="2012-03-25T19:34:02"/>
    <s v="January"/>
    <n v="2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246.29032258064515"/>
    <n v="102"/>
    <s v="music/rock"/>
    <x v="4"/>
    <x v="11"/>
    <d v="2013-10-14T16:24:19"/>
    <d v="2013-11-13T17:24:19"/>
    <s v="October"/>
    <n v="201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89.28571428571428"/>
    <n v="106"/>
    <s v="music/rock"/>
    <x v="4"/>
    <x v="11"/>
    <d v="2010-04-06T17:52:59"/>
    <d v="2010-06-15T04:00:00"/>
    <s v="April"/>
    <n v="201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76.666666666666671"/>
    <n v="104"/>
    <s v="music/rock"/>
    <x v="4"/>
    <x v="11"/>
    <d v="2014-08-01T17:31:31"/>
    <d v="2014-08-31T17:31:31"/>
    <s v="August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82.963254817987149"/>
    <n v="155"/>
    <s v="music/rock"/>
    <x v="4"/>
    <x v="11"/>
    <d v="2012-07-26T16:33:45"/>
    <d v="2012-08-30T16:33:45"/>
    <s v="July"/>
    <n v="201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62.522107969151669"/>
    <n v="162"/>
    <s v="music/rock"/>
    <x v="4"/>
    <x v="11"/>
    <d v="2013-07-03T20:49:47"/>
    <d v="2013-08-07T20:49:47"/>
    <s v="July"/>
    <n v="2013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46.06808823529412"/>
    <n v="104"/>
    <s v="music/rock"/>
    <x v="4"/>
    <x v="11"/>
    <d v="2009-07-13T16:54:07"/>
    <d v="2009-09-01T04:00:00"/>
    <s v="July"/>
    <n v="200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38.543946731234868"/>
    <n v="106"/>
    <s v="music/rock"/>
    <x v="4"/>
    <x v="11"/>
    <d v="2012-07-31T13:29:07"/>
    <d v="2012-09-04T13:29:07"/>
    <s v="July"/>
    <n v="20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53.005263157894738"/>
    <n v="155"/>
    <s v="music/rock"/>
    <x v="4"/>
    <x v="11"/>
    <d v="2014-05-27T13:19:26"/>
    <d v="2014-06-25T02:00:00"/>
    <s v="May"/>
    <n v="20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73.355396825396824"/>
    <n v="111"/>
    <s v="music/rock"/>
    <x v="4"/>
    <x v="11"/>
    <d v="2014-02-12T02:22:50"/>
    <d v="2014-03-24T01:22:50"/>
    <s v="February"/>
    <n v="201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27.97523076923076"/>
    <n v="111"/>
    <s v="music/rock"/>
    <x v="4"/>
    <x v="11"/>
    <d v="2010-12-01T18:10:54"/>
    <d v="2011-03-01T18:10:54"/>
    <s v="December"/>
    <n v="20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04.72972972972973"/>
    <n v="111"/>
    <s v="music/rock"/>
    <x v="4"/>
    <x v="11"/>
    <d v="2013-07-08T17:50:36"/>
    <d v="2013-07-28T17:50:36"/>
    <s v="July"/>
    <n v="20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67.671532846715323"/>
    <n v="124"/>
    <s v="music/rock"/>
    <x v="4"/>
    <x v="11"/>
    <d v="2013-11-08T11:24:15"/>
    <d v="2013-12-09T04:59:00"/>
    <s v="November"/>
    <n v="201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95.931818181818187"/>
    <n v="211"/>
    <s v="music/rock"/>
    <x v="4"/>
    <x v="11"/>
    <d v="2013-02-15T17:13:09"/>
    <d v="2013-03-11T04:00:00"/>
    <s v="February"/>
    <n v="201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65.161290322580641"/>
    <n v="101"/>
    <s v="theater/plays"/>
    <x v="1"/>
    <x v="6"/>
    <d v="2016-12-08T05:38:02"/>
    <d v="2016-12-31T16:59:00"/>
    <s v="December"/>
    <n v="20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32.269841269841272"/>
    <n v="102"/>
    <s v="theater/plays"/>
    <x v="1"/>
    <x v="6"/>
    <d v="2015-06-05T13:59:35"/>
    <d v="2015-06-20T13:59:35"/>
    <s v="June"/>
    <n v="201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81.25"/>
    <n v="108"/>
    <s v="theater/plays"/>
    <x v="1"/>
    <x v="6"/>
    <d v="2015-02-04T09:13:47"/>
    <d v="2015-02-17T14:00:00"/>
    <s v="February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4.2"/>
    <n v="242"/>
    <s v="theater/plays"/>
    <x v="1"/>
    <x v="6"/>
    <d v="2015-04-13T14:54:16"/>
    <d v="2015-06-12T14:54:16"/>
    <s v="April"/>
    <n v="20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65.868852459016395"/>
    <n v="100"/>
    <s v="theater/plays"/>
    <x v="1"/>
    <x v="6"/>
    <d v="2016-07-10T03:42:43"/>
    <d v="2016-08-10T04:00:00"/>
    <s v="July"/>
    <n v="201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36.07692307692308"/>
    <n v="125"/>
    <s v="theater/plays"/>
    <x v="1"/>
    <x v="6"/>
    <d v="2016-12-05T03:14:05"/>
    <d v="2017-01-04T03:14:05"/>
    <s v="December"/>
    <n v="201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44.186046511627907"/>
    <n v="109"/>
    <s v="theater/plays"/>
    <x v="1"/>
    <x v="6"/>
    <d v="2015-03-23T14:45:31"/>
    <d v="2015-04-23T06:59:00"/>
    <s v="March"/>
    <n v="201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04.07142857142857"/>
    <n v="146"/>
    <s v="theater/plays"/>
    <x v="1"/>
    <x v="6"/>
    <d v="2015-03-01T15:39:51"/>
    <d v="2015-04-07T07:00:00"/>
    <s v="March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35.96153846153846"/>
    <n v="110"/>
    <s v="theater/plays"/>
    <x v="1"/>
    <x v="6"/>
    <d v="2015-09-09T18:20:28"/>
    <d v="2015-10-06T22:59:00"/>
    <s v="September"/>
    <n v="2015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27.79166666666667"/>
    <n v="102"/>
    <s v="theater/plays"/>
    <x v="1"/>
    <x v="6"/>
    <d v="2015-10-15T16:49:31"/>
    <d v="2015-11-14T17:49:31"/>
    <s v="October"/>
    <n v="2015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27.727272727272727"/>
    <n v="122"/>
    <s v="theater/plays"/>
    <x v="1"/>
    <x v="6"/>
    <d v="2015-10-01T10:53:17"/>
    <d v="2015-10-19T11:00:00"/>
    <s v="October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39.828125"/>
    <n v="102"/>
    <s v="theater/plays"/>
    <x v="1"/>
    <x v="6"/>
    <d v="2015-06-29T13:44:57"/>
    <d v="2015-07-29T17:00:00"/>
    <s v="June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52.173913043478258"/>
    <n v="141"/>
    <s v="theater/plays"/>
    <x v="1"/>
    <x v="6"/>
    <d v="2016-02-23T01:12:53"/>
    <d v="2016-03-14T00:12:53"/>
    <s v="February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92.037815126050418"/>
    <n v="110"/>
    <s v="theater/plays"/>
    <x v="1"/>
    <x v="6"/>
    <d v="2016-04-01T17:55:58"/>
    <d v="2016-05-01T17:55:58"/>
    <s v="April"/>
    <n v="201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63.424242424242422"/>
    <n v="105"/>
    <s v="theater/plays"/>
    <x v="1"/>
    <x v="6"/>
    <d v="2016-03-29T16:20:32"/>
    <d v="2016-04-28T16:20:32"/>
    <s v="March"/>
    <n v="201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35.625"/>
    <n v="124"/>
    <s v="theater/plays"/>
    <x v="1"/>
    <x v="6"/>
    <d v="2015-06-14T19:32:39"/>
    <d v="2015-07-14T19:32:39"/>
    <s v="June"/>
    <n v="201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68.75"/>
    <n v="135"/>
    <s v="theater/plays"/>
    <x v="1"/>
    <x v="6"/>
    <d v="2016-04-23T16:12:18"/>
    <d v="2016-06-01T18:57:00"/>
    <s v="April"/>
    <n v="201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70.862068965517238"/>
    <n v="103"/>
    <s v="theater/plays"/>
    <x v="1"/>
    <x v="6"/>
    <d v="2015-07-10T17:59:38"/>
    <d v="2015-07-21T03:00:00"/>
    <s v="July"/>
    <n v="2015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50"/>
    <n v="100"/>
    <s v="theater/plays"/>
    <x v="1"/>
    <x v="6"/>
    <d v="2016-11-01T01:23:31"/>
    <d v="2016-12-01T02:23:31"/>
    <s v="November"/>
    <n v="201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42.214166666666671"/>
    <n v="130"/>
    <s v="theater/plays"/>
    <x v="1"/>
    <x v="6"/>
    <d v="2016-07-15T10:35:20"/>
    <d v="2016-07-31T11:00:00"/>
    <s v="July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152.41346153846155"/>
    <n v="40"/>
    <s v="technology/wearables"/>
    <x v="2"/>
    <x v="8"/>
    <d v="2017-01-12T04:40:05"/>
    <d v="2017-03-13T03:40:05"/>
    <s v="January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90.616279069767444"/>
    <n v="26"/>
    <s v="technology/wearables"/>
    <x v="2"/>
    <x v="8"/>
    <d v="2016-06-22T15:58:28"/>
    <d v="2016-07-21T17:30:00"/>
    <s v="June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201.60393258426967"/>
    <n v="65"/>
    <s v="technology/wearables"/>
    <x v="2"/>
    <x v="8"/>
    <d v="2014-11-04T10:58:54"/>
    <d v="2014-12-04T10:58:54"/>
    <s v="November"/>
    <n v="201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127.93333333333334"/>
    <n v="12"/>
    <s v="technology/wearables"/>
    <x v="2"/>
    <x v="8"/>
    <d v="2016-01-18T12:04:39"/>
    <d v="2016-02-17T12:04:39"/>
    <s v="January"/>
    <n v="2016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29.894736842105264"/>
    <n v="11"/>
    <s v="technology/wearables"/>
    <x v="2"/>
    <x v="8"/>
    <d v="2016-08-29T14:43:32"/>
    <d v="2016-10-08T14:43:32"/>
    <s v="August"/>
    <n v="2016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367.97142857142859"/>
    <n v="112"/>
    <s v="technology/wearables"/>
    <x v="2"/>
    <x v="8"/>
    <d v="2015-09-10T21:11:08"/>
    <d v="2015-10-15T21:11:08"/>
    <s v="September"/>
    <n v="2015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129.16666666666666"/>
    <n v="16"/>
    <s v="technology/wearables"/>
    <x v="2"/>
    <x v="8"/>
    <d v="2016-07-05T16:00:50"/>
    <d v="2016-08-19T16:00:50"/>
    <s v="July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800.7"/>
    <n v="32"/>
    <s v="technology/wearables"/>
    <x v="2"/>
    <x v="8"/>
    <d v="2016-10-26T19:15:19"/>
    <d v="2016-11-30T20:15:19"/>
    <s v="October"/>
    <n v="2016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28"/>
    <n v="1"/>
    <s v="technology/wearables"/>
    <x v="2"/>
    <x v="8"/>
    <d v="2015-03-19T16:52:02"/>
    <d v="2015-04-18T16:52:02"/>
    <s v="March"/>
    <n v="20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102.01639344262296"/>
    <n v="31"/>
    <s v="technology/wearables"/>
    <x v="2"/>
    <x v="8"/>
    <d v="2016-02-02T17:01:54"/>
    <d v="2016-03-03T17:01:54"/>
    <s v="February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84.36363636363637"/>
    <n v="1"/>
    <s v="technology/wearables"/>
    <x v="2"/>
    <x v="8"/>
    <d v="2016-08-22T16:04:20"/>
    <d v="2016-10-21T16:04:20"/>
    <s v="August"/>
    <n v="201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162.91935483870967"/>
    <n v="40"/>
    <s v="technology/wearables"/>
    <x v="2"/>
    <x v="8"/>
    <d v="2015-10-01T11:57:28"/>
    <d v="2015-11-06T01:00:00"/>
    <s v="October"/>
    <n v="20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"/>
    <n v="0"/>
    <s v="technology/wearables"/>
    <x v="2"/>
    <x v="8"/>
    <d v="2016-01-24T23:05:09"/>
    <d v="2016-02-28T23:05:09"/>
    <s v="January"/>
    <n v="20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603.52631578947364"/>
    <n v="6"/>
    <s v="technology/wearables"/>
    <x v="2"/>
    <x v="8"/>
    <d v="2016-05-30T05:39:06"/>
    <d v="2016-07-21T14:00:00"/>
    <s v="May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45.407407407407405"/>
    <n v="15"/>
    <s v="technology/wearables"/>
    <x v="2"/>
    <x v="8"/>
    <d v="2014-12-12T01:02:52"/>
    <d v="2015-01-11T01:02:52"/>
    <s v="December"/>
    <n v="201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97.333333333333329"/>
    <n v="15"/>
    <s v="technology/wearables"/>
    <x v="2"/>
    <x v="8"/>
    <d v="2014-06-26T19:29:25"/>
    <d v="2014-07-11T16:00:00"/>
    <s v="June"/>
    <n v="201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167.66666666666666"/>
    <n v="1"/>
    <s v="technology/wearables"/>
    <x v="2"/>
    <x v="8"/>
    <d v="2016-12-01T16:34:06"/>
    <d v="2016-12-30T23:00:00"/>
    <s v="December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859.85714285714289"/>
    <n v="1"/>
    <s v="technology/wearables"/>
    <x v="2"/>
    <x v="8"/>
    <d v="2016-11-23T17:58:57"/>
    <d v="2016-12-23T17:58:57"/>
    <s v="November"/>
    <n v="20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26.5"/>
    <n v="0"/>
    <s v="technology/wearables"/>
    <x v="2"/>
    <x v="8"/>
    <d v="2015-04-21T15:45:25"/>
    <d v="2015-05-21T15:45:25"/>
    <s v="April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30.272727272727273"/>
    <n v="9"/>
    <s v="technology/wearables"/>
    <x v="2"/>
    <x v="8"/>
    <d v="2016-03-22T16:45:46"/>
    <d v="2016-04-26T06:55:00"/>
    <s v="March"/>
    <n v="20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54.666666666666664"/>
    <n v="10"/>
    <s v="technology/wearables"/>
    <x v="2"/>
    <x v="8"/>
    <d v="2016-09-13T15:12:32"/>
    <d v="2016-10-13T15:12:32"/>
    <s v="September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60.75"/>
    <n v="2"/>
    <s v="technology/wearables"/>
    <x v="2"/>
    <x v="8"/>
    <d v="2016-11-30T02:03:55"/>
    <d v="2016-12-30T02:03:55"/>
    <s v="November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02.72727272727273"/>
    <n v="1"/>
    <s v="technology/wearables"/>
    <x v="2"/>
    <x v="8"/>
    <d v="2014-12-01T19:00:28"/>
    <d v="2015-01-15T19:00:28"/>
    <s v="December"/>
    <n v="201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41.585365853658537"/>
    <n v="4"/>
    <s v="technology/wearables"/>
    <x v="2"/>
    <x v="8"/>
    <d v="2015-04-29T16:17:15"/>
    <d v="2015-05-29T16:17:15"/>
    <s v="April"/>
    <n v="20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116.53333333333333"/>
    <n v="2"/>
    <s v="technology/wearables"/>
    <x v="2"/>
    <x v="8"/>
    <d v="2016-08-30T15:25:34"/>
    <d v="2016-10-14T15:25:34"/>
    <s v="August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45.333333333333336"/>
    <n v="1"/>
    <s v="technology/wearables"/>
    <x v="2"/>
    <x v="8"/>
    <d v="2014-10-23T05:19:05"/>
    <d v="2014-12-02T06:19:05"/>
    <s v="October"/>
    <n v="20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157.46"/>
    <n v="22"/>
    <s v="technology/wearables"/>
    <x v="2"/>
    <x v="8"/>
    <d v="2016-06-01T06:38:29"/>
    <d v="2016-07-02T04:00:00"/>
    <s v="June"/>
    <n v="20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00.5"/>
    <n v="1"/>
    <s v="technology/wearables"/>
    <x v="2"/>
    <x v="8"/>
    <d v="2016-07-18T12:05:54"/>
    <d v="2016-08-17T12:05:54"/>
    <s v="July"/>
    <n v="201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e v="#DIV/0!"/>
    <n v="0"/>
    <s v="technology/wearables"/>
    <x v="2"/>
    <x v="8"/>
    <d v="2016-12-28T01:26:48"/>
    <d v="2017-01-27T01:26:48"/>
    <s v="December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e v="#DIV/0!"/>
    <n v="0"/>
    <s v="technology/wearables"/>
    <x v="2"/>
    <x v="8"/>
    <d v="2014-06-16T02:33:45"/>
    <d v="2014-07-16T02:33:45"/>
    <s v="June"/>
    <n v="201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51.822463768115945"/>
    <n v="11"/>
    <s v="technology/wearables"/>
    <x v="2"/>
    <x v="8"/>
    <d v="2016-02-10T18:34:47"/>
    <d v="2016-03-11T18:34:47"/>
    <s v="February"/>
    <n v="2016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308.75"/>
    <n v="20"/>
    <s v="technology/wearables"/>
    <x v="2"/>
    <x v="8"/>
    <d v="2015-11-05T22:28:22"/>
    <d v="2015-12-05T22:28:22"/>
    <s v="November"/>
    <n v="201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379.22767857142856"/>
    <n v="85"/>
    <s v="technology/wearables"/>
    <x v="2"/>
    <x v="8"/>
    <d v="2014-11-12T20:43:48"/>
    <d v="2014-12-17T20:43:48"/>
    <s v="November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176.36428571428573"/>
    <n v="49"/>
    <s v="technology/wearables"/>
    <x v="2"/>
    <x v="8"/>
    <d v="2017-02-01T13:51:19"/>
    <d v="2017-03-03T13:51:19"/>
    <s v="February"/>
    <n v="201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66.066666666666663"/>
    <n v="3"/>
    <s v="technology/wearables"/>
    <x v="2"/>
    <x v="8"/>
    <d v="2015-07-03T19:17:13"/>
    <d v="2015-08-02T19:17:13"/>
    <s v="July"/>
    <n v="2015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89.648648648648646"/>
    <n v="7"/>
    <s v="technology/wearables"/>
    <x v="2"/>
    <x v="8"/>
    <d v="2014-10-24T15:31:55"/>
    <d v="2014-12-08T16:31:55"/>
    <s v="October"/>
    <n v="2014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e v="#DIV/0!"/>
    <n v="0"/>
    <s v="technology/wearables"/>
    <x v="2"/>
    <x v="8"/>
    <d v="2014-07-16T14:17:33"/>
    <d v="2014-08-15T14:17:33"/>
    <s v="July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382.39130434782606"/>
    <n v="70"/>
    <s v="technology/wearables"/>
    <x v="2"/>
    <x v="8"/>
    <d v="2016-08-30T14:58:37"/>
    <d v="2016-10-01T14:58:37"/>
    <s v="August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100"/>
    <n v="0"/>
    <s v="technology/wearables"/>
    <x v="2"/>
    <x v="8"/>
    <d v="2015-06-17T19:35:39"/>
    <d v="2015-07-17T19:35:39"/>
    <s v="June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58.35603715170279"/>
    <n v="102"/>
    <s v="technology/wearables"/>
    <x v="2"/>
    <x v="8"/>
    <d v="2016-06-21T12:38:03"/>
    <d v="2016-08-19T03:59:00"/>
    <s v="June"/>
    <n v="201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40.762589928057551"/>
    <n v="378"/>
    <s v="publishing/nonfiction"/>
    <x v="3"/>
    <x v="9"/>
    <d v="2016-06-01T18:57:19"/>
    <d v="2016-06-30T18:57:19"/>
    <s v="June"/>
    <n v="201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53.571428571428569"/>
    <n v="125"/>
    <s v="publishing/nonfiction"/>
    <x v="3"/>
    <x v="9"/>
    <d v="2014-06-09T19:32:39"/>
    <d v="2014-07-14T19:32:39"/>
    <s v="June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48.449664429530202"/>
    <n v="147"/>
    <s v="publishing/nonfiction"/>
    <x v="3"/>
    <x v="9"/>
    <d v="2013-05-28T01:49:11"/>
    <d v="2013-06-27T01:49:11"/>
    <s v="May"/>
    <n v="20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82.41935483870968"/>
    <n v="102"/>
    <s v="publishing/nonfiction"/>
    <x v="3"/>
    <x v="9"/>
    <d v="2015-02-05T15:18:45"/>
    <d v="2015-03-07T15:18:45"/>
    <s v="February"/>
    <n v="201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230.19230769230768"/>
    <n v="102"/>
    <s v="publishing/nonfiction"/>
    <x v="3"/>
    <x v="9"/>
    <d v="2014-11-20T12:08:53"/>
    <d v="2014-12-18T12:08:53"/>
    <s v="November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59.360465116279073"/>
    <n v="204"/>
    <s v="publishing/nonfiction"/>
    <x v="3"/>
    <x v="9"/>
    <d v="2015-11-09T07:58:55"/>
    <d v="2015-12-16T06:59:00"/>
    <s v="November"/>
    <n v="201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66.698717948717942"/>
    <n v="104"/>
    <s v="publishing/nonfiction"/>
    <x v="3"/>
    <x v="9"/>
    <d v="2015-11-26T00:18:54"/>
    <d v="2015-12-26T00:18:54"/>
    <s v="November"/>
    <n v="201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68.77500000000001"/>
    <n v="101"/>
    <s v="publishing/nonfiction"/>
    <x v="3"/>
    <x v="9"/>
    <d v="2016-01-13T17:45:44"/>
    <d v="2016-02-12T17:45:44"/>
    <s v="January"/>
    <n v="201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59.973568281938327"/>
    <n v="136"/>
    <s v="publishing/nonfiction"/>
    <x v="3"/>
    <x v="9"/>
    <d v="2015-07-15T13:52:46"/>
    <d v="2015-09-05T03:59:00"/>
    <s v="July"/>
    <n v="2015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31.80952380952381"/>
    <n v="134"/>
    <s v="publishing/nonfiction"/>
    <x v="3"/>
    <x v="9"/>
    <d v="2013-02-04T02:49:48"/>
    <d v="2013-03-11T00:00:00"/>
    <s v="February"/>
    <n v="201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24.421875"/>
    <n v="130"/>
    <s v="publishing/nonfiction"/>
    <x v="3"/>
    <x v="9"/>
    <d v="2016-05-12T19:22:59"/>
    <d v="2016-06-11T19:22:59"/>
    <s v="May"/>
    <n v="201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25.347107438016529"/>
    <n v="123"/>
    <s v="publishing/nonfiction"/>
    <x v="3"/>
    <x v="9"/>
    <d v="2012-10-31T06:06:45"/>
    <d v="2012-11-30T10:00:00"/>
    <s v="October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71.443218390804603"/>
    <n v="183"/>
    <s v="publishing/nonfiction"/>
    <x v="3"/>
    <x v="9"/>
    <d v="2013-06-05T00:56:00"/>
    <d v="2013-07-05T00:56:00"/>
    <s v="June"/>
    <n v="201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38.553846153846152"/>
    <n v="125"/>
    <s v="publishing/nonfiction"/>
    <x v="3"/>
    <x v="9"/>
    <d v="2013-01-30T23:05:37"/>
    <d v="2013-03-01T05:59:00"/>
    <s v="January"/>
    <n v="2013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68.367346938775512"/>
    <n v="112"/>
    <s v="publishing/nonfiction"/>
    <x v="3"/>
    <x v="9"/>
    <d v="2011-05-26T13:42:03"/>
    <d v="2011-06-25T13:42:03"/>
    <s v="May"/>
    <n v="20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40.210526315789473"/>
    <n v="116"/>
    <s v="publishing/nonfiction"/>
    <x v="3"/>
    <x v="9"/>
    <d v="2011-05-05T19:33:10"/>
    <d v="2011-07-06T19:33:10"/>
    <s v="May"/>
    <n v="201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32.074074074074076"/>
    <n v="173"/>
    <s v="publishing/nonfiction"/>
    <x v="3"/>
    <x v="9"/>
    <d v="2012-07-05T21:37:00"/>
    <d v="2012-08-02T21:37:00"/>
    <s v="July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28.632575757575758"/>
    <n v="126"/>
    <s v="publishing/nonfiction"/>
    <x v="3"/>
    <x v="9"/>
    <d v="2014-05-22T17:12:52"/>
    <d v="2014-06-21T17:12:52"/>
    <s v="May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43.64"/>
    <n v="109"/>
    <s v="publishing/nonfiction"/>
    <x v="3"/>
    <x v="9"/>
    <d v="2013-07-09T22:25:31"/>
    <d v="2013-09-07T22:25:31"/>
    <s v="July"/>
    <n v="201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40"/>
    <n v="100"/>
    <s v="publishing/nonfiction"/>
    <x v="3"/>
    <x v="9"/>
    <d v="2016-01-27T20:15:27"/>
    <d v="2016-02-15T07:59:00"/>
    <s v="January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346.04166666666669"/>
    <n v="119"/>
    <s v="music/rock"/>
    <x v="4"/>
    <x v="11"/>
    <d v="2014-11-08T16:41:46"/>
    <d v="2015-01-07T16:41:46"/>
    <s v="November"/>
    <n v="20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81.739130434782609"/>
    <n v="100"/>
    <s v="music/rock"/>
    <x v="4"/>
    <x v="11"/>
    <d v="2015-02-14T17:35:52"/>
    <d v="2015-03-16T16:35:52"/>
    <s v="February"/>
    <n v="201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64.535306122448986"/>
    <n v="126"/>
    <s v="music/rock"/>
    <x v="4"/>
    <x v="11"/>
    <d v="2014-10-12T23:54:23"/>
    <d v="2014-11-27T00:54:23"/>
    <s v="October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63.477777777777774"/>
    <n v="114"/>
    <s v="music/rock"/>
    <x v="4"/>
    <x v="11"/>
    <d v="2015-10-15T00:04:10"/>
    <d v="2015-11-14T01:04:10"/>
    <s v="October"/>
    <n v="201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63.620689655172413"/>
    <n v="111"/>
    <s v="music/rock"/>
    <x v="4"/>
    <x v="11"/>
    <d v="2015-05-22T04:34:54"/>
    <d v="2015-06-15T04:34:54"/>
    <s v="May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83.967068965517228"/>
    <n v="105"/>
    <s v="music/rock"/>
    <x v="4"/>
    <x v="11"/>
    <d v="2014-03-12T14:15:46"/>
    <d v="2014-04-11T14:15:46"/>
    <s v="March"/>
    <n v="20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77.75"/>
    <n v="104"/>
    <s v="music/rock"/>
    <x v="4"/>
    <x v="11"/>
    <d v="2013-10-01T00:04:50"/>
    <d v="2013-10-16T00:04:50"/>
    <s v="October"/>
    <n v="201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07.07142857142857"/>
    <n v="107"/>
    <s v="music/rock"/>
    <x v="4"/>
    <x v="11"/>
    <d v="2015-04-07T18:12:22"/>
    <d v="2015-05-07T18:12:22"/>
    <s v="April"/>
    <n v="2015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38.75"/>
    <n v="124"/>
    <s v="music/rock"/>
    <x v="4"/>
    <x v="11"/>
    <d v="2012-06-12T17:45:32"/>
    <d v="2012-07-12T17:45:32"/>
    <s v="June"/>
    <n v="201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201.94230769230768"/>
    <n v="105"/>
    <s v="music/rock"/>
    <x v="4"/>
    <x v="11"/>
    <d v="2016-11-30T22:50:33"/>
    <d v="2016-12-30T22:50:33"/>
    <s v="November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43.060606060606062"/>
    <n v="189"/>
    <s v="music/rock"/>
    <x v="4"/>
    <x v="11"/>
    <d v="2016-02-24T03:53:08"/>
    <d v="2016-03-25T02:53:08"/>
    <s v="February"/>
    <n v="201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62.871559633027523"/>
    <n v="171"/>
    <s v="music/rock"/>
    <x v="4"/>
    <x v="11"/>
    <d v="2016-12-16T01:35:19"/>
    <d v="2017-01-15T01:35:19"/>
    <s v="December"/>
    <n v="2016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55.607142857142854"/>
    <n v="252"/>
    <s v="music/rock"/>
    <x v="4"/>
    <x v="11"/>
    <d v="2016-11-03T16:03:26"/>
    <d v="2016-12-03T17:03:26"/>
    <s v="November"/>
    <n v="20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48.70967741935484"/>
    <n v="116"/>
    <s v="music/rock"/>
    <x v="4"/>
    <x v="11"/>
    <d v="2017-01-12T05:16:10"/>
    <d v="2017-02-03T04:11:00"/>
    <s v="January"/>
    <n v="201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30.578947368421051"/>
    <n v="203"/>
    <s v="music/rock"/>
    <x v="4"/>
    <x v="11"/>
    <d v="2016-07-17T18:13:30"/>
    <d v="2016-08-01T18:13:30"/>
    <s v="July"/>
    <n v="2016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73.907284768211923"/>
    <n v="112"/>
    <s v="music/rock"/>
    <x v="4"/>
    <x v="11"/>
    <d v="2015-05-06T11:47:56"/>
    <d v="2015-06-05T11:47:56"/>
    <s v="May"/>
    <n v="2015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21.2"/>
    <n v="424"/>
    <s v="music/rock"/>
    <x v="4"/>
    <x v="11"/>
    <d v="2015-05-17T18:18:26"/>
    <d v="2015-06-09T02:00:00"/>
    <s v="May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73.356164383561648"/>
    <n v="107"/>
    <s v="music/rock"/>
    <x v="4"/>
    <x v="11"/>
    <d v="2016-11-29T05:08:45"/>
    <d v="2016-12-29T05:08:45"/>
    <s v="November"/>
    <n v="201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56.412162162162161"/>
    <n v="104"/>
    <s v="music/rock"/>
    <x v="4"/>
    <x v="11"/>
    <d v="2013-04-06T19:12:16"/>
    <d v="2013-05-06T19:12:16"/>
    <s v="April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50.247311827956992"/>
    <n v="212"/>
    <s v="music/rock"/>
    <x v="4"/>
    <x v="11"/>
    <d v="2016-12-03T01:47:58"/>
    <d v="2016-12-23T01:47:58"/>
    <s v="December"/>
    <n v="201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68.936507936507937"/>
    <n v="124"/>
    <s v="music/rock"/>
    <x v="4"/>
    <x v="11"/>
    <d v="2015-06-05T17:38:42"/>
    <d v="2015-07-05T17:38:42"/>
    <s v="June"/>
    <n v="2015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65.914104477611943"/>
    <n v="110"/>
    <s v="music/rock"/>
    <x v="4"/>
    <x v="11"/>
    <d v="2016-03-04T16:32:01"/>
    <d v="2016-04-29T12:11:00"/>
    <s v="March"/>
    <n v="201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62.5"/>
    <n v="219"/>
    <s v="music/rock"/>
    <x v="4"/>
    <x v="11"/>
    <d v="2015-06-29T15:31:29"/>
    <d v="2015-07-29T15:31:29"/>
    <s v="June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70.064102564102569"/>
    <n v="137"/>
    <s v="music/rock"/>
    <x v="4"/>
    <x v="11"/>
    <d v="2015-05-02T22:06:35"/>
    <d v="2015-06-03T04:30:00"/>
    <s v="May"/>
    <n v="201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60.181874999999998"/>
    <n v="135"/>
    <s v="music/rock"/>
    <x v="4"/>
    <x v="11"/>
    <d v="2016-09-21T14:45:17"/>
    <d v="2016-10-17T16:14:00"/>
    <s v="September"/>
    <n v="2016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21.382352941176471"/>
    <n v="145"/>
    <s v="music/rock"/>
    <x v="4"/>
    <x v="11"/>
    <d v="2016-07-14T11:32:37"/>
    <d v="2016-08-13T11:32:37"/>
    <s v="July"/>
    <n v="2016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60.78947368421052"/>
    <n v="109"/>
    <s v="music/rock"/>
    <x v="4"/>
    <x v="11"/>
    <d v="2015-03-24T19:16:46"/>
    <d v="2015-04-27T17:12:00"/>
    <s v="March"/>
    <n v="2015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42.384615384615387"/>
    <n v="110"/>
    <s v="music/rock"/>
    <x v="4"/>
    <x v="11"/>
    <d v="2015-07-08T15:36:58"/>
    <d v="2015-08-22T04:59:00"/>
    <s v="July"/>
    <n v="2015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27.317307692307693"/>
    <n v="114"/>
    <s v="music/rock"/>
    <x v="4"/>
    <x v="11"/>
    <d v="2016-02-01T03:43:06"/>
    <d v="2016-03-03T03:43:06"/>
    <s v="February"/>
    <n v="201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96.82692307692307"/>
    <n v="102"/>
    <s v="music/rock"/>
    <x v="4"/>
    <x v="11"/>
    <d v="2016-07-02T16:22:03"/>
    <d v="2016-08-01T16:22:03"/>
    <s v="July"/>
    <n v="201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53.882352941176471"/>
    <n v="122"/>
    <s v="music/rock"/>
    <x v="4"/>
    <x v="11"/>
    <d v="2017-01-17T03:28:46"/>
    <d v="2017-03-01T03:00:00"/>
    <s v="January"/>
    <n v="2017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47.756097560975611"/>
    <n v="112"/>
    <s v="music/rock"/>
    <x v="4"/>
    <x v="11"/>
    <d v="2016-12-15T21:48:01"/>
    <d v="2017-01-14T21:48:01"/>
    <s v="December"/>
    <n v="201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88.191780821917803"/>
    <n v="107"/>
    <s v="music/rock"/>
    <x v="4"/>
    <x v="11"/>
    <d v="2015-01-14T23:58:02"/>
    <d v="2015-02-13T23:58:02"/>
    <s v="January"/>
    <n v="201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72.056962025316452"/>
    <n v="114"/>
    <s v="music/rock"/>
    <x v="4"/>
    <x v="11"/>
    <d v="2016-09-27T22:01:50"/>
    <d v="2016-10-27T21:19:00"/>
    <s v="September"/>
    <n v="201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74.246153846153845"/>
    <n v="110"/>
    <s v="music/rock"/>
    <x v="4"/>
    <x v="11"/>
    <d v="2016-06-05T20:58:54"/>
    <d v="2016-07-05T20:58:54"/>
    <s v="June"/>
    <n v="201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61.701086956521742"/>
    <n v="126"/>
    <s v="music/rock"/>
    <x v="4"/>
    <x v="11"/>
    <d v="2014-09-07T00:06:13"/>
    <d v="2014-10-07T00:06:13"/>
    <s v="September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7.235294117647058"/>
    <n v="167"/>
    <s v="music/rock"/>
    <x v="4"/>
    <x v="11"/>
    <d v="2016-05-08T08:11:13"/>
    <d v="2016-06-12T05:30:00"/>
    <s v="May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51.720833333333331"/>
    <n v="497"/>
    <s v="music/rock"/>
    <x v="4"/>
    <x v="11"/>
    <d v="2013-05-05T23:54:34"/>
    <d v="2013-05-26T23:54:34"/>
    <s v="May"/>
    <n v="201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24.150442477876105"/>
    <n v="109"/>
    <s v="music/rock"/>
    <x v="4"/>
    <x v="11"/>
    <d v="2015-03-02T01:16:51"/>
    <d v="2015-05-01T00:16:51"/>
    <s v="March"/>
    <n v="20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62.166666666666664"/>
    <n v="103"/>
    <s v="music/rock"/>
    <x v="4"/>
    <x v="11"/>
    <d v="2013-06-26T01:30:35"/>
    <d v="2013-07-26T01:30:35"/>
    <s v="June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48.2"/>
    <n v="2"/>
    <s v="publishing/translations"/>
    <x v="3"/>
    <x v="22"/>
    <d v="2015-01-28T12:14:45"/>
    <d v="2015-02-22T12:14:45"/>
    <s v="January"/>
    <n v="201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6.1764705882352944"/>
    <n v="0"/>
    <s v="publishing/translations"/>
    <x v="3"/>
    <x v="22"/>
    <d v="2014-10-29T16:20:01"/>
    <d v="2014-11-28T17:20:01"/>
    <s v="October"/>
    <n v="2014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5"/>
    <n v="0"/>
    <s v="publishing/translations"/>
    <x v="3"/>
    <x v="22"/>
    <d v="2015-10-20T10:23:27"/>
    <d v="2015-12-12T10:00:00"/>
    <s v="October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7.5"/>
    <n v="1"/>
    <s v="publishing/translations"/>
    <x v="3"/>
    <x v="22"/>
    <d v="2014-07-18T12:52:58"/>
    <d v="2014-08-12T12:52:58"/>
    <s v="July"/>
    <n v="201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12"/>
    <n v="7"/>
    <s v="publishing/translations"/>
    <x v="3"/>
    <x v="22"/>
    <d v="2015-10-14T20:55:56"/>
    <d v="2015-11-13T21:55:56"/>
    <s v="October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e v="#DIV/0!"/>
    <n v="0"/>
    <s v="publishing/translations"/>
    <x v="3"/>
    <x v="22"/>
    <d v="2014-11-02T03:12:15"/>
    <d v="2015-01-01T04:12:15"/>
    <s v="November"/>
    <n v="20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"/>
    <n v="0"/>
    <s v="publishing/translations"/>
    <x v="3"/>
    <x v="22"/>
    <d v="2016-04-19T07:38:40"/>
    <d v="2016-06-03T07:38:40"/>
    <s v="April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2.3333333333333335"/>
    <n v="0"/>
    <s v="publishing/translations"/>
    <x v="3"/>
    <x v="22"/>
    <d v="2015-01-09T01:25:00"/>
    <d v="2015-02-06T01:25:00"/>
    <s v="January"/>
    <n v="2015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24.615384615384617"/>
    <n v="5"/>
    <s v="publishing/translations"/>
    <x v="3"/>
    <x v="22"/>
    <d v="2014-11-04T01:31:39"/>
    <d v="2014-12-04T01:31:39"/>
    <s v="November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100"/>
    <n v="5"/>
    <s v="publishing/translations"/>
    <x v="3"/>
    <x v="22"/>
    <d v="2015-12-22T10:29:30"/>
    <d v="2016-02-20T10:29:30"/>
    <s v="December"/>
    <n v="201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1"/>
    <n v="0"/>
    <s v="publishing/translations"/>
    <x v="3"/>
    <x v="22"/>
    <d v="2016-12-04T06:04:27"/>
    <d v="2017-01-03T06:04:27"/>
    <s v="December"/>
    <n v="201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88.888888888888886"/>
    <n v="18"/>
    <s v="publishing/translations"/>
    <x v="3"/>
    <x v="22"/>
    <d v="2015-07-07T16:13:11"/>
    <d v="2015-08-16T16:13:11"/>
    <s v="July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e v="#DIV/0!"/>
    <n v="0"/>
    <s v="publishing/translations"/>
    <x v="3"/>
    <x v="22"/>
    <d v="2015-10-22T22:13:39"/>
    <d v="2015-11-21T23:13:39"/>
    <s v="October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27.5"/>
    <n v="1"/>
    <s v="publishing/translations"/>
    <x v="3"/>
    <x v="22"/>
    <d v="2015-08-16T03:36:14"/>
    <d v="2015-09-15T11:11:00"/>
    <s v="August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6"/>
    <n v="0"/>
    <s v="publishing/translations"/>
    <x v="3"/>
    <x v="22"/>
    <d v="2016-01-26T10:57:14"/>
    <d v="2016-02-25T10:57:14"/>
    <s v="January"/>
    <n v="20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44.5"/>
    <n v="7"/>
    <s v="publishing/translations"/>
    <x v="3"/>
    <x v="22"/>
    <d v="2016-09-09T10:56:59"/>
    <d v="2016-10-09T10:56:59"/>
    <s v="September"/>
    <n v="2016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1"/>
    <n v="3"/>
    <s v="publishing/translations"/>
    <x v="3"/>
    <x v="22"/>
    <d v="2016-06-03T16:01:26"/>
    <d v="2016-06-28T16:01:26"/>
    <s v="June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100"/>
    <n v="0"/>
    <s v="publishing/translations"/>
    <x v="3"/>
    <x v="22"/>
    <d v="2015-01-09T21:58:29"/>
    <d v="2015-02-08T21:58:29"/>
    <s v="January"/>
    <n v="201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13"/>
    <n v="0"/>
    <s v="publishing/translations"/>
    <x v="3"/>
    <x v="22"/>
    <d v="2016-08-22T05:45:04"/>
    <d v="2016-09-21T05:45:04"/>
    <s v="August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100"/>
    <n v="0"/>
    <s v="publishing/translations"/>
    <x v="3"/>
    <x v="22"/>
    <d v="2015-12-02T08:38:51"/>
    <d v="2016-01-01T08:38:51"/>
    <s v="December"/>
    <n v="2015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109.07142857142857"/>
    <n v="20"/>
    <s v="publishing/translations"/>
    <x v="3"/>
    <x v="22"/>
    <d v="2016-11-02T17:13:22"/>
    <d v="2016-11-15T18:13:22"/>
    <s v="November"/>
    <n v="201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e v="#DIV/0!"/>
    <n v="0"/>
    <s v="publishing/translations"/>
    <x v="3"/>
    <x v="22"/>
    <d v="2015-03-30T03:09:19"/>
    <d v="2015-04-29T03:09:19"/>
    <s v="March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e v="#DIV/0!"/>
    <n v="0"/>
    <s v="publishing/translations"/>
    <x v="3"/>
    <x v="22"/>
    <d v="2015-06-25T09:22:00"/>
    <d v="2015-08-24T09:22:00"/>
    <s v="June"/>
    <n v="2015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104.75"/>
    <n v="8"/>
    <s v="publishing/translations"/>
    <x v="3"/>
    <x v="22"/>
    <d v="2016-08-19T20:26:25"/>
    <d v="2016-09-18T20:26:25"/>
    <s v="August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15"/>
    <n v="5"/>
    <s v="publishing/translations"/>
    <x v="3"/>
    <x v="22"/>
    <d v="2016-03-03T09:06:57"/>
    <d v="2016-04-02T08:06:57"/>
    <s v="March"/>
    <n v="2016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e v="#DIV/0!"/>
    <n v="0"/>
    <s v="publishing/translations"/>
    <x v="3"/>
    <x v="22"/>
    <d v="2015-03-11T01:27:22"/>
    <d v="2015-04-10T01:27:22"/>
    <s v="March"/>
    <n v="2015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0.599999999999994"/>
    <n v="8"/>
    <s v="publishing/translations"/>
    <x v="3"/>
    <x v="22"/>
    <d v="2014-11-18T19:31:28"/>
    <d v="2014-12-19T19:31:28"/>
    <s v="November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115.55319148936171"/>
    <n v="32"/>
    <s v="publishing/translations"/>
    <x v="3"/>
    <x v="22"/>
    <d v="2015-10-27T05:03:36"/>
    <d v="2015-11-26T06:03:36"/>
    <s v="October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e v="#DIV/0!"/>
    <n v="0"/>
    <s v="publishing/translations"/>
    <x v="3"/>
    <x v="22"/>
    <d v="2015-06-20T18:43:48"/>
    <d v="2015-07-20T18:43:48"/>
    <s v="June"/>
    <n v="201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80.5"/>
    <n v="7"/>
    <s v="publishing/translations"/>
    <x v="3"/>
    <x v="22"/>
    <d v="2016-10-30T15:01:15"/>
    <d v="2016-12-10T11:00:00"/>
    <s v="October"/>
    <n v="2016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744.5454545454545"/>
    <n v="10"/>
    <s v="publishing/translations"/>
    <x v="3"/>
    <x v="22"/>
    <d v="2015-05-18T18:24:38"/>
    <d v="2015-06-08T15:00:00"/>
    <s v="May"/>
    <n v="201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7.5"/>
    <n v="0"/>
    <s v="publishing/translations"/>
    <x v="3"/>
    <x v="22"/>
    <d v="2015-09-11T18:43:40"/>
    <d v="2015-10-11T18:43:40"/>
    <s v="September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38.5"/>
    <n v="1"/>
    <s v="publishing/translations"/>
    <x v="3"/>
    <x v="22"/>
    <d v="2016-01-22T08:24:17"/>
    <d v="2016-02-21T08:24:17"/>
    <s v="January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36.68181818181818"/>
    <n v="27"/>
    <s v="publishing/translations"/>
    <x v="3"/>
    <x v="22"/>
    <d v="2014-06-06T12:45:39"/>
    <d v="2014-07-13T04:59:00"/>
    <s v="June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75"/>
    <n v="3"/>
    <s v="publishing/translations"/>
    <x v="3"/>
    <x v="22"/>
    <d v="2016-03-28T20:54:59"/>
    <d v="2016-04-27T13:55:00"/>
    <s v="March"/>
    <n v="201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30"/>
    <n v="7"/>
    <s v="publishing/translations"/>
    <x v="3"/>
    <x v="22"/>
    <d v="2015-02-05T19:55:01"/>
    <d v="2015-03-07T19:55:01"/>
    <s v="February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1"/>
    <n v="0"/>
    <s v="publishing/translations"/>
    <x v="3"/>
    <x v="22"/>
    <d v="2016-04-26T17:57:43"/>
    <d v="2016-05-26T17:57:43"/>
    <s v="April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673.33333333333337"/>
    <n v="1"/>
    <s v="publishing/translations"/>
    <x v="3"/>
    <x v="22"/>
    <d v="2015-07-13T18:22:49"/>
    <d v="2015-09-11T18:22:49"/>
    <s v="July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e v="#DIV/0!"/>
    <n v="0"/>
    <s v="publishing/translations"/>
    <x v="3"/>
    <x v="22"/>
    <d v="2016-04-25T15:29:18"/>
    <d v="2016-05-25T15:29:18"/>
    <s v="April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e v="#DIV/0!"/>
    <n v="0"/>
    <s v="publishing/translations"/>
    <x v="3"/>
    <x v="22"/>
    <d v="2016-12-03T22:13:29"/>
    <d v="2017-01-02T22:13:29"/>
    <s v="December"/>
    <n v="2016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e v="#DIV/0!"/>
    <n v="0"/>
    <s v="publishing/translations"/>
    <x v="3"/>
    <x v="22"/>
    <d v="2015-07-14T20:57:42"/>
    <d v="2015-09-12T20:57:42"/>
    <s v="July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e v="#DIV/0!"/>
    <n v="0"/>
    <s v="publishing/translations"/>
    <x v="3"/>
    <x v="22"/>
    <d v="2015-05-15T13:00:55"/>
    <d v="2015-06-14T13:00:55"/>
    <s v="May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e v="#DIV/0!"/>
    <n v="0"/>
    <s v="publishing/translations"/>
    <x v="3"/>
    <x v="22"/>
    <d v="2016-04-01T10:44:38"/>
    <d v="2016-04-21T10:44:38"/>
    <s v="April"/>
    <n v="201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25"/>
    <n v="0"/>
    <s v="publishing/translations"/>
    <x v="3"/>
    <x v="22"/>
    <d v="2016-06-08T17:32:14"/>
    <d v="2016-07-08T17:32:14"/>
    <s v="June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e v="#DIV/0!"/>
    <n v="0"/>
    <s v="publishing/translations"/>
    <x v="3"/>
    <x v="22"/>
    <d v="2015-04-21T22:28:38"/>
    <d v="2015-05-22T05:25:00"/>
    <s v="April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e v="#DIV/0!"/>
    <n v="0"/>
    <s v="publishing/translations"/>
    <x v="3"/>
    <x v="22"/>
    <d v="2015-03-23T19:28:25"/>
    <d v="2015-05-10T19:28:25"/>
    <s v="March"/>
    <n v="201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"/>
    <n v="0"/>
    <s v="publishing/translations"/>
    <x v="3"/>
    <x v="22"/>
    <d v="2016-01-21T04:06:37"/>
    <d v="2016-02-20T04:06:37"/>
    <s v="January"/>
    <n v="2016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"/>
    <n v="0"/>
    <s v="publishing/translations"/>
    <x v="3"/>
    <x v="22"/>
    <d v="2014-10-19T23:00:59"/>
    <d v="2014-11-19T00:00:59"/>
    <s v="October"/>
    <n v="2014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e v="#DIV/0!"/>
    <n v="0"/>
    <s v="publishing/translations"/>
    <x v="3"/>
    <x v="22"/>
    <d v="2014-06-28T16:52:43"/>
    <d v="2014-07-28T16:52:43"/>
    <s v="June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e v="#DIV/0!"/>
    <n v="0"/>
    <s v="publishing/translations"/>
    <x v="3"/>
    <x v="22"/>
    <d v="2017-03-01T16:42:27"/>
    <d v="2017-04-15T15:42:27"/>
    <s v="March"/>
    <n v="201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15"/>
    <n v="1"/>
    <s v="publishing/translations"/>
    <x v="3"/>
    <x v="22"/>
    <d v="2016-04-03T20:48:00"/>
    <d v="2016-04-24T21:59:00"/>
    <s v="April"/>
    <n v="201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225"/>
    <n v="11"/>
    <s v="publishing/translations"/>
    <x v="3"/>
    <x v="22"/>
    <d v="2014-07-12T16:08:40"/>
    <d v="2014-09-05T13:39:00"/>
    <s v="July"/>
    <n v="2014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48.333333333333336"/>
    <n v="3"/>
    <s v="publishing/translations"/>
    <x v="3"/>
    <x v="22"/>
    <d v="2016-12-04T16:02:45"/>
    <d v="2017-01-03T16:02:45"/>
    <s v="December"/>
    <n v="201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e v="#DIV/0!"/>
    <n v="0"/>
    <s v="publishing/translations"/>
    <x v="3"/>
    <x v="22"/>
    <d v="2015-10-12T21:30:44"/>
    <d v="2015-11-11T22:30:44"/>
    <s v="October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e v="#DIV/0!"/>
    <n v="0"/>
    <s v="publishing/translations"/>
    <x v="3"/>
    <x v="22"/>
    <d v="2014-07-11T16:56:00"/>
    <d v="2014-08-11T04:00:00"/>
    <s v="July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e v="#DIV/0!"/>
    <n v="0"/>
    <s v="publishing/translations"/>
    <x v="3"/>
    <x v="22"/>
    <d v="2015-11-04T04:54:56"/>
    <d v="2015-12-02T17:25:00"/>
    <s v="November"/>
    <n v="2015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e v="#DIV/0!"/>
    <n v="0"/>
    <s v="publishing/translations"/>
    <x v="3"/>
    <x v="22"/>
    <d v="2014-10-03T21:31:38"/>
    <d v="2014-11-30T23:45:00"/>
    <s v="October"/>
    <n v="20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44.66673529411765"/>
    <n v="101"/>
    <s v="publishing/radio &amp; podcasts"/>
    <x v="3"/>
    <x v="23"/>
    <d v="2014-09-17T15:29:14"/>
    <d v="2014-10-21T00:00:00"/>
    <s v="September"/>
    <n v="20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28.937999999999999"/>
    <n v="109"/>
    <s v="publishing/radio &amp; podcasts"/>
    <x v="3"/>
    <x v="23"/>
    <d v="2013-03-11T15:54:31"/>
    <d v="2013-04-10T15:54:31"/>
    <s v="March"/>
    <n v="20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35.44"/>
    <n v="148"/>
    <s v="publishing/radio &amp; podcasts"/>
    <x v="3"/>
    <x v="23"/>
    <d v="2013-02-21T21:52:18"/>
    <d v="2013-04-07T20:52:18"/>
    <s v="February"/>
    <n v="201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34.871794871794869"/>
    <n v="163"/>
    <s v="publishing/radio &amp; podcasts"/>
    <x v="3"/>
    <x v="23"/>
    <d v="2013-01-17T15:52:38"/>
    <d v="2013-02-16T15:52:38"/>
    <s v="January"/>
    <n v="201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52.622732513451197"/>
    <n v="456"/>
    <s v="publishing/radio &amp; podcasts"/>
    <x v="3"/>
    <x v="23"/>
    <d v="2012-02-20T17:37:32"/>
    <d v="2012-03-22T03:00:00"/>
    <s v="February"/>
    <n v="201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69.598266129032254"/>
    <n v="108"/>
    <s v="publishing/radio &amp; podcasts"/>
    <x v="3"/>
    <x v="23"/>
    <d v="2015-12-02T04:07:46"/>
    <d v="2016-01-12T05:00:00"/>
    <s v="December"/>
    <n v="2015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76.72"/>
    <n v="115"/>
    <s v="publishing/radio &amp; podcasts"/>
    <x v="3"/>
    <x v="23"/>
    <d v="2012-01-25T19:14:45"/>
    <d v="2012-03-25T18:14:45"/>
    <s v="January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33.191126279863482"/>
    <n v="102"/>
    <s v="publishing/radio &amp; podcasts"/>
    <x v="3"/>
    <x v="23"/>
    <d v="2011-04-13T00:20:49"/>
    <d v="2011-06-12T00:20:49"/>
    <s v="April"/>
    <n v="2011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49.46417445482865"/>
    <n v="108"/>
    <s v="publishing/radio &amp; podcasts"/>
    <x v="3"/>
    <x v="23"/>
    <d v="2013-01-16T14:21:49"/>
    <d v="2013-02-15T14:21:49"/>
    <s v="January"/>
    <n v="201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23.172839506172838"/>
    <n v="125"/>
    <s v="publishing/radio &amp; podcasts"/>
    <x v="3"/>
    <x v="23"/>
    <d v="2012-12-07T19:51:03"/>
    <d v="2012-12-28T19:51:03"/>
    <s v="December"/>
    <n v="201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96.877551020408163"/>
    <n v="104"/>
    <s v="publishing/radio &amp; podcasts"/>
    <x v="3"/>
    <x v="23"/>
    <d v="2015-03-10T22:58:54"/>
    <d v="2015-04-09T22:58:54"/>
    <s v="March"/>
    <n v="201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03.20238095238095"/>
    <n v="139"/>
    <s v="publishing/radio &amp; podcasts"/>
    <x v="3"/>
    <x v="23"/>
    <d v="2013-09-16T13:01:43"/>
    <d v="2013-10-16T13:01:43"/>
    <s v="September"/>
    <n v="201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38.462553191489363"/>
    <n v="121"/>
    <s v="publishing/radio &amp; podcasts"/>
    <x v="3"/>
    <x v="23"/>
    <d v="2012-01-31T23:30:39"/>
    <d v="2012-03-01T23:30:39"/>
    <s v="January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44.315789473684212"/>
    <n v="112"/>
    <s v="publishing/radio &amp; podcasts"/>
    <x v="3"/>
    <x v="23"/>
    <d v="2013-08-14T17:28:12"/>
    <d v="2013-09-13T17:28:12"/>
    <s v="August"/>
    <n v="201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64.173356009070289"/>
    <n v="189"/>
    <s v="publishing/radio &amp; podcasts"/>
    <x v="3"/>
    <x v="23"/>
    <d v="2014-11-17T17:21:03"/>
    <d v="2014-12-20T04:59:00"/>
    <s v="November"/>
    <n v="2014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43.333275109170302"/>
    <n v="662"/>
    <s v="publishing/radio &amp; podcasts"/>
    <x v="3"/>
    <x v="23"/>
    <d v="2011-08-11T01:00:22"/>
    <d v="2011-09-10T01:00:22"/>
    <s v="August"/>
    <n v="2011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90.495934959349597"/>
    <n v="111"/>
    <s v="publishing/radio &amp; podcasts"/>
    <x v="3"/>
    <x v="23"/>
    <d v="2011-10-24T14:46:44"/>
    <d v="2011-12-23T03:00:00"/>
    <s v="October"/>
    <n v="20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29.187190495010373"/>
    <n v="1182"/>
    <s v="publishing/radio &amp; podcasts"/>
    <x v="3"/>
    <x v="23"/>
    <d v="2013-04-30T20:55:13"/>
    <d v="2013-05-14T20:55:13"/>
    <s v="April"/>
    <n v="20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30.95774647887324"/>
    <n v="137"/>
    <s v="publishing/radio &amp; podcasts"/>
    <x v="3"/>
    <x v="23"/>
    <d v="2014-04-25T17:53:09"/>
    <d v="2014-05-10T03:59:00"/>
    <s v="April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92.157795275590544"/>
    <n v="117"/>
    <s v="publishing/radio &amp; podcasts"/>
    <x v="3"/>
    <x v="23"/>
    <d v="2013-07-09T22:24:59"/>
    <d v="2013-07-26T17:00:00"/>
    <s v="July"/>
    <n v="20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17.5"/>
    <n v="2"/>
    <s v="publishing/fiction"/>
    <x v="3"/>
    <x v="10"/>
    <d v="2013-10-03T22:09:05"/>
    <d v="2013-11-02T22:09:05"/>
    <s v="October"/>
    <n v="20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5"/>
    <n v="0"/>
    <s v="publishing/fiction"/>
    <x v="3"/>
    <x v="10"/>
    <d v="2012-08-15T20:35:36"/>
    <d v="2012-09-07T07:51:00"/>
    <s v="August"/>
    <n v="201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25"/>
    <n v="1"/>
    <s v="publishing/fiction"/>
    <x v="3"/>
    <x v="10"/>
    <d v="2016-06-27T04:37:55"/>
    <d v="2016-07-22T04:37:55"/>
    <s v="June"/>
    <n v="2016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e v="#DIV/0!"/>
    <n v="0"/>
    <s v="publishing/fiction"/>
    <x v="3"/>
    <x v="10"/>
    <d v="2012-05-24T04:49:23"/>
    <d v="2012-07-21T14:51:00"/>
    <s v="May"/>
    <n v="20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50"/>
    <n v="2"/>
    <s v="publishing/fiction"/>
    <x v="3"/>
    <x v="10"/>
    <d v="2015-05-06T19:06:13"/>
    <d v="2015-06-20T19:06:13"/>
    <s v="May"/>
    <n v="201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16"/>
    <n v="0"/>
    <s v="publishing/fiction"/>
    <x v="3"/>
    <x v="10"/>
    <d v="2015-01-28T04:02:41"/>
    <d v="2015-02-27T04:02:41"/>
    <s v="January"/>
    <n v="2015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e v="#DIV/0!"/>
    <n v="0"/>
    <s v="publishing/fiction"/>
    <x v="3"/>
    <x v="10"/>
    <d v="2016-07-03T22:01:11"/>
    <d v="2016-08-02T22:01:11"/>
    <s v="July"/>
    <n v="2016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60"/>
    <n v="2"/>
    <s v="publishing/fiction"/>
    <x v="3"/>
    <x v="10"/>
    <d v="2013-12-06T13:31:00"/>
    <d v="2014-01-05T13:31:00"/>
    <s v="December"/>
    <n v="201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e v="#DIV/0!"/>
    <n v="0"/>
    <s v="publishing/fiction"/>
    <x v="3"/>
    <x v="10"/>
    <d v="2012-10-16T14:40:52"/>
    <d v="2012-11-15T15:40:52"/>
    <s v="October"/>
    <n v="20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47.10526315789474"/>
    <n v="31"/>
    <s v="publishing/fiction"/>
    <x v="3"/>
    <x v="10"/>
    <d v="2013-09-03T13:27:54"/>
    <d v="2013-10-02T13:27:54"/>
    <s v="September"/>
    <n v="2013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100"/>
    <n v="8"/>
    <s v="publishing/fiction"/>
    <x v="3"/>
    <x v="10"/>
    <d v="2014-12-18T17:07:23"/>
    <d v="2015-02-15T15:38:00"/>
    <s v="December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15"/>
    <n v="1"/>
    <s v="publishing/fiction"/>
    <x v="3"/>
    <x v="10"/>
    <d v="2011-05-19T21:14:06"/>
    <d v="2011-06-18T21:14:06"/>
    <s v="May"/>
    <n v="2011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e v="#DIV/0!"/>
    <n v="0"/>
    <s v="publishing/fiction"/>
    <x v="3"/>
    <x v="10"/>
    <d v="2013-05-17T20:47:55"/>
    <d v="2013-06-16T20:47:55"/>
    <s v="May"/>
    <n v="20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40.454545454545453"/>
    <n v="9"/>
    <s v="publishing/fiction"/>
    <x v="3"/>
    <x v="10"/>
    <d v="2015-03-04T17:20:13"/>
    <d v="2015-04-03T15:38:00"/>
    <s v="March"/>
    <n v="2015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e v="#DIV/0!"/>
    <n v="0"/>
    <s v="publishing/fiction"/>
    <x v="3"/>
    <x v="10"/>
    <d v="2011-07-28T18:57:11"/>
    <d v="2011-08-27T18:57:11"/>
    <s v="July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e v="#DIV/0!"/>
    <n v="0"/>
    <s v="publishing/fiction"/>
    <x v="3"/>
    <x v="10"/>
    <d v="2014-07-18T11:24:19"/>
    <d v="2014-09-16T11:24:19"/>
    <s v="July"/>
    <n v="2014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1"/>
    <n v="0"/>
    <s v="publishing/fiction"/>
    <x v="3"/>
    <x v="10"/>
    <d v="2013-06-19T15:25:22"/>
    <d v="2013-07-31T19:43:00"/>
    <s v="June"/>
    <n v="201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9"/>
    <n v="2"/>
    <s v="publishing/fiction"/>
    <x v="3"/>
    <x v="10"/>
    <d v="2014-07-20T23:36:18"/>
    <d v="2014-09-03T23:36:18"/>
    <s v="July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5"/>
    <n v="0"/>
    <s v="publishing/fiction"/>
    <x v="3"/>
    <x v="10"/>
    <d v="2016-06-06T00:10:33"/>
    <d v="2016-08-05T00:10:33"/>
    <s v="June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46.733333333333334"/>
    <n v="25"/>
    <s v="publishing/fiction"/>
    <x v="3"/>
    <x v="10"/>
    <d v="2013-04-01T21:42:37"/>
    <d v="2013-05-01T21:42:37"/>
    <s v="April"/>
    <n v="201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97.731073446327684"/>
    <n v="166"/>
    <s v="photography/photobooks"/>
    <x v="8"/>
    <x v="20"/>
    <d v="2015-06-08T14:00:23"/>
    <d v="2015-07-08T14:00:23"/>
    <s v="June"/>
    <n v="2015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67.835866261398181"/>
    <n v="101"/>
    <s v="photography/photobooks"/>
    <x v="8"/>
    <x v="20"/>
    <d v="2016-02-26T13:01:20"/>
    <d v="2016-03-25T22:00:00"/>
    <s v="February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56.98492957746479"/>
    <n v="108"/>
    <s v="photography/photobooks"/>
    <x v="8"/>
    <x v="20"/>
    <d v="2016-08-24T08:20:01"/>
    <d v="2016-10-23T08:20:01"/>
    <s v="August"/>
    <n v="2016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67.159851301115239"/>
    <n v="278"/>
    <s v="photography/photobooks"/>
    <x v="8"/>
    <x v="20"/>
    <d v="2014-05-13T15:47:04"/>
    <d v="2014-06-10T08:33:00"/>
    <s v="May"/>
    <n v="201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48.037681159420288"/>
    <n v="104"/>
    <s v="photography/photobooks"/>
    <x v="8"/>
    <x v="20"/>
    <d v="2016-02-14T10:38:23"/>
    <d v="2016-03-22T20:01:00"/>
    <s v="February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38.860465116279073"/>
    <n v="111"/>
    <s v="photography/photobooks"/>
    <x v="8"/>
    <x v="20"/>
    <d v="2014-06-24T18:51:44"/>
    <d v="2014-07-24T18:51:44"/>
    <s v="June"/>
    <n v="201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78.181818181818187"/>
    <n v="215"/>
    <s v="photography/photobooks"/>
    <x v="8"/>
    <x v="20"/>
    <d v="2010-03-17T10:48:29"/>
    <d v="2010-05-15T08:10:00"/>
    <s v="March"/>
    <n v="20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97.113744075829388"/>
    <n v="111"/>
    <s v="photography/photobooks"/>
    <x v="8"/>
    <x v="20"/>
    <d v="2014-05-27T14:44:41"/>
    <d v="2014-06-27T14:44:41"/>
    <s v="May"/>
    <n v="201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10.39397959183674"/>
    <n v="124"/>
    <s v="photography/photobooks"/>
    <x v="8"/>
    <x v="20"/>
    <d v="2017-01-16T12:48:05"/>
    <d v="2017-02-14T22:59:00"/>
    <s v="January"/>
    <n v="201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39.91506172839506"/>
    <n v="101"/>
    <s v="photography/photobooks"/>
    <x v="8"/>
    <x v="20"/>
    <d v="2014-06-19T09:14:38"/>
    <d v="2014-07-19T09:14:38"/>
    <s v="June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75.975728155339809"/>
    <n v="112"/>
    <s v="photography/photobooks"/>
    <x v="8"/>
    <x v="20"/>
    <d v="2015-10-19T14:00:04"/>
    <d v="2015-11-18T15:00:04"/>
    <s v="October"/>
    <n v="201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8.379104477611939"/>
    <n v="559"/>
    <s v="photography/photobooks"/>
    <x v="8"/>
    <x v="20"/>
    <d v="2017-01-06T16:25:39"/>
    <d v="2017-02-05T16:25:39"/>
    <s v="January"/>
    <n v="2017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55.82093023255814"/>
    <n v="150"/>
    <s v="photography/photobooks"/>
    <x v="8"/>
    <x v="20"/>
    <d v="2014-06-16T15:17:46"/>
    <d v="2014-07-16T15:17:46"/>
    <s v="June"/>
    <n v="201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51.24431818181819"/>
    <n v="106"/>
    <s v="photography/photobooks"/>
    <x v="8"/>
    <x v="20"/>
    <d v="2015-08-18T14:20:40"/>
    <d v="2015-09-27T14:20:40"/>
    <s v="August"/>
    <n v="201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849.67027027027029"/>
    <n v="157"/>
    <s v="photography/photobooks"/>
    <x v="8"/>
    <x v="20"/>
    <d v="2016-02-15T06:04:57"/>
    <d v="2016-03-16T05:04:57"/>
    <s v="February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59.24137931034483"/>
    <n v="109"/>
    <s v="photography/photobooks"/>
    <x v="8"/>
    <x v="20"/>
    <d v="2016-09-06T11:11:32"/>
    <d v="2016-10-06T14:00:00"/>
    <s v="September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39.507317073170732"/>
    <n v="162"/>
    <s v="photography/photobooks"/>
    <x v="8"/>
    <x v="20"/>
    <d v="2014-11-05T13:35:53"/>
    <d v="2014-12-06T06:00:00"/>
    <s v="November"/>
    <n v="2014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130.52966101694915"/>
    <n v="205"/>
    <s v="photography/photobooks"/>
    <x v="8"/>
    <x v="20"/>
    <d v="2014-05-01T19:40:52"/>
    <d v="2014-05-31T19:40:52"/>
    <s v="May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64.156896551724131"/>
    <n v="103"/>
    <s v="photography/photobooks"/>
    <x v="8"/>
    <x v="20"/>
    <d v="2014-05-23T17:48:03"/>
    <d v="2014-06-20T21:59:00"/>
    <s v="May"/>
    <n v="2014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11.52694610778443"/>
    <n v="103"/>
    <s v="photography/photobooks"/>
    <x v="8"/>
    <x v="20"/>
    <d v="2014-11-12T20:35:13"/>
    <d v="2014-12-19T04:00:00"/>
    <s v="November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70.44680851063831"/>
    <n v="107"/>
    <s v="photography/photobooks"/>
    <x v="8"/>
    <x v="20"/>
    <d v="2016-05-03T04:01:31"/>
    <d v="2016-06-07T04:01:31"/>
    <s v="May"/>
    <n v="20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33.7391592920354"/>
    <n v="139"/>
    <s v="photography/photobooks"/>
    <x v="8"/>
    <x v="20"/>
    <d v="2014-09-17T19:55:39"/>
    <d v="2014-10-17T19:55:39"/>
    <s v="September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95.834024896265561"/>
    <n v="125"/>
    <s v="photography/photobooks"/>
    <x v="8"/>
    <x v="20"/>
    <d v="2014-11-21T18:01:56"/>
    <d v="2014-12-23T00:00:00"/>
    <s v="November"/>
    <n v="2014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21.78571428571428"/>
    <n v="207"/>
    <s v="photography/photobooks"/>
    <x v="8"/>
    <x v="20"/>
    <d v="2017-01-21T12:01:30"/>
    <d v="2017-02-20T12:01:30"/>
    <s v="January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32.315357142857138"/>
    <n v="174"/>
    <s v="photography/photobooks"/>
    <x v="8"/>
    <x v="20"/>
    <d v="2016-07-19T16:52:18"/>
    <d v="2016-08-18T16:52:18"/>
    <s v="July"/>
    <n v="20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98.839285714285708"/>
    <n v="120"/>
    <s v="photography/photobooks"/>
    <x v="8"/>
    <x v="20"/>
    <d v="2015-12-01T06:37:27"/>
    <d v="2016-01-19T06:37:27"/>
    <s v="December"/>
    <n v="2015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55.222142857142863"/>
    <n v="110"/>
    <s v="photography/photobooks"/>
    <x v="8"/>
    <x v="20"/>
    <d v="2017-02-14T14:24:46"/>
    <d v="2017-03-14T13:24:46"/>
    <s v="February"/>
    <n v="201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52.793750000000003"/>
    <n v="282"/>
    <s v="photography/photobooks"/>
    <x v="8"/>
    <x v="20"/>
    <d v="2017-01-01T17:35:22"/>
    <d v="2017-02-01T00:00:00"/>
    <s v="January"/>
    <n v="2017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35.66666666666666"/>
    <n v="101"/>
    <s v="photography/photobooks"/>
    <x v="8"/>
    <x v="20"/>
    <d v="2015-02-17T15:05:20"/>
    <d v="2015-03-19T14:05:20"/>
    <s v="February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53.991990846681922"/>
    <n v="135"/>
    <s v="photography/photobooks"/>
    <x v="8"/>
    <x v="20"/>
    <d v="2015-09-28T18:24:55"/>
    <d v="2015-10-23T18:24:55"/>
    <s v="September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56.643835616438359"/>
    <n v="176"/>
    <s v="photography/photobooks"/>
    <x v="8"/>
    <x v="20"/>
    <d v="2014-10-29T19:15:26"/>
    <d v="2014-12-01T03:00:00"/>
    <s v="October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82.316326530612244"/>
    <n v="484"/>
    <s v="photography/photobooks"/>
    <x v="8"/>
    <x v="20"/>
    <d v="2016-01-22T11:24:25"/>
    <d v="2016-02-15T15:00:00"/>
    <s v="January"/>
    <n v="20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88.26081081081081"/>
    <n v="145"/>
    <s v="photography/photobooks"/>
    <x v="8"/>
    <x v="20"/>
    <d v="2016-03-14T00:02:57"/>
    <d v="2016-05-02T03:59:00"/>
    <s v="March"/>
    <n v="20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84.905149051490511"/>
    <n v="418"/>
    <s v="photography/photobooks"/>
    <x v="8"/>
    <x v="20"/>
    <d v="2015-08-05T16:11:02"/>
    <d v="2015-09-04T16:11:02"/>
    <s v="August"/>
    <n v="20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48.154545454545456"/>
    <n v="132"/>
    <s v="photography/photobooks"/>
    <x v="8"/>
    <x v="20"/>
    <d v="2016-04-24T19:53:51"/>
    <d v="2016-05-23T22:00:00"/>
    <s v="April"/>
    <n v="20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66.015406593406595"/>
    <n v="250"/>
    <s v="photography/photobooks"/>
    <x v="8"/>
    <x v="20"/>
    <d v="2015-07-28T19:15:10"/>
    <d v="2015-08-27T19:15:10"/>
    <s v="July"/>
    <n v="201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96.375"/>
    <n v="180"/>
    <s v="photography/photobooks"/>
    <x v="8"/>
    <x v="20"/>
    <d v="2016-07-01T07:33:47"/>
    <d v="2016-08-06T18:00:00"/>
    <s v="July"/>
    <n v="20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56.17391304347825"/>
    <n v="103"/>
    <s v="photography/photobooks"/>
    <x v="8"/>
    <x v="20"/>
    <d v="2014-12-08T18:46:10"/>
    <d v="2015-01-22T18:46:10"/>
    <s v="December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95.764859154929582"/>
    <n v="136"/>
    <s v="photography/photobooks"/>
    <x v="8"/>
    <x v="20"/>
    <d v="2016-12-01T22:03:39"/>
    <d v="2017-01-03T22:03:39"/>
    <s v="December"/>
    <n v="20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80.40816326530611"/>
    <n v="118"/>
    <s v="photography/photobooks"/>
    <x v="8"/>
    <x v="20"/>
    <d v="2014-10-27T00:10:16"/>
    <d v="2014-11-26T01:15:00"/>
    <s v="October"/>
    <n v="2014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"/>
    <n v="0"/>
    <s v="photography/nature"/>
    <x v="8"/>
    <x v="24"/>
    <d v="2014-12-01T17:05:38"/>
    <d v="2014-12-31T17:05:38"/>
    <s v="December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20"/>
    <n v="4"/>
    <s v="photography/nature"/>
    <x v="8"/>
    <x v="24"/>
    <d v="2015-06-15T23:55:00"/>
    <d v="2015-06-30T23:55:00"/>
    <s v="June"/>
    <n v="2015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10"/>
    <n v="0"/>
    <s v="photography/nature"/>
    <x v="8"/>
    <x v="24"/>
    <d v="2014-10-23T12:13:54"/>
    <d v="2014-11-22T13:13:54"/>
    <s v="October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e v="#DIV/0!"/>
    <n v="0"/>
    <s v="photography/nature"/>
    <x v="8"/>
    <x v="24"/>
    <d v="2015-02-18T01:13:44"/>
    <d v="2015-04-01T00:18:00"/>
    <s v="February"/>
    <n v="2015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1"/>
    <n v="0"/>
    <s v="photography/nature"/>
    <x v="8"/>
    <x v="24"/>
    <d v="2015-01-27T21:13:54"/>
    <d v="2015-03-02T21:16:00"/>
    <s v="January"/>
    <n v="201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26.272727272727273"/>
    <n v="29"/>
    <s v="photography/nature"/>
    <x v="8"/>
    <x v="24"/>
    <d v="2014-07-19T05:06:39"/>
    <d v="2014-09-17T05:06:39"/>
    <s v="July"/>
    <n v="201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e v="#DIV/0!"/>
    <n v="0"/>
    <s v="photography/nature"/>
    <x v="8"/>
    <x v="24"/>
    <d v="2017-02-16T10:14:42"/>
    <d v="2017-02-23T10:14:42"/>
    <s v="February"/>
    <n v="201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60"/>
    <n v="9"/>
    <s v="photography/nature"/>
    <x v="8"/>
    <x v="24"/>
    <d v="2015-10-09T21:10:20"/>
    <d v="2015-11-08T22:10:20"/>
    <s v="October"/>
    <n v="2015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28.333333333333332"/>
    <n v="34"/>
    <s v="photography/nature"/>
    <x v="8"/>
    <x v="24"/>
    <d v="2015-10-04T03:15:59"/>
    <d v="2015-11-03T04:15:59"/>
    <s v="October"/>
    <n v="201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14.428571428571429"/>
    <n v="13"/>
    <s v="photography/nature"/>
    <x v="8"/>
    <x v="24"/>
    <d v="2016-04-12T10:47:14"/>
    <d v="2016-05-12T10:47:14"/>
    <s v="April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e v="#DIV/0!"/>
    <n v="0"/>
    <s v="photography/nature"/>
    <x v="8"/>
    <x v="24"/>
    <d v="2015-04-27T19:47:19"/>
    <d v="2015-05-27T19:47:19"/>
    <s v="April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132.1875"/>
    <n v="49"/>
    <s v="photography/nature"/>
    <x v="8"/>
    <x v="24"/>
    <d v="2014-09-10T16:31:48"/>
    <d v="2014-10-01T03:59:00"/>
    <s v="September"/>
    <n v="20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e v="#DIV/0!"/>
    <n v="0"/>
    <s v="photography/nature"/>
    <x v="8"/>
    <x v="24"/>
    <d v="2015-08-03T06:47:27"/>
    <d v="2015-09-02T06:47:27"/>
    <s v="August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e v="#DIV/0!"/>
    <n v="0"/>
    <s v="photography/nature"/>
    <x v="8"/>
    <x v="24"/>
    <d v="2015-07-03T06:03:10"/>
    <d v="2015-08-02T06:03:10"/>
    <s v="July"/>
    <n v="2015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e v="#DIV/0!"/>
    <n v="0"/>
    <s v="photography/nature"/>
    <x v="8"/>
    <x v="24"/>
    <d v="2015-08-25T14:43:52"/>
    <d v="2015-09-17T17:00:00"/>
    <s v="August"/>
    <n v="2015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56.416666666666664"/>
    <n v="45"/>
    <s v="photography/nature"/>
    <x v="8"/>
    <x v="24"/>
    <d v="2016-06-04T03:40:24"/>
    <d v="2016-07-04T03:40:24"/>
    <s v="June"/>
    <n v="2016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100"/>
    <n v="4"/>
    <s v="photography/nature"/>
    <x v="8"/>
    <x v="24"/>
    <d v="2014-08-20T15:40:33"/>
    <d v="2014-09-20T15:40:33"/>
    <s v="August"/>
    <n v="201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11.666666666666666"/>
    <n v="5"/>
    <s v="photography/nature"/>
    <x v="8"/>
    <x v="24"/>
    <d v="2015-06-30T09:32:39"/>
    <d v="2015-08-28T12:12:00"/>
    <s v="June"/>
    <n v="2015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50"/>
    <n v="0"/>
    <s v="photography/nature"/>
    <x v="8"/>
    <x v="24"/>
    <d v="2015-04-14T01:16:39"/>
    <d v="2015-04-29T01:16:39"/>
    <s v="April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23.5"/>
    <n v="4"/>
    <s v="photography/nature"/>
    <x v="8"/>
    <x v="24"/>
    <d v="2014-10-24T00:29:53"/>
    <d v="2014-11-13T01:29:53"/>
    <s v="October"/>
    <n v="201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67"/>
    <n v="1"/>
    <s v="publishing/art books"/>
    <x v="3"/>
    <x v="25"/>
    <d v="2013-10-08T01:00:03"/>
    <d v="2013-11-07T02:00:03"/>
    <s v="October"/>
    <n v="201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e v="#DIV/0!"/>
    <n v="0"/>
    <s v="publishing/art books"/>
    <x v="3"/>
    <x v="25"/>
    <d v="2009-09-23T13:35:16"/>
    <d v="2009-12-02T00:50:00"/>
    <s v="September"/>
    <n v="200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42.5"/>
    <n v="1"/>
    <s v="publishing/art books"/>
    <x v="3"/>
    <x v="25"/>
    <d v="2014-01-13T17:49:11"/>
    <d v="2014-03-14T16:49:11"/>
    <s v="January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10"/>
    <n v="0"/>
    <s v="publishing/art books"/>
    <x v="3"/>
    <x v="25"/>
    <d v="2015-04-27T08:48:29"/>
    <d v="2015-05-28T20:05:00"/>
    <s v="April"/>
    <n v="20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100"/>
    <n v="3"/>
    <s v="publishing/art books"/>
    <x v="3"/>
    <x v="25"/>
    <d v="2011-05-09T17:31:01"/>
    <d v="2011-06-08T17:31:01"/>
    <s v="May"/>
    <n v="201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108.05084745762711"/>
    <n v="21"/>
    <s v="publishing/art books"/>
    <x v="3"/>
    <x v="25"/>
    <d v="2016-06-28T22:00:04"/>
    <d v="2016-07-27T22:00:00"/>
    <s v="June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26.923076923076923"/>
    <n v="4"/>
    <s v="publishing/art books"/>
    <x v="3"/>
    <x v="25"/>
    <d v="2014-02-01T22:29:05"/>
    <d v="2014-02-17T00:00:00"/>
    <s v="February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155"/>
    <n v="14"/>
    <s v="publishing/art books"/>
    <x v="3"/>
    <x v="25"/>
    <d v="2014-11-19T01:29:45"/>
    <d v="2014-12-24T01:29:45"/>
    <s v="November"/>
    <n v="2014"/>
  </r>
  <r>
    <n v="1569"/>
    <s v="to be removed (Canceled)"/>
    <s v="to be removed"/>
    <n v="30000"/>
    <n v="0"/>
    <x v="1"/>
    <x v="0"/>
    <s v="USD"/>
    <n v="1369498714"/>
    <n v="1366906714"/>
    <b v="0"/>
    <n v="0"/>
    <b v="0"/>
    <e v="#DIV/0!"/>
    <n v="0"/>
    <s v="publishing/art books"/>
    <x v="3"/>
    <x v="25"/>
    <d v="2013-04-25T16:18:34"/>
    <d v="2013-05-25T16:18:34"/>
    <s v="April"/>
    <n v="2013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47.769230769230766"/>
    <n v="41"/>
    <s v="publishing/art books"/>
    <x v="3"/>
    <x v="25"/>
    <d v="2016-03-09T19:31:22"/>
    <d v="2016-04-08T18:31:22"/>
    <s v="March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20"/>
    <n v="1"/>
    <s v="publishing/art books"/>
    <x v="3"/>
    <x v="25"/>
    <d v="2015-05-20T18:28:03"/>
    <d v="2015-06-19T18:28:03"/>
    <s v="May"/>
    <n v="201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41.666666666666664"/>
    <n v="5"/>
    <s v="publishing/art books"/>
    <x v="3"/>
    <x v="25"/>
    <d v="2016-02-04T00:47:39"/>
    <d v="2016-02-28T23:59:00"/>
    <s v="February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74.333333333333329"/>
    <n v="2"/>
    <s v="publishing/art books"/>
    <x v="3"/>
    <x v="25"/>
    <d v="2017-02-20T00:00:02"/>
    <d v="2017-04-01T03:59:00"/>
    <s v="February"/>
    <n v="201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84.333333333333329"/>
    <n v="5"/>
    <s v="publishing/art books"/>
    <x v="3"/>
    <x v="25"/>
    <d v="2015-01-13T22:15:29"/>
    <d v="2015-02-17T22:15:29"/>
    <s v="January"/>
    <n v="20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65.457142857142856"/>
    <n v="23"/>
    <s v="publishing/art books"/>
    <x v="3"/>
    <x v="25"/>
    <d v="2014-06-09T12:34:56"/>
    <d v="2014-07-09T12:34:56"/>
    <s v="June"/>
    <n v="201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65"/>
    <n v="13"/>
    <s v="publishing/art books"/>
    <x v="3"/>
    <x v="25"/>
    <d v="2015-05-16T21:06:08"/>
    <d v="2015-06-30T21:06:08"/>
    <s v="May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27.5"/>
    <n v="1"/>
    <s v="publishing/art books"/>
    <x v="3"/>
    <x v="25"/>
    <d v="2012-05-25T20:20:48"/>
    <d v="2012-07-24T20:20:48"/>
    <s v="May"/>
    <n v="20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51.25"/>
    <n v="11"/>
    <s v="publishing/art books"/>
    <x v="3"/>
    <x v="25"/>
    <d v="2010-08-09T01:34:51"/>
    <d v="2010-09-02T02:00:00"/>
    <s v="August"/>
    <n v="201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14"/>
    <n v="1"/>
    <s v="publishing/art books"/>
    <x v="3"/>
    <x v="25"/>
    <d v="2013-07-26T23:54:51"/>
    <d v="2013-08-28T23:54:51"/>
    <s v="July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e v="#DIV/0!"/>
    <n v="0"/>
    <s v="publishing/art books"/>
    <x v="3"/>
    <x v="25"/>
    <d v="2012-03-22T01:12:06"/>
    <d v="2012-05-21T01:12:06"/>
    <s v="March"/>
    <n v="2012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5"/>
    <n v="1"/>
    <s v="photography/places"/>
    <x v="8"/>
    <x v="26"/>
    <d v="2015-11-17T10:46:30"/>
    <d v="2015-12-19T10:46:30"/>
    <s v="November"/>
    <n v="201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31"/>
    <n v="9"/>
    <s v="photography/places"/>
    <x v="8"/>
    <x v="26"/>
    <d v="2015-08-30T18:57:33"/>
    <d v="2015-10-26T21:20:00"/>
    <s v="August"/>
    <n v="20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15"/>
    <n v="0"/>
    <s v="photography/places"/>
    <x v="8"/>
    <x v="26"/>
    <d v="2014-08-26T21:43:11"/>
    <d v="2014-09-25T21:43:11"/>
    <s v="August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e v="#DIV/0!"/>
    <n v="0"/>
    <s v="photography/places"/>
    <x v="8"/>
    <x v="26"/>
    <d v="2014-05-20T15:35:01"/>
    <d v="2014-05-30T15:35:01"/>
    <s v="May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131.66666666666666"/>
    <n v="79"/>
    <s v="photography/places"/>
    <x v="8"/>
    <x v="26"/>
    <d v="2016-12-03T21:29:28"/>
    <d v="2016-12-25T11:00:00"/>
    <s v="December"/>
    <n v="201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e v="#DIV/0!"/>
    <n v="0"/>
    <s v="photography/places"/>
    <x v="8"/>
    <x v="26"/>
    <d v="2015-03-06T02:30:22"/>
    <d v="2015-04-05T01:30:22"/>
    <s v="March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"/>
    <n v="0"/>
    <s v="photography/places"/>
    <x v="8"/>
    <x v="26"/>
    <d v="2014-11-13T22:49:25"/>
    <d v="2014-12-13T22:49:25"/>
    <s v="November"/>
    <n v="2014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e v="#DIV/0!"/>
    <n v="0"/>
    <s v="photography/places"/>
    <x v="8"/>
    <x v="26"/>
    <d v="2015-01-01T05:59:59"/>
    <d v="2015-01-31T20:12:00"/>
    <s v="January"/>
    <n v="2015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e v="#DIV/0!"/>
    <n v="0"/>
    <s v="photography/places"/>
    <x v="8"/>
    <x v="26"/>
    <d v="2015-09-09T23:38:06"/>
    <d v="2015-10-09T23:38:06"/>
    <s v="September"/>
    <n v="2015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510"/>
    <n v="2"/>
    <s v="photography/places"/>
    <x v="8"/>
    <x v="26"/>
    <d v="2015-08-24T20:34:24"/>
    <d v="2015-09-23T20:34:24"/>
    <s v="August"/>
    <n v="20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44.478260869565219"/>
    <n v="29"/>
    <s v="photography/places"/>
    <x v="8"/>
    <x v="26"/>
    <d v="2016-03-04T17:25:41"/>
    <d v="2016-04-03T16:25:41"/>
    <s v="March"/>
    <n v="201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e v="#DIV/0!"/>
    <n v="0"/>
    <s v="photography/places"/>
    <x v="8"/>
    <x v="26"/>
    <d v="2015-02-11T01:44:45"/>
    <d v="2015-03-28T00:44:45"/>
    <s v="February"/>
    <n v="201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"/>
    <n v="0"/>
    <s v="photography/places"/>
    <x v="8"/>
    <x v="26"/>
    <d v="2015-01-29T20:17:35"/>
    <d v="2015-02-28T20:17:35"/>
    <s v="January"/>
    <n v="201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20.5"/>
    <n v="21"/>
    <s v="photography/places"/>
    <x v="8"/>
    <x v="26"/>
    <d v="2016-03-16T17:06:22"/>
    <d v="2016-05-15T16:21:00"/>
    <s v="March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40"/>
    <n v="0"/>
    <s v="photography/places"/>
    <x v="8"/>
    <x v="26"/>
    <d v="2014-05-21T01:12:08"/>
    <d v="2014-06-18T20:13:00"/>
    <s v="May"/>
    <n v="201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5"/>
    <n v="2"/>
    <s v="photography/places"/>
    <x v="8"/>
    <x v="26"/>
    <d v="2014-10-29T10:19:29"/>
    <d v="2014-12-13T11:19:29"/>
    <s v="October"/>
    <n v="2014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e v="#DIV/0!"/>
    <n v="0"/>
    <s v="photography/places"/>
    <x v="8"/>
    <x v="26"/>
    <d v="2016-08-21T08:29:57"/>
    <d v="2016-09-20T08:29:57"/>
    <s v="August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1"/>
    <n v="0"/>
    <s v="photography/places"/>
    <x v="8"/>
    <x v="26"/>
    <d v="2015-05-27T16:00:58"/>
    <d v="2015-07-26T16:00:58"/>
    <s v="May"/>
    <n v="2015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e v="#DIV/0!"/>
    <n v="0"/>
    <s v="photography/places"/>
    <x v="8"/>
    <x v="26"/>
    <d v="2016-03-09T12:56:16"/>
    <d v="2016-04-08T11:56:16"/>
    <s v="March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40.777777777777779"/>
    <n v="7"/>
    <s v="photography/places"/>
    <x v="8"/>
    <x v="26"/>
    <d v="2014-06-01T01:22:32"/>
    <d v="2014-07-15T05:11:00"/>
    <s v="June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48.325535714285714"/>
    <n v="108"/>
    <s v="music/rock"/>
    <x v="4"/>
    <x v="11"/>
    <d v="2011-04-05T02:13:53"/>
    <d v="2011-05-05T02:13:53"/>
    <s v="April"/>
    <n v="20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46.953125"/>
    <n v="100"/>
    <s v="music/rock"/>
    <x v="4"/>
    <x v="11"/>
    <d v="2011-09-02T07:08:37"/>
    <d v="2011-10-14T23:00:00"/>
    <s v="September"/>
    <n v="20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66.688666666666663"/>
    <n v="100"/>
    <s v="music/rock"/>
    <x v="4"/>
    <x v="11"/>
    <d v="2011-11-29T04:04:19"/>
    <d v="2012-01-28T04:04:19"/>
    <s v="November"/>
    <n v="20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48.842857142857142"/>
    <n v="122"/>
    <s v="music/rock"/>
    <x v="4"/>
    <x v="11"/>
    <d v="2012-02-06T20:17:15"/>
    <d v="2012-03-17T19:17:15"/>
    <s v="February"/>
    <n v="20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37.30909090909091"/>
    <n v="101"/>
    <s v="music/rock"/>
    <x v="4"/>
    <x v="11"/>
    <d v="2011-07-23T00:18:33"/>
    <d v="2011-08-01T07:00:00"/>
    <s v="July"/>
    <n v="20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87.829673913043479"/>
    <n v="101"/>
    <s v="music/rock"/>
    <x v="4"/>
    <x v="11"/>
    <d v="2010-12-24T02:40:38"/>
    <d v="2011-03-24T01:40:38"/>
    <s v="December"/>
    <n v="201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70.785365853658533"/>
    <n v="145"/>
    <s v="music/rock"/>
    <x v="4"/>
    <x v="11"/>
    <d v="2012-05-24T19:24:11"/>
    <d v="2012-06-14T19:24:11"/>
    <s v="May"/>
    <n v="201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52.826086956521742"/>
    <n v="101"/>
    <s v="music/rock"/>
    <x v="4"/>
    <x v="11"/>
    <d v="2013-11-29T19:56:26"/>
    <d v="2014-01-01T05:26:00"/>
    <s v="November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443.75"/>
    <n v="118"/>
    <s v="music/rock"/>
    <x v="4"/>
    <x v="11"/>
    <d v="2011-09-10T00:01:49"/>
    <d v="2011-11-02T08:00:00"/>
    <s v="September"/>
    <n v="20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48.544642857142854"/>
    <n v="272"/>
    <s v="music/rock"/>
    <x v="4"/>
    <x v="11"/>
    <d v="2012-11-15T22:11:50"/>
    <d v="2012-12-15T22:11:50"/>
    <s v="November"/>
    <n v="2012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37.074074074074076"/>
    <n v="125"/>
    <s v="music/rock"/>
    <x v="4"/>
    <x v="11"/>
    <d v="2013-05-15T00:00:32"/>
    <d v="2013-06-05T00:00:32"/>
    <s v="May"/>
    <n v="2013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50"/>
    <n v="110"/>
    <s v="music/rock"/>
    <x v="4"/>
    <x v="11"/>
    <d v="2012-12-03T20:59:44"/>
    <d v="2013-01-02T20:59:44"/>
    <s v="December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39.03846153846154"/>
    <n v="102"/>
    <s v="music/rock"/>
    <x v="4"/>
    <x v="11"/>
    <d v="2012-06-22T01:40:02"/>
    <d v="2012-07-22T01:40:02"/>
    <s v="June"/>
    <n v="20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66.688311688311686"/>
    <n v="103"/>
    <s v="music/rock"/>
    <x v="4"/>
    <x v="11"/>
    <d v="2014-06-04T23:32:49"/>
    <d v="2014-08-03T17:00:00"/>
    <s v="June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67.132352941176464"/>
    <n v="114"/>
    <s v="music/rock"/>
    <x v="4"/>
    <x v="11"/>
    <d v="2011-10-29T01:13:16"/>
    <d v="2011-12-13T02:13:16"/>
    <s v="October"/>
    <n v="20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66.369426751592357"/>
    <n v="104"/>
    <s v="music/rock"/>
    <x v="4"/>
    <x v="11"/>
    <d v="2012-10-12T17:10:21"/>
    <d v="2012-11-22T22:00:00"/>
    <s v="October"/>
    <n v="2012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64.620253164556956"/>
    <n v="146"/>
    <s v="music/rock"/>
    <x v="4"/>
    <x v="11"/>
    <d v="2013-09-29T15:56:28"/>
    <d v="2013-11-01T19:00:00"/>
    <s v="September"/>
    <n v="2013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58.370370370370374"/>
    <n v="105"/>
    <s v="music/rock"/>
    <x v="4"/>
    <x v="11"/>
    <d v="2013-01-27T15:42:15"/>
    <d v="2013-03-08T15:42:15"/>
    <s v="January"/>
    <n v="20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86.956521739130437"/>
    <n v="133"/>
    <s v="music/rock"/>
    <x v="4"/>
    <x v="11"/>
    <d v="2014-08-25T04:28:06"/>
    <d v="2014-09-15T04:28:06"/>
    <s v="August"/>
    <n v="201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66.470588235294116"/>
    <n v="113"/>
    <s v="music/rock"/>
    <x v="4"/>
    <x v="11"/>
    <d v="2013-02-16T08:09:00"/>
    <d v="2013-02-23T08:09:00"/>
    <s v="February"/>
    <n v="20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63.78378378378378"/>
    <n v="121"/>
    <s v="music/rock"/>
    <x v="4"/>
    <x v="11"/>
    <d v="2012-04-04T14:33:35"/>
    <d v="2012-05-28T03:59:00"/>
    <s v="April"/>
    <n v="20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07.98461538461538"/>
    <n v="102"/>
    <s v="music/rock"/>
    <x v="4"/>
    <x v="11"/>
    <d v="2014-11-07T07:04:34"/>
    <d v="2014-12-17T07:59:00"/>
    <s v="November"/>
    <n v="201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42.111111111111114"/>
    <n v="101"/>
    <s v="music/rock"/>
    <x v="4"/>
    <x v="11"/>
    <d v="2013-06-28T16:31:29"/>
    <d v="2013-08-27T16:31:29"/>
    <s v="June"/>
    <n v="2013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47.2"/>
    <n v="118"/>
    <s v="music/rock"/>
    <x v="4"/>
    <x v="11"/>
    <d v="2012-11-30T08:48:55"/>
    <d v="2013-01-09T08:48:55"/>
    <s v="November"/>
    <n v="201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12.01923076923077"/>
    <n v="155"/>
    <s v="music/rock"/>
    <x v="4"/>
    <x v="11"/>
    <d v="2012-08-14T16:47:33"/>
    <d v="2012-09-11T16:47:33"/>
    <s v="August"/>
    <n v="201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74.953703703703709"/>
    <n v="101"/>
    <s v="music/rock"/>
    <x v="4"/>
    <x v="11"/>
    <d v="2013-11-01T20:21:07"/>
    <d v="2013-12-01T21:21:07"/>
    <s v="November"/>
    <n v="201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61.578947368421055"/>
    <n v="117"/>
    <s v="music/rock"/>
    <x v="4"/>
    <x v="11"/>
    <d v="2012-10-23T16:58:09"/>
    <d v="2012-11-26T04:59:00"/>
    <s v="October"/>
    <n v="201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45.875"/>
    <n v="101"/>
    <s v="music/rock"/>
    <x v="4"/>
    <x v="11"/>
    <d v="2014-05-15T17:41:22"/>
    <d v="2014-06-17T17:41:22"/>
    <s v="May"/>
    <n v="2014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75.853658536585371"/>
    <n v="104"/>
    <s v="music/rock"/>
    <x v="4"/>
    <x v="11"/>
    <d v="2014-01-06T20:48:53"/>
    <d v="2014-02-20T20:48:53"/>
    <s v="January"/>
    <n v="201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84.206349206349202"/>
    <n v="265"/>
    <s v="music/rock"/>
    <x v="4"/>
    <x v="11"/>
    <d v="2012-01-31T20:06:15"/>
    <d v="2012-03-02T06:59:00"/>
    <s v="January"/>
    <n v="201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17.22556390977444"/>
    <n v="156"/>
    <s v="music/rock"/>
    <x v="4"/>
    <x v="11"/>
    <d v="2012-09-12T20:37:41"/>
    <d v="2012-10-12T20:37:41"/>
    <s v="September"/>
    <n v="2012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86.489361702127653"/>
    <n v="102"/>
    <s v="music/rock"/>
    <x v="4"/>
    <x v="11"/>
    <d v="2011-07-26T08:10:54"/>
    <d v="2011-09-24T08:10:54"/>
    <s v="July"/>
    <n v="20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72.41379310344828"/>
    <n v="100"/>
    <s v="music/rock"/>
    <x v="4"/>
    <x v="11"/>
    <d v="2011-12-19T21:12:36"/>
    <d v="2012-01-16T05:00:00"/>
    <s v="December"/>
    <n v="20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62.8125"/>
    <n v="101"/>
    <s v="music/rock"/>
    <x v="4"/>
    <x v="11"/>
    <d v="2011-04-25T04:33:21"/>
    <d v="2011-06-02T05:59:00"/>
    <s v="April"/>
    <n v="20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67.729729729729726"/>
    <n v="125"/>
    <s v="music/rock"/>
    <x v="4"/>
    <x v="11"/>
    <d v="2016-05-12T20:51:01"/>
    <d v="2016-07-11T20:51:01"/>
    <s v="May"/>
    <n v="201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53.5632183908046"/>
    <n v="104"/>
    <s v="music/rock"/>
    <x v="4"/>
    <x v="11"/>
    <d v="2011-04-30T02:04:48"/>
    <d v="2011-06-12T04:00:00"/>
    <s v="April"/>
    <n v="20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34.6"/>
    <n v="104"/>
    <s v="music/rock"/>
    <x v="4"/>
    <x v="11"/>
    <d v="2009-11-05T18:02:20"/>
    <d v="2009-12-31T23:39:00"/>
    <s v="November"/>
    <n v="2009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38.888888888888886"/>
    <n v="105"/>
    <s v="music/rock"/>
    <x v="4"/>
    <x v="11"/>
    <d v="2013-01-14T16:29:28"/>
    <d v="2013-02-28T21:25:00"/>
    <s v="January"/>
    <n v="201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94.736842105263165"/>
    <n v="100"/>
    <s v="music/rock"/>
    <x v="4"/>
    <x v="11"/>
    <d v="2012-02-02T15:39:25"/>
    <d v="2012-03-03T15:39:25"/>
    <s v="February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39.967058823529413"/>
    <n v="170"/>
    <s v="music/rock"/>
    <x v="4"/>
    <x v="11"/>
    <d v="2010-07-20T05:32:35"/>
    <d v="2010-08-03T01:59:00"/>
    <s v="July"/>
    <n v="201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97.5"/>
    <n v="101"/>
    <s v="music/pop"/>
    <x v="4"/>
    <x v="27"/>
    <d v="2014-11-19T14:19:04"/>
    <d v="2014-12-19T14:19:04"/>
    <s v="November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42.857142857142854"/>
    <n v="100"/>
    <s v="music/pop"/>
    <x v="4"/>
    <x v="27"/>
    <d v="2011-05-25T00:35:27"/>
    <d v="2011-06-14T00:35:27"/>
    <s v="May"/>
    <n v="2011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68.51351351351352"/>
    <n v="125"/>
    <s v="music/pop"/>
    <x v="4"/>
    <x v="27"/>
    <d v="2012-08-25T19:46:52"/>
    <d v="2012-09-24T19:46:52"/>
    <s v="August"/>
    <n v="201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85.546875"/>
    <n v="110"/>
    <s v="music/pop"/>
    <x v="4"/>
    <x v="27"/>
    <d v="2012-09-23T01:26:00"/>
    <d v="2012-11-22T02:26:00"/>
    <s v="September"/>
    <n v="20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554"/>
    <n v="111"/>
    <s v="music/pop"/>
    <x v="4"/>
    <x v="27"/>
    <d v="2013-09-04T14:49:00"/>
    <d v="2013-09-18T14:49:00"/>
    <s v="September"/>
    <n v="2013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26.554216867469879"/>
    <n v="110"/>
    <s v="music/pop"/>
    <x v="4"/>
    <x v="27"/>
    <d v="2014-07-13T10:48:23"/>
    <d v="2014-08-14T18:11:00"/>
    <s v="July"/>
    <n v="20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13.82608695652173"/>
    <n v="105"/>
    <s v="music/pop"/>
    <x v="4"/>
    <x v="27"/>
    <d v="2012-05-10T09:49:37"/>
    <d v="2012-06-09T09:49:37"/>
    <s v="May"/>
    <n v="201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32.011111111111113"/>
    <n v="125"/>
    <s v="music/pop"/>
    <x v="4"/>
    <x v="27"/>
    <d v="2011-02-18T16:54:42"/>
    <d v="2011-03-20T15:54:42"/>
    <s v="February"/>
    <n v="20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47.189259259259259"/>
    <n v="101"/>
    <s v="music/pop"/>
    <x v="4"/>
    <x v="27"/>
    <d v="2014-04-08T16:25:55"/>
    <d v="2014-05-23T16:25:55"/>
    <s v="April"/>
    <n v="201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88.46875"/>
    <n v="142"/>
    <s v="music/pop"/>
    <x v="4"/>
    <x v="27"/>
    <d v="2013-09-09T10:27:17"/>
    <d v="2013-10-09T10:27:17"/>
    <s v="September"/>
    <n v="20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00.75"/>
    <n v="101"/>
    <s v="music/pop"/>
    <x v="4"/>
    <x v="27"/>
    <d v="2011-03-23T21:37:00"/>
    <d v="2011-04-26T06:59:00"/>
    <s v="March"/>
    <n v="20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64.714285714285708"/>
    <n v="101"/>
    <s v="music/pop"/>
    <x v="4"/>
    <x v="27"/>
    <d v="2013-10-25T11:49:53"/>
    <d v="2013-11-24T12:49:53"/>
    <s v="October"/>
    <n v="201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51.854285714285716"/>
    <n v="174"/>
    <s v="music/pop"/>
    <x v="4"/>
    <x v="27"/>
    <d v="2011-03-24T20:01:36"/>
    <d v="2011-04-24T20:01:36"/>
    <s v="March"/>
    <n v="20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38.794117647058826"/>
    <n v="120"/>
    <s v="music/pop"/>
    <x v="4"/>
    <x v="27"/>
    <d v="2012-03-19T21:22:40"/>
    <d v="2012-04-18T21:22:40"/>
    <s v="March"/>
    <n v="2012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44.645833333333336"/>
    <n v="143"/>
    <s v="music/pop"/>
    <x v="4"/>
    <x v="27"/>
    <d v="2012-03-06T19:00:20"/>
    <d v="2012-04-05T18:00:20"/>
    <s v="March"/>
    <n v="20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56.77333333333334"/>
    <n v="100"/>
    <s v="music/pop"/>
    <x v="4"/>
    <x v="27"/>
    <d v="2012-11-13T22:17:32"/>
    <d v="2012-12-13T22:17:32"/>
    <s v="November"/>
    <n v="20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18.70339366515837"/>
    <n v="105"/>
    <s v="music/pop"/>
    <x v="4"/>
    <x v="27"/>
    <d v="2012-04-24T18:46:08"/>
    <d v="2012-05-24T18:46:08"/>
    <s v="April"/>
    <n v="2012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74.149532710280369"/>
    <n v="132"/>
    <s v="music/pop"/>
    <x v="4"/>
    <x v="27"/>
    <d v="2012-11-10T05:19:27"/>
    <d v="2012-12-18T14:20:00"/>
    <s v="November"/>
    <n v="20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2.533333333333333"/>
    <n v="113"/>
    <s v="music/pop"/>
    <x v="4"/>
    <x v="27"/>
    <d v="2013-11-18T21:55:21"/>
    <d v="2013-12-17T12:00:00"/>
    <s v="November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27.861111111111111"/>
    <n v="1254"/>
    <s v="music/pop"/>
    <x v="4"/>
    <x v="27"/>
    <d v="2016-03-30T16:39:10"/>
    <d v="2016-04-30T21:59:00"/>
    <s v="March"/>
    <n v="201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80.178217821782184"/>
    <n v="103"/>
    <s v="music/pop"/>
    <x v="4"/>
    <x v="27"/>
    <d v="2015-12-05T23:57:11"/>
    <d v="2016-01-17T21:00:00"/>
    <s v="December"/>
    <n v="20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32.43548387096774"/>
    <n v="103"/>
    <s v="music/pop"/>
    <x v="4"/>
    <x v="27"/>
    <d v="2011-11-01T04:45:36"/>
    <d v="2011-12-31T05:45:36"/>
    <s v="November"/>
    <n v="2011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33.75"/>
    <n v="108"/>
    <s v="music/pop"/>
    <x v="4"/>
    <x v="27"/>
    <d v="2015-01-02T00:31:47"/>
    <d v="2015-02-01T00:31:47"/>
    <s v="January"/>
    <n v="20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34.384494382022467"/>
    <n v="122"/>
    <s v="music/pop"/>
    <x v="4"/>
    <x v="27"/>
    <d v="2012-01-31T18:16:58"/>
    <d v="2012-03-16T03:59:00"/>
    <s v="January"/>
    <n v="201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44.956989247311824"/>
    <n v="119"/>
    <s v="music/pop"/>
    <x v="4"/>
    <x v="27"/>
    <d v="2011-01-21T15:35:13"/>
    <d v="2011-02-22T03:00:00"/>
    <s v="January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41.04081632653061"/>
    <n v="161"/>
    <s v="music/pop"/>
    <x v="4"/>
    <x v="27"/>
    <d v="2013-02-26T06:04:33"/>
    <d v="2013-03-28T05:04:33"/>
    <s v="February"/>
    <n v="201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52.597560975609753"/>
    <n v="127"/>
    <s v="music/pop"/>
    <x v="4"/>
    <x v="27"/>
    <d v="2014-02-12T01:41:38"/>
    <d v="2014-03-11T06:59:00"/>
    <s v="February"/>
    <n v="201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70.784482758620683"/>
    <n v="103"/>
    <s v="music/pop"/>
    <x v="4"/>
    <x v="27"/>
    <d v="2011-10-29T03:35:39"/>
    <d v="2011-11-28T04:35:39"/>
    <s v="October"/>
    <n v="2011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53.75"/>
    <n v="140"/>
    <s v="music/pop"/>
    <x v="4"/>
    <x v="27"/>
    <d v="2016-04-01T21:14:36"/>
    <d v="2016-05-31T21:14:36"/>
    <s v="April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44.608695652173914"/>
    <n v="103"/>
    <s v="music/pop"/>
    <x v="4"/>
    <x v="27"/>
    <d v="2010-05-15T22:19:59"/>
    <d v="2010-07-05T04:00:00"/>
    <s v="May"/>
    <n v="201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26.148961038961041"/>
    <n v="101"/>
    <s v="music/pop"/>
    <x v="4"/>
    <x v="27"/>
    <d v="2016-07-02T13:03:34"/>
    <d v="2016-08-01T13:03:34"/>
    <s v="July"/>
    <n v="2016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39.183673469387756"/>
    <n v="113"/>
    <s v="music/pop"/>
    <x v="4"/>
    <x v="27"/>
    <d v="2012-05-05T15:45:30"/>
    <d v="2012-06-04T15:45:30"/>
    <s v="May"/>
    <n v="20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45.593220338983052"/>
    <n v="128"/>
    <s v="music/pop"/>
    <x v="4"/>
    <x v="27"/>
    <d v="2015-02-04T21:04:52"/>
    <d v="2015-03-06T21:04:52"/>
    <s v="February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89.247787610619469"/>
    <n v="202"/>
    <s v="music/pop"/>
    <x v="4"/>
    <x v="27"/>
    <d v="2016-07-18T14:31:46"/>
    <d v="2016-08-18T06:59:00"/>
    <s v="July"/>
    <n v="201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40.416470588235299"/>
    <n v="137"/>
    <s v="music/pop"/>
    <x v="4"/>
    <x v="27"/>
    <d v="2011-09-16T17:35:40"/>
    <d v="2011-10-16T22:03:00"/>
    <s v="September"/>
    <n v="2011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82.38095238095238"/>
    <n v="115"/>
    <s v="music/pop"/>
    <x v="4"/>
    <x v="27"/>
    <d v="2012-03-05T17:25:47"/>
    <d v="2012-04-21T03:59:00"/>
    <s v="March"/>
    <n v="2012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59.52380952380952"/>
    <n v="112"/>
    <s v="music/pop"/>
    <x v="4"/>
    <x v="27"/>
    <d v="2016-02-16T09:46:16"/>
    <d v="2016-04-16T05:59:00"/>
    <s v="February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36.244897959183675"/>
    <n v="118"/>
    <s v="music/pop"/>
    <x v="4"/>
    <x v="27"/>
    <d v="2014-01-23T20:31:11"/>
    <d v="2014-02-06T20:31:11"/>
    <s v="January"/>
    <n v="20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62.5"/>
    <n v="175"/>
    <s v="music/pop"/>
    <x v="4"/>
    <x v="27"/>
    <d v="2011-06-29T01:39:05"/>
    <d v="2011-07-22T01:39:05"/>
    <s v="June"/>
    <n v="2011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47"/>
    <n v="118"/>
    <s v="music/pop"/>
    <x v="4"/>
    <x v="27"/>
    <d v="2014-06-12T18:11:07"/>
    <d v="2014-07-12T18:11:07"/>
    <s v="June"/>
    <n v="201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74.575090497737563"/>
    <n v="101"/>
    <s v="music/faith"/>
    <x v="4"/>
    <x v="28"/>
    <d v="2017-02-08T02:54:44"/>
    <d v="2017-03-29T02:00:00"/>
    <s v="February"/>
    <n v="2017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e v="#DIV/0!"/>
    <n v="0"/>
    <s v="music/faith"/>
    <x v="4"/>
    <x v="28"/>
    <d v="2017-02-13T05:07:40"/>
    <d v="2017-04-14T04:07:40"/>
    <s v="February"/>
    <n v="2017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76"/>
    <n v="22"/>
    <s v="music/faith"/>
    <x v="4"/>
    <x v="28"/>
    <d v="2017-03-14T18:45:38"/>
    <d v="2017-04-07T18:45:38"/>
    <s v="March"/>
    <n v="201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86.43564356435644"/>
    <n v="109"/>
    <s v="music/faith"/>
    <x v="4"/>
    <x v="28"/>
    <d v="2017-02-17T19:34:01"/>
    <d v="2017-03-17T18:34:01"/>
    <s v="February"/>
    <n v="2017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24"/>
    <n v="103"/>
    <s v="music/faith"/>
    <x v="4"/>
    <x v="28"/>
    <d v="2017-02-22T06:00:23"/>
    <d v="2017-03-24T05:00:23"/>
    <s v="February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18"/>
    <n v="0"/>
    <s v="music/faith"/>
    <x v="4"/>
    <x v="28"/>
    <d v="2017-02-26T20:15:19"/>
    <d v="2017-04-27T19:15:19"/>
    <s v="February"/>
    <n v="20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80.128205128205124"/>
    <n v="31"/>
    <s v="music/faith"/>
    <x v="4"/>
    <x v="28"/>
    <d v="2017-03-08T01:07:25"/>
    <d v="2017-04-10T20:15:00"/>
    <s v="March"/>
    <n v="201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253.14285714285714"/>
    <n v="44"/>
    <s v="music/faith"/>
    <x v="4"/>
    <x v="28"/>
    <d v="2017-03-10T12:49:54"/>
    <d v="2017-04-09T11:49:54"/>
    <s v="March"/>
    <n v="201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71.42857142857142"/>
    <n v="100"/>
    <s v="music/faith"/>
    <x v="4"/>
    <x v="28"/>
    <d v="2017-02-14T22:37:10"/>
    <d v="2017-03-16T21:37:10"/>
    <s v="February"/>
    <n v="2017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57.727272727272727"/>
    <n v="25"/>
    <s v="music/faith"/>
    <x v="4"/>
    <x v="28"/>
    <d v="2017-03-07T10:20:42"/>
    <d v="2017-04-06T09:20:42"/>
    <s v="March"/>
    <n v="20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264.26315789473682"/>
    <n v="33"/>
    <s v="music/faith"/>
    <x v="4"/>
    <x v="28"/>
    <d v="2017-03-01T16:50:08"/>
    <d v="2017-04-03T01:00:00"/>
    <s v="March"/>
    <n v="201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159.33333333333334"/>
    <n v="48"/>
    <s v="music/faith"/>
    <x v="4"/>
    <x v="28"/>
    <d v="2017-02-22T03:37:47"/>
    <d v="2017-03-26T23:59:00"/>
    <s v="February"/>
    <n v="201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35"/>
    <n v="9"/>
    <s v="music/faith"/>
    <x v="4"/>
    <x v="28"/>
    <d v="2017-03-09T22:05:12"/>
    <d v="2017-04-09T20:00:00"/>
    <s v="March"/>
    <n v="2017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5"/>
    <n v="0"/>
    <s v="music/faith"/>
    <x v="4"/>
    <x v="28"/>
    <d v="2017-02-25T16:04:34"/>
    <d v="2017-03-27T04:36:00"/>
    <s v="February"/>
    <n v="20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61.086956521739133"/>
    <n v="12"/>
    <s v="music/faith"/>
    <x v="4"/>
    <x v="28"/>
    <d v="2017-03-07T00:45:14"/>
    <d v="2017-04-10T01:00:00"/>
    <s v="March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e v="#DIV/0!"/>
    <n v="0"/>
    <s v="music/faith"/>
    <x v="4"/>
    <x v="28"/>
    <d v="2017-03-02T01:40:11"/>
    <d v="2017-04-01T00:40:11"/>
    <s v="March"/>
    <n v="201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114.81818181818181"/>
    <n v="20"/>
    <s v="music/faith"/>
    <x v="4"/>
    <x v="28"/>
    <d v="2017-03-11T00:47:28"/>
    <d v="2017-04-09T23:47:28"/>
    <s v="March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e v="#DIV/0!"/>
    <n v="0"/>
    <s v="music/faith"/>
    <x v="4"/>
    <x v="28"/>
    <d v="2017-03-02T04:59:20"/>
    <d v="2017-03-26T03:33:00"/>
    <s v="March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54"/>
    <n v="4"/>
    <s v="music/faith"/>
    <x v="4"/>
    <x v="28"/>
    <d v="2017-03-12T20:44:05"/>
    <d v="2017-04-11T20:44:05"/>
    <s v="March"/>
    <n v="201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65.974683544303801"/>
    <n v="26"/>
    <s v="music/faith"/>
    <x v="4"/>
    <x v="28"/>
    <d v="2017-03-02T01:43:10"/>
    <d v="2017-04-01T04:00:00"/>
    <s v="March"/>
    <n v="201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5"/>
    <n v="0"/>
    <s v="music/faith"/>
    <x v="4"/>
    <x v="28"/>
    <d v="2014-12-16T15:56:45"/>
    <d v="2015-01-15T15:56:45"/>
    <s v="December"/>
    <n v="2014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1"/>
    <n v="0"/>
    <s v="music/faith"/>
    <x v="4"/>
    <x v="28"/>
    <d v="2015-02-28T20:52:30"/>
    <d v="2015-03-30T19:52:30"/>
    <s v="February"/>
    <n v="2015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25.5"/>
    <n v="1"/>
    <s v="music/faith"/>
    <x v="4"/>
    <x v="28"/>
    <d v="2015-07-02T06:45:37"/>
    <d v="2015-08-31T06:45:37"/>
    <s v="July"/>
    <n v="201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118.36363636363636"/>
    <n v="65"/>
    <s v="music/faith"/>
    <x v="4"/>
    <x v="28"/>
    <d v="2015-01-17T03:21:13"/>
    <d v="2015-02-16T03:21:13"/>
    <s v="January"/>
    <n v="2015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e v="#DIV/0!"/>
    <n v="0"/>
    <s v="music/faith"/>
    <x v="4"/>
    <x v="28"/>
    <d v="2015-08-29T00:24:06"/>
    <d v="2015-09-09T16:00:00"/>
    <s v="August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e v="#DIV/0!"/>
    <n v="0"/>
    <s v="music/faith"/>
    <x v="4"/>
    <x v="28"/>
    <d v="2015-06-24T07:21:12"/>
    <d v="2015-08-23T07:21:12"/>
    <s v="June"/>
    <n v="20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54.111111111111114"/>
    <n v="10"/>
    <s v="music/faith"/>
    <x v="4"/>
    <x v="28"/>
    <d v="2016-02-27T17:18:15"/>
    <d v="2016-03-28T16:18:15"/>
    <s v="February"/>
    <n v="2016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e v="#DIV/0!"/>
    <n v="0"/>
    <s v="music/faith"/>
    <x v="4"/>
    <x v="28"/>
    <d v="2016-03-22T20:48:26"/>
    <d v="2016-05-01T20:48:26"/>
    <s v="March"/>
    <n v="201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21.25"/>
    <n v="5"/>
    <s v="music/faith"/>
    <x v="4"/>
    <x v="28"/>
    <d v="2014-07-21T13:31:54"/>
    <d v="2014-08-31T19:39:00"/>
    <s v="July"/>
    <n v="201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34"/>
    <n v="1"/>
    <s v="music/faith"/>
    <x v="4"/>
    <x v="28"/>
    <d v="2015-12-03T14:11:28"/>
    <d v="2016-01-18T13:00:00"/>
    <s v="December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525"/>
    <n v="11"/>
    <s v="music/faith"/>
    <x v="4"/>
    <x v="28"/>
    <d v="2014-08-01T15:30:34"/>
    <d v="2014-09-01T15:30:34"/>
    <s v="August"/>
    <n v="201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e v="#DIV/0!"/>
    <n v="0"/>
    <s v="music/faith"/>
    <x v="4"/>
    <x v="28"/>
    <d v="2015-05-01T21:55:53"/>
    <d v="2015-06-30T21:55:53"/>
    <s v="May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50"/>
    <n v="2"/>
    <s v="music/faith"/>
    <x v="4"/>
    <x v="28"/>
    <d v="2014-09-05T19:13:32"/>
    <d v="2014-10-05T19:13:32"/>
    <s v="September"/>
    <n v="20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115.70588235294117"/>
    <n v="8"/>
    <s v="music/faith"/>
    <x v="4"/>
    <x v="28"/>
    <d v="2015-04-01T22:02:41"/>
    <d v="2015-05-01T22:02:41"/>
    <s v="April"/>
    <n v="2015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5.5"/>
    <n v="0"/>
    <s v="music/faith"/>
    <x v="4"/>
    <x v="28"/>
    <d v="2015-03-01T05:13:05"/>
    <d v="2015-03-31T03:22:00"/>
    <s v="March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50"/>
    <n v="8"/>
    <s v="music/faith"/>
    <x v="4"/>
    <x v="28"/>
    <d v="2016-10-30T13:51:39"/>
    <d v="2016-12-09T14:51:39"/>
    <s v="October"/>
    <n v="201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34.024390243902438"/>
    <n v="43"/>
    <s v="music/faith"/>
    <x v="4"/>
    <x v="28"/>
    <d v="2016-03-31T23:33:58"/>
    <d v="2016-04-21T04:00:00"/>
    <s v="March"/>
    <n v="2016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37.5"/>
    <n v="0"/>
    <s v="music/faith"/>
    <x v="4"/>
    <x v="28"/>
    <d v="2016-03-31T14:39:09"/>
    <d v="2016-05-14T04:59:00"/>
    <s v="March"/>
    <n v="201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11.666666666666666"/>
    <n v="1"/>
    <s v="music/faith"/>
    <x v="4"/>
    <x v="28"/>
    <d v="2014-08-18T12:49:51"/>
    <d v="2014-09-17T12:49:51"/>
    <s v="August"/>
    <n v="2014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28.125"/>
    <n v="6"/>
    <s v="music/faith"/>
    <x v="4"/>
    <x v="28"/>
    <d v="2014-10-10T18:47:51"/>
    <d v="2014-11-09T19:47:51"/>
    <s v="October"/>
    <n v="201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e v="#DIV/0!"/>
    <n v="0"/>
    <s v="music/faith"/>
    <x v="4"/>
    <x v="28"/>
    <d v="2015-11-11T11:04:23"/>
    <d v="2015-12-11T11:04:23"/>
    <s v="November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1"/>
    <n v="0"/>
    <s v="music/faith"/>
    <x v="4"/>
    <x v="28"/>
    <d v="2016-02-25T23:03:49"/>
    <d v="2016-04-03T00:10:00"/>
    <s v="February"/>
    <n v="201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216.66666666666666"/>
    <n v="7"/>
    <s v="music/faith"/>
    <x v="4"/>
    <x v="28"/>
    <d v="2015-05-05T19:48:35"/>
    <d v="2015-07-01T06:00:00"/>
    <s v="May"/>
    <n v="201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8.75"/>
    <n v="1"/>
    <s v="music/faith"/>
    <x v="4"/>
    <x v="28"/>
    <d v="2014-09-30T22:22:42"/>
    <d v="2014-10-30T22:22:42"/>
    <s v="September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62.222222222222221"/>
    <n v="10"/>
    <s v="music/faith"/>
    <x v="4"/>
    <x v="28"/>
    <d v="2014-07-25T23:14:09"/>
    <d v="2014-08-24T23:14:09"/>
    <s v="July"/>
    <n v="201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137.25"/>
    <n v="34"/>
    <s v="music/faith"/>
    <x v="4"/>
    <x v="28"/>
    <d v="2014-05-29T22:04:24"/>
    <d v="2014-06-27T22:04:24"/>
    <s v="May"/>
    <n v="20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1"/>
    <n v="0"/>
    <s v="music/faith"/>
    <x v="4"/>
    <x v="28"/>
    <d v="2015-02-09T22:16:17"/>
    <d v="2015-04-05T11:00:00"/>
    <s v="February"/>
    <n v="2015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122.14285714285714"/>
    <n v="68"/>
    <s v="music/faith"/>
    <x v="4"/>
    <x v="28"/>
    <d v="2015-09-21T15:01:14"/>
    <d v="2015-10-21T15:01:14"/>
    <s v="September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e v="#DIV/0!"/>
    <n v="0"/>
    <s v="music/faith"/>
    <x v="4"/>
    <x v="28"/>
    <d v="2016-04-11T01:15:06"/>
    <d v="2016-06-10T01:15:06"/>
    <s v="April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e v="#DIV/0!"/>
    <n v="0"/>
    <s v="music/faith"/>
    <x v="4"/>
    <x v="28"/>
    <d v="2015-09-25T02:06:23"/>
    <d v="2015-10-25T02:06:23"/>
    <s v="September"/>
    <n v="2015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e v="#DIV/0!"/>
    <n v="0"/>
    <s v="music/faith"/>
    <x v="4"/>
    <x v="28"/>
    <d v="2015-05-28T21:45:52"/>
    <d v="2015-06-11T15:00:00"/>
    <s v="May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e v="#DIV/0!"/>
    <n v="0"/>
    <s v="music/faith"/>
    <x v="4"/>
    <x v="28"/>
    <d v="2015-11-17T16:24:41"/>
    <d v="2016-01-16T05:00:00"/>
    <s v="November"/>
    <n v="2015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e v="#DIV/0!"/>
    <n v="0"/>
    <s v="music/faith"/>
    <x v="4"/>
    <x v="28"/>
    <d v="2016-09-01T16:12:54"/>
    <d v="2016-09-13T21:30:00"/>
    <s v="September"/>
    <n v="2016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1"/>
    <n v="0"/>
    <s v="music/faith"/>
    <x v="4"/>
    <x v="28"/>
    <d v="2015-04-08T00:52:36"/>
    <d v="2015-05-08T00:52:36"/>
    <s v="April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55"/>
    <n v="11"/>
    <s v="music/faith"/>
    <x v="4"/>
    <x v="28"/>
    <d v="2016-07-08T19:32:25"/>
    <d v="2016-08-07T19:32:25"/>
    <s v="July"/>
    <n v="2016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22"/>
    <n v="1"/>
    <s v="music/faith"/>
    <x v="4"/>
    <x v="28"/>
    <d v="2015-10-09T20:40:33"/>
    <d v="2015-11-08T21:40:33"/>
    <s v="October"/>
    <n v="201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56.666666666666664"/>
    <n v="21"/>
    <s v="music/faith"/>
    <x v="4"/>
    <x v="28"/>
    <d v="2015-06-20T22:46:32"/>
    <d v="2015-07-20T22:46:32"/>
    <s v="June"/>
    <n v="2015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20"/>
    <n v="0"/>
    <s v="music/faith"/>
    <x v="4"/>
    <x v="28"/>
    <d v="2014-09-02T20:59:02"/>
    <d v="2014-10-02T20:59:02"/>
    <s v="September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1"/>
    <n v="0"/>
    <s v="music/faith"/>
    <x v="4"/>
    <x v="28"/>
    <d v="2016-03-06T20:58:52"/>
    <d v="2016-05-04T19:58:52"/>
    <s v="March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e v="#DIV/0!"/>
    <n v="0"/>
    <s v="music/faith"/>
    <x v="4"/>
    <x v="28"/>
    <d v="2015-06-16T19:37:02"/>
    <d v="2015-07-16T19:37:02"/>
    <s v="June"/>
    <n v="2015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25.576923076923077"/>
    <n v="111"/>
    <s v="photography/photobooks"/>
    <x v="8"/>
    <x v="20"/>
    <d v="2015-04-26T15:04:31"/>
    <d v="2015-06-10T15:04:31"/>
    <s v="April"/>
    <n v="20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63.970588235294116"/>
    <n v="109"/>
    <s v="photography/photobooks"/>
    <x v="8"/>
    <x v="20"/>
    <d v="2016-12-06T21:02:50"/>
    <d v="2017-01-07T21:00:00"/>
    <s v="December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89.925373134328353"/>
    <n v="100"/>
    <s v="photography/photobooks"/>
    <x v="8"/>
    <x v="20"/>
    <d v="2016-08-04T22:12:55"/>
    <d v="2016-08-27T03:59:00"/>
    <s v="August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93.071428571428569"/>
    <n v="118"/>
    <s v="photography/photobooks"/>
    <x v="8"/>
    <x v="20"/>
    <d v="2015-01-22T14:31:17"/>
    <d v="2015-03-08T13:31:17"/>
    <s v="January"/>
    <n v="20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89.674157303370791"/>
    <n v="114"/>
    <s v="photography/photobooks"/>
    <x v="8"/>
    <x v="20"/>
    <d v="2016-11-16T06:13:58"/>
    <d v="2016-12-22T02:00:00"/>
    <s v="November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207.61682242990653"/>
    <n v="148"/>
    <s v="photography/photobooks"/>
    <x v="8"/>
    <x v="20"/>
    <d v="2016-10-25T04:14:27"/>
    <d v="2016-11-24T02:00:00"/>
    <s v="October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59.408805031446541"/>
    <n v="105"/>
    <s v="photography/photobooks"/>
    <x v="8"/>
    <x v="20"/>
    <d v="2015-10-15T10:27:10"/>
    <d v="2015-11-13T15:00:00"/>
    <s v="October"/>
    <n v="2015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358.97237569060775"/>
    <n v="130"/>
    <s v="photography/photobooks"/>
    <x v="8"/>
    <x v="20"/>
    <d v="2015-08-03T22:49:03"/>
    <d v="2015-09-02T22:49:03"/>
    <s v="August"/>
    <n v="201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94.736641221374043"/>
    <n v="123"/>
    <s v="photography/photobooks"/>
    <x v="8"/>
    <x v="20"/>
    <d v="2017-01-23T23:25:21"/>
    <d v="2017-03-01T19:00:00"/>
    <s v="January"/>
    <n v="201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80.647999999999996"/>
    <n v="202"/>
    <s v="photography/photobooks"/>
    <x v="8"/>
    <x v="20"/>
    <d v="2016-03-25T20:05:04"/>
    <d v="2016-04-19T20:05:04"/>
    <s v="March"/>
    <n v="201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68.68852459016392"/>
    <n v="103"/>
    <s v="photography/photobooks"/>
    <x v="8"/>
    <x v="20"/>
    <d v="2015-02-17T18:45:23"/>
    <d v="2015-03-19T17:45:23"/>
    <s v="February"/>
    <n v="2015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34.68888888888889"/>
    <n v="260"/>
    <s v="photography/photobooks"/>
    <x v="8"/>
    <x v="20"/>
    <d v="2016-09-14T06:04:42"/>
    <d v="2016-10-14T06:04:42"/>
    <s v="September"/>
    <n v="20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462.85714285714283"/>
    <n v="108"/>
    <s v="photography/photobooks"/>
    <x v="8"/>
    <x v="20"/>
    <d v="2016-02-20T17:59:28"/>
    <d v="2016-03-21T16:59:28"/>
    <s v="February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04.38888888888889"/>
    <n v="111"/>
    <s v="photography/photobooks"/>
    <x v="8"/>
    <x v="20"/>
    <d v="2015-03-04T21:02:33"/>
    <d v="2015-04-03T20:02:33"/>
    <s v="March"/>
    <n v="20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7.5"/>
    <n v="120"/>
    <s v="photography/photobooks"/>
    <x v="8"/>
    <x v="20"/>
    <d v="2015-09-05T18:56:01"/>
    <d v="2015-10-05T18:56:01"/>
    <s v="September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47.13"/>
    <n v="103"/>
    <s v="photography/photobooks"/>
    <x v="8"/>
    <x v="20"/>
    <d v="2016-07-20T04:01:09"/>
    <d v="2016-08-29T04:01:09"/>
    <s v="July"/>
    <n v="201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414.28571428571428"/>
    <n v="116"/>
    <s v="photography/photobooks"/>
    <x v="8"/>
    <x v="20"/>
    <d v="2016-12-29T19:51:23"/>
    <d v="2017-01-28T19:29:00"/>
    <s v="December"/>
    <n v="20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42.481481481481481"/>
    <n v="115"/>
    <s v="photography/photobooks"/>
    <x v="8"/>
    <x v="20"/>
    <d v="2016-05-15T22:56:32"/>
    <d v="2016-07-14T22:56:32"/>
    <s v="May"/>
    <n v="2016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08.77551020408163"/>
    <n v="107"/>
    <s v="photography/photobooks"/>
    <x v="8"/>
    <x v="20"/>
    <d v="2015-03-05T19:53:49"/>
    <d v="2015-03-25T18:53:49"/>
    <s v="March"/>
    <n v="2015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81.098039215686271"/>
    <n v="165"/>
    <s v="photography/photobooks"/>
    <x v="8"/>
    <x v="20"/>
    <d v="2016-02-05T16:08:33"/>
    <d v="2016-02-25T16:08:33"/>
    <s v="February"/>
    <n v="2016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51.666666666666664"/>
    <n v="155"/>
    <s v="photography/photobooks"/>
    <x v="8"/>
    <x v="20"/>
    <d v="2015-07-24T13:37:40"/>
    <d v="2015-09-12T13:37:40"/>
    <s v="July"/>
    <n v="2015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35.4"/>
    <n v="885"/>
    <s v="photography/photobooks"/>
    <x v="8"/>
    <x v="20"/>
    <d v="2016-02-10T23:34:05"/>
    <d v="2016-03-11T23:34:05"/>
    <s v="February"/>
    <n v="20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03.63559322033899"/>
    <n v="102"/>
    <s v="photography/photobooks"/>
    <x v="8"/>
    <x v="20"/>
    <d v="2016-09-23T20:50:40"/>
    <d v="2016-10-23T20:50:40"/>
    <s v="September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55.282051282051285"/>
    <n v="20"/>
    <s v="photography/photobooks"/>
    <x v="8"/>
    <x v="20"/>
    <d v="2014-07-05T11:39:39"/>
    <d v="2014-08-03T11:39:39"/>
    <s v="July"/>
    <n v="201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72.16970873786407"/>
    <n v="59"/>
    <s v="photography/photobooks"/>
    <x v="8"/>
    <x v="20"/>
    <d v="2014-07-14T23:31:52"/>
    <d v="2014-08-13T23:31:52"/>
    <s v="July"/>
    <n v="2014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e v="#DIV/0!"/>
    <n v="0"/>
    <s v="photography/photobooks"/>
    <x v="8"/>
    <x v="20"/>
    <d v="2014-08-04T20:38:08"/>
    <d v="2014-08-25T20:38:08"/>
    <s v="August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58.615384615384613"/>
    <n v="46"/>
    <s v="photography/photobooks"/>
    <x v="8"/>
    <x v="20"/>
    <d v="2014-07-04T15:48:04"/>
    <d v="2014-08-03T15:48:04"/>
    <s v="July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12.466666666666667"/>
    <n v="4"/>
    <s v="photography/photobooks"/>
    <x v="8"/>
    <x v="20"/>
    <d v="2014-07-29T13:27:24"/>
    <d v="2014-09-27T13:27:24"/>
    <s v="July"/>
    <n v="201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49.136363636363633"/>
    <n v="3"/>
    <s v="photography/photobooks"/>
    <x v="8"/>
    <x v="20"/>
    <d v="2014-12-14T19:39:19"/>
    <d v="2015-01-13T19:39:19"/>
    <s v="December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150.5"/>
    <n v="57"/>
    <s v="photography/photobooks"/>
    <x v="8"/>
    <x v="20"/>
    <d v="2014-09-09T18:43:14"/>
    <d v="2014-10-14T18:43:14"/>
    <s v="September"/>
    <n v="20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35.799999999999997"/>
    <n v="21"/>
    <s v="photography/photobooks"/>
    <x v="8"/>
    <x v="20"/>
    <d v="2014-09-23T23:30:40"/>
    <d v="2014-10-23T23:30:40"/>
    <s v="September"/>
    <n v="2014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45.157894736842103"/>
    <n v="16"/>
    <s v="photography/photobooks"/>
    <x v="8"/>
    <x v="20"/>
    <d v="2014-05-07T17:13:56"/>
    <d v="2014-07-06T17:13:56"/>
    <s v="May"/>
    <n v="201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98.78947368421052"/>
    <n v="6"/>
    <s v="photography/photobooks"/>
    <x v="8"/>
    <x v="20"/>
    <d v="2014-12-05T18:14:58"/>
    <d v="2015-01-19T18:14:58"/>
    <s v="December"/>
    <n v="201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88.307692307692307"/>
    <n v="46"/>
    <s v="photography/photobooks"/>
    <x v="8"/>
    <x v="20"/>
    <d v="2014-10-18T05:14:52"/>
    <d v="2014-11-29T14:59:00"/>
    <s v="October"/>
    <n v="2014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170.62903225806451"/>
    <n v="65"/>
    <s v="photography/photobooks"/>
    <x v="8"/>
    <x v="20"/>
    <d v="2014-09-09T23:26:00"/>
    <d v="2014-10-24T23:26:00"/>
    <s v="September"/>
    <n v="20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83.75"/>
    <n v="7"/>
    <s v="photography/photobooks"/>
    <x v="8"/>
    <x v="20"/>
    <d v="2014-09-23T22:57:51"/>
    <d v="2014-10-29T22:57:51"/>
    <s v="September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65.099999999999994"/>
    <n v="14"/>
    <s v="photography/photobooks"/>
    <x v="8"/>
    <x v="20"/>
    <d v="2015-01-21T08:34:13"/>
    <d v="2015-02-20T08:34:13"/>
    <s v="January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66.333333333333329"/>
    <n v="2"/>
    <s v="photography/photobooks"/>
    <x v="8"/>
    <x v="20"/>
    <d v="2015-02-10T20:43:15"/>
    <d v="2015-03-27T19:43:15"/>
    <s v="February"/>
    <n v="20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104.89473684210526"/>
    <n v="36"/>
    <s v="photography/photobooks"/>
    <x v="8"/>
    <x v="20"/>
    <d v="2016-08-03T16:36:20"/>
    <d v="2016-09-02T16:36:20"/>
    <s v="August"/>
    <n v="201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78.440789473684205"/>
    <n v="40"/>
    <s v="photography/photobooks"/>
    <x v="8"/>
    <x v="20"/>
    <d v="2016-05-03T14:25:10"/>
    <d v="2016-07-02T14:25:10"/>
    <s v="May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59.041666666666664"/>
    <n v="26"/>
    <s v="photography/photobooks"/>
    <x v="8"/>
    <x v="20"/>
    <d v="2016-08-15T14:49:05"/>
    <d v="2016-09-15T14:49:05"/>
    <s v="August"/>
    <n v="20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71.34210526315789"/>
    <n v="15"/>
    <s v="photography/photobooks"/>
    <x v="8"/>
    <x v="20"/>
    <d v="2016-01-19T13:48:09"/>
    <d v="2016-02-21T13:48:09"/>
    <s v="January"/>
    <n v="2016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51.227027027027027"/>
    <n v="24"/>
    <s v="photography/photobooks"/>
    <x v="8"/>
    <x v="20"/>
    <d v="2015-04-21T22:47:58"/>
    <d v="2015-05-21T22:47:58"/>
    <s v="April"/>
    <n v="20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60.242424242424242"/>
    <n v="40"/>
    <s v="photography/photobooks"/>
    <x v="8"/>
    <x v="20"/>
    <d v="2014-12-30T15:44:00"/>
    <d v="2015-01-31T03:25:00"/>
    <s v="December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44.935185185185183"/>
    <n v="20"/>
    <s v="photography/photobooks"/>
    <x v="8"/>
    <x v="20"/>
    <d v="2014-09-15T03:14:15"/>
    <d v="2014-10-16T00:00:00"/>
    <s v="September"/>
    <n v="201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31.206896551724139"/>
    <n v="48"/>
    <s v="photography/photobooks"/>
    <x v="8"/>
    <x v="20"/>
    <d v="2014-11-15T13:12:57"/>
    <d v="2014-12-15T13:12:57"/>
    <s v="November"/>
    <n v="2014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63.875"/>
    <n v="15"/>
    <s v="photography/photobooks"/>
    <x v="8"/>
    <x v="20"/>
    <d v="2015-03-05T15:43:57"/>
    <d v="2015-04-04T14:43:57"/>
    <s v="March"/>
    <n v="201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9"/>
    <n v="1"/>
    <s v="photography/photobooks"/>
    <x v="8"/>
    <x v="20"/>
    <d v="2014-10-01T22:45:42"/>
    <d v="2014-10-31T22:45:42"/>
    <s v="October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10"/>
    <n v="1"/>
    <s v="photography/photobooks"/>
    <x v="8"/>
    <x v="20"/>
    <d v="2014-11-13T06:00:03"/>
    <d v="2015-01-12T06:00:03"/>
    <s v="November"/>
    <n v="2014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109.06666666666666"/>
    <n v="5"/>
    <s v="photography/photobooks"/>
    <x v="8"/>
    <x v="20"/>
    <d v="2015-01-06T16:11:18"/>
    <d v="2015-02-05T16:11:18"/>
    <s v="January"/>
    <n v="2015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26.75"/>
    <n v="4"/>
    <s v="photography/photobooks"/>
    <x v="8"/>
    <x v="20"/>
    <d v="2014-11-30T17:46:05"/>
    <d v="2015-01-29T17:46:05"/>
    <s v="November"/>
    <n v="2014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109.93525179856115"/>
    <n v="61"/>
    <s v="photography/photobooks"/>
    <x v="8"/>
    <x v="20"/>
    <d v="2015-07-04T00:44:42"/>
    <d v="2015-08-10T06:59:00"/>
    <s v="July"/>
    <n v="20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20"/>
    <n v="1"/>
    <s v="photography/photobooks"/>
    <x v="8"/>
    <x v="20"/>
    <d v="2014-10-28T21:24:00"/>
    <d v="2014-11-27T22:24:00"/>
    <s v="October"/>
    <n v="2014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55.388888888888886"/>
    <n v="11"/>
    <s v="photography/photobooks"/>
    <x v="8"/>
    <x v="20"/>
    <d v="2015-01-07T13:13:42"/>
    <d v="2015-02-11T13:13:42"/>
    <s v="January"/>
    <n v="2015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133.90123456790124"/>
    <n v="39"/>
    <s v="photography/photobooks"/>
    <x v="8"/>
    <x v="20"/>
    <d v="2016-09-15T06:55:41"/>
    <d v="2016-10-14T16:00:00"/>
    <s v="September"/>
    <n v="2016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48.720930232558139"/>
    <n v="22"/>
    <s v="photography/photobooks"/>
    <x v="8"/>
    <x v="20"/>
    <d v="2016-05-25T10:32:46"/>
    <d v="2016-07-24T10:32:46"/>
    <s v="May"/>
    <n v="20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48.25"/>
    <n v="68"/>
    <s v="photography/photobooks"/>
    <x v="8"/>
    <x v="20"/>
    <d v="2016-11-15T13:39:49"/>
    <d v="2016-12-15T13:39:49"/>
    <s v="November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58.972972972972975"/>
    <n v="14"/>
    <s v="photography/photobooks"/>
    <x v="8"/>
    <x v="20"/>
    <d v="2015-12-06T07:50:33"/>
    <d v="2016-02-04T07:50:33"/>
    <s v="December"/>
    <n v="2015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1.638333333333334"/>
    <n v="2"/>
    <s v="photography/photobooks"/>
    <x v="8"/>
    <x v="20"/>
    <d v="2014-10-22T20:13:28"/>
    <d v="2014-11-11T21:13:28"/>
    <s v="October"/>
    <n v="201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83.716814159292042"/>
    <n v="20"/>
    <s v="photography/photobooks"/>
    <x v="8"/>
    <x v="20"/>
    <d v="2016-09-10T14:32:50"/>
    <d v="2016-10-10T14:32:50"/>
    <s v="September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63.648648648648646"/>
    <n v="14"/>
    <s v="photography/photobooks"/>
    <x v="8"/>
    <x v="20"/>
    <d v="2015-11-13T15:51:08"/>
    <d v="2015-12-15T12:10:00"/>
    <s v="November"/>
    <n v="201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94.277777777777771"/>
    <n v="48"/>
    <s v="photography/photobooks"/>
    <x v="8"/>
    <x v="20"/>
    <d v="2015-06-04T11:20:30"/>
    <d v="2015-06-27T21:59:00"/>
    <s v="June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71.86666666666666"/>
    <n v="31"/>
    <s v="photography/photobooks"/>
    <x v="8"/>
    <x v="20"/>
    <d v="2015-01-14T01:43:02"/>
    <d v="2015-02-14T01:43:02"/>
    <s v="January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104.84615384615384"/>
    <n v="35"/>
    <s v="photography/photobooks"/>
    <x v="8"/>
    <x v="20"/>
    <d v="2015-10-05T16:16:44"/>
    <d v="2015-11-14T17:16:44"/>
    <s v="October"/>
    <n v="201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67.139344262295083"/>
    <n v="36"/>
    <s v="photography/photobooks"/>
    <x v="8"/>
    <x v="20"/>
    <d v="2015-08-31T19:17:38"/>
    <d v="2015-10-02T18:00:00"/>
    <s v="August"/>
    <n v="2015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73.875"/>
    <n v="3"/>
    <s v="photography/photobooks"/>
    <x v="8"/>
    <x v="20"/>
    <d v="2014-08-26T15:19:09"/>
    <d v="2014-09-30T15:19:09"/>
    <s v="August"/>
    <n v="2014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69.125"/>
    <n v="11"/>
    <s v="photography/photobooks"/>
    <x v="8"/>
    <x v="20"/>
    <d v="2014-08-29T01:38:33"/>
    <d v="2014-09-28T01:38:33"/>
    <s v="August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120.77083333333333"/>
    <n v="41"/>
    <s v="photography/photobooks"/>
    <x v="8"/>
    <x v="20"/>
    <d v="2017-01-07T16:20:30"/>
    <d v="2017-02-11T16:20:30"/>
    <s v="January"/>
    <n v="201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42.222222222222221"/>
    <n v="11"/>
    <s v="photography/photobooks"/>
    <x v="8"/>
    <x v="20"/>
    <d v="2015-01-25T21:47:19"/>
    <d v="2015-03-01T21:47:19"/>
    <s v="January"/>
    <n v="2015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7.5"/>
    <n v="3"/>
    <s v="photography/photobooks"/>
    <x v="8"/>
    <x v="20"/>
    <d v="2014-08-09T21:50:26"/>
    <d v="2014-08-21T21:50:26"/>
    <s v="August"/>
    <n v="2014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1.5384615384615385"/>
    <n v="0"/>
    <s v="photography/photobooks"/>
    <x v="8"/>
    <x v="20"/>
    <d v="2014-08-25T10:24:30"/>
    <d v="2014-10-24T04:00:00"/>
    <s v="August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37.608695652173914"/>
    <n v="13"/>
    <s v="photography/photobooks"/>
    <x v="8"/>
    <x v="20"/>
    <d v="2016-06-03T07:38:56"/>
    <d v="2016-07-03T07:38:56"/>
    <s v="June"/>
    <n v="201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e v="#DIV/0!"/>
    <n v="0"/>
    <s v="photography/photobooks"/>
    <x v="8"/>
    <x v="20"/>
    <d v="2014-07-09T21:20:12"/>
    <d v="2014-08-08T21:20:12"/>
    <s v="July"/>
    <n v="2014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42.157142857142858"/>
    <n v="49"/>
    <s v="photography/photobooks"/>
    <x v="8"/>
    <x v="20"/>
    <d v="2015-01-29T07:32:16"/>
    <d v="2015-02-28T07:32:16"/>
    <s v="January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e v="#DIV/0!"/>
    <n v="0"/>
    <s v="photography/photobooks"/>
    <x v="8"/>
    <x v="20"/>
    <d v="2015-06-17T21:45:37"/>
    <d v="2015-07-01T21:45:37"/>
    <s v="June"/>
    <n v="2015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84.833333333333329"/>
    <n v="2"/>
    <s v="photography/photobooks"/>
    <x v="8"/>
    <x v="20"/>
    <d v="2016-06-27T21:01:43"/>
    <d v="2016-07-25T19:00:00"/>
    <s v="June"/>
    <n v="201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94.19"/>
    <n v="52"/>
    <s v="photography/photobooks"/>
    <x v="8"/>
    <x v="20"/>
    <d v="2016-12-01T15:53:27"/>
    <d v="2017-01-30T06:59:00"/>
    <s v="December"/>
    <n v="2016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e v="#DIV/0!"/>
    <n v="0"/>
    <s v="photography/photobooks"/>
    <x v="8"/>
    <x v="20"/>
    <d v="2015-03-04T05:37:30"/>
    <d v="2015-04-03T04:37:30"/>
    <s v="March"/>
    <n v="201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6.25"/>
    <n v="2"/>
    <s v="photography/photobooks"/>
    <x v="8"/>
    <x v="20"/>
    <d v="2014-06-30T18:03:16"/>
    <d v="2014-07-30T18:03:16"/>
    <s v="June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213.375"/>
    <n v="7"/>
    <s v="photography/photobooks"/>
    <x v="8"/>
    <x v="20"/>
    <d v="2015-03-02T02:01:30"/>
    <d v="2015-04-01T01:01:30"/>
    <s v="March"/>
    <n v="201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59.162280701754383"/>
    <n v="135"/>
    <s v="music/rock"/>
    <x v="4"/>
    <x v="11"/>
    <d v="2012-01-18T07:39:27"/>
    <d v="2012-03-03T07:39:27"/>
    <s v="January"/>
    <n v="2012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27.272727272727273"/>
    <n v="100"/>
    <s v="music/rock"/>
    <x v="4"/>
    <x v="11"/>
    <d v="2013-12-26T19:07:42"/>
    <d v="2014-01-31T19:01:00"/>
    <s v="December"/>
    <n v="201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24.575757575757574"/>
    <n v="116"/>
    <s v="music/rock"/>
    <x v="4"/>
    <x v="11"/>
    <d v="2012-09-24T16:26:16"/>
    <d v="2012-10-24T16:26:16"/>
    <s v="September"/>
    <n v="2012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75.05"/>
    <n v="100"/>
    <s v="music/rock"/>
    <x v="4"/>
    <x v="11"/>
    <d v="2013-12-18T21:59:27"/>
    <d v="2014-01-08T02:08:00"/>
    <s v="December"/>
    <n v="201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42.02"/>
    <n v="105"/>
    <s v="music/rock"/>
    <x v="4"/>
    <x v="11"/>
    <d v="2013-06-18T20:01:43"/>
    <d v="2013-07-11T20:01:43"/>
    <s v="June"/>
    <n v="201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53.157894736842103"/>
    <n v="101"/>
    <s v="music/rock"/>
    <x v="4"/>
    <x v="11"/>
    <d v="2014-01-18T22:10:17"/>
    <d v="2014-02-17T22:10:17"/>
    <s v="January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83.885416666666671"/>
    <n v="101"/>
    <s v="music/rock"/>
    <x v="4"/>
    <x v="11"/>
    <d v="2011-01-12T07:49:21"/>
    <d v="2011-03-03T07:49:21"/>
    <s v="January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417.33333333333331"/>
    <n v="100"/>
    <s v="music/rock"/>
    <x v="4"/>
    <x v="11"/>
    <d v="2014-04-07T21:35:30"/>
    <d v="2014-05-09T22:00:00"/>
    <s v="April"/>
    <n v="20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75.765151515151516"/>
    <n v="167"/>
    <s v="music/rock"/>
    <x v="4"/>
    <x v="11"/>
    <d v="2010-12-04T02:06:11"/>
    <d v="2011-01-21T22:00:00"/>
    <s v="December"/>
    <n v="201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67.389380530973455"/>
    <n v="102"/>
    <s v="music/rock"/>
    <x v="4"/>
    <x v="11"/>
    <d v="2014-01-25T16:25:07"/>
    <d v="2014-02-24T16:25:07"/>
    <s v="January"/>
    <n v="20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73.571428571428569"/>
    <n v="103"/>
    <s v="music/rock"/>
    <x v="4"/>
    <x v="11"/>
    <d v="2012-04-27T23:54:23"/>
    <d v="2012-05-12T23:54:23"/>
    <s v="April"/>
    <n v="2012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25"/>
    <n v="143"/>
    <s v="music/rock"/>
    <x v="4"/>
    <x v="11"/>
    <d v="2011-02-02T12:57:07"/>
    <d v="2011-03-04T12:57:07"/>
    <s v="February"/>
    <n v="20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42"/>
    <n v="263"/>
    <s v="music/rock"/>
    <x v="4"/>
    <x v="11"/>
    <d v="2013-01-29T01:03:23"/>
    <d v="2013-03-02T07:59:00"/>
    <s v="January"/>
    <n v="201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31.16666666666666"/>
    <n v="118"/>
    <s v="music/rock"/>
    <x v="4"/>
    <x v="11"/>
    <d v="2014-12-15T23:08:15"/>
    <d v="2015-01-24T23:08:15"/>
    <s v="December"/>
    <n v="201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47.272727272727273"/>
    <n v="104"/>
    <s v="music/rock"/>
    <x v="4"/>
    <x v="11"/>
    <d v="2016-03-01T16:51:11"/>
    <d v="2016-03-31T15:51:11"/>
    <s v="March"/>
    <n v="2016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182.12727272727273"/>
    <n v="200"/>
    <s v="music/rock"/>
    <x v="4"/>
    <x v="11"/>
    <d v="2013-01-31T19:25:29"/>
    <d v="2013-02-17T19:25:29"/>
    <s v="January"/>
    <n v="20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61.366666666666667"/>
    <n v="307"/>
    <s v="music/rock"/>
    <x v="4"/>
    <x v="11"/>
    <d v="2012-01-18T01:08:55"/>
    <d v="2012-03-18T00:08:55"/>
    <s v="January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35.767499999999998"/>
    <n v="100"/>
    <s v="music/rock"/>
    <x v="4"/>
    <x v="11"/>
    <d v="2011-09-02T18:52:37"/>
    <d v="2011-10-01T03:00:00"/>
    <s v="September"/>
    <n v="20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45.62222222222222"/>
    <n v="205"/>
    <s v="music/rock"/>
    <x v="4"/>
    <x v="11"/>
    <d v="2016-09-01T17:19:42"/>
    <d v="2016-10-01T17:19:42"/>
    <s v="September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75.384615384615387"/>
    <n v="109"/>
    <s v="music/rock"/>
    <x v="4"/>
    <x v="11"/>
    <d v="2013-04-18T02:18:30"/>
    <d v="2013-05-07T04:59:00"/>
    <s v="April"/>
    <n v="2013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50.875"/>
    <n v="102"/>
    <s v="music/rock"/>
    <x v="4"/>
    <x v="11"/>
    <d v="2014-04-16T20:17:25"/>
    <d v="2014-05-20T04:59:00"/>
    <s v="April"/>
    <n v="201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19.28571428571429"/>
    <n v="125"/>
    <s v="music/rock"/>
    <x v="4"/>
    <x v="11"/>
    <d v="2015-01-27T15:09:41"/>
    <d v="2015-03-02T05:59:00"/>
    <s v="January"/>
    <n v="20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92.541865671641801"/>
    <n v="124"/>
    <s v="music/rock"/>
    <x v="4"/>
    <x v="11"/>
    <d v="2011-01-21T23:52:34"/>
    <d v="2011-02-20T23:52:34"/>
    <s v="January"/>
    <n v="20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76.05"/>
    <n v="101"/>
    <s v="music/rock"/>
    <x v="4"/>
    <x v="11"/>
    <d v="2011-05-03T23:21:54"/>
    <d v="2011-06-11T03:00:00"/>
    <s v="May"/>
    <n v="20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52.631578947368418"/>
    <n v="100"/>
    <s v="music/rock"/>
    <x v="4"/>
    <x v="11"/>
    <d v="2016-06-02T07:59:58"/>
    <d v="2016-06-17T04:55:00"/>
    <s v="June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98.990430622009569"/>
    <n v="138"/>
    <s v="music/rock"/>
    <x v="4"/>
    <x v="11"/>
    <d v="2012-11-15T15:36:17"/>
    <d v="2012-12-15T15:36:17"/>
    <s v="November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79.526315789473685"/>
    <n v="121"/>
    <s v="music/rock"/>
    <x v="4"/>
    <x v="11"/>
    <d v="2015-03-31T05:40:32"/>
    <d v="2015-04-21T05:40:32"/>
    <s v="March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34.20833333333334"/>
    <n v="107"/>
    <s v="music/rock"/>
    <x v="4"/>
    <x v="11"/>
    <d v="2011-05-28T18:54:48"/>
    <d v="2011-07-31T06:59:00"/>
    <s v="May"/>
    <n v="20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37.625"/>
    <n v="100"/>
    <s v="music/rock"/>
    <x v="4"/>
    <x v="11"/>
    <d v="2012-09-17T20:17:39"/>
    <d v="2012-10-17T20:17:39"/>
    <s v="September"/>
    <n v="2012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51.044692737430168"/>
    <n v="102"/>
    <s v="music/rock"/>
    <x v="4"/>
    <x v="11"/>
    <d v="2014-06-10T23:01:40"/>
    <d v="2014-07-10T23:01:40"/>
    <s v="June"/>
    <n v="20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50.03846153846154"/>
    <n v="100"/>
    <s v="music/rock"/>
    <x v="4"/>
    <x v="11"/>
    <d v="2014-07-07T21:45:38"/>
    <d v="2014-07-28T01:00:00"/>
    <s v="July"/>
    <n v="201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33.93129770992365"/>
    <n v="117"/>
    <s v="music/rock"/>
    <x v="4"/>
    <x v="11"/>
    <d v="2015-03-18T18:30:52"/>
    <d v="2015-04-25T00:00:00"/>
    <s v="March"/>
    <n v="201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58.214285714285715"/>
    <n v="102"/>
    <s v="music/rock"/>
    <x v="4"/>
    <x v="11"/>
    <d v="2012-09-25T01:26:57"/>
    <d v="2012-11-14T02:26:57"/>
    <s v="September"/>
    <n v="20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88.037643678160919"/>
    <n v="102"/>
    <s v="music/rock"/>
    <x v="4"/>
    <x v="11"/>
    <d v="2013-04-24T00:30:37"/>
    <d v="2013-05-24T00:30:37"/>
    <s v="April"/>
    <n v="2013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70.576753926701571"/>
    <n v="154"/>
    <s v="music/rock"/>
    <x v="4"/>
    <x v="11"/>
    <d v="2013-11-22T12:55:40"/>
    <d v="2014-01-06T12:55:40"/>
    <s v="November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53.289473684210527"/>
    <n v="101"/>
    <s v="music/rock"/>
    <x v="4"/>
    <x v="11"/>
    <d v="2014-06-27T20:31:12"/>
    <d v="2014-07-18T20:31:12"/>
    <s v="June"/>
    <n v="201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36.36363636363637"/>
    <n v="100"/>
    <s v="music/rock"/>
    <x v="4"/>
    <x v="11"/>
    <d v="2014-08-13T18:26:53"/>
    <d v="2014-09-12T18:26:53"/>
    <s v="August"/>
    <n v="201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40.547315436241611"/>
    <n v="109"/>
    <s v="music/rock"/>
    <x v="4"/>
    <x v="11"/>
    <d v="2011-10-17T04:48:41"/>
    <d v="2011-12-16T05:48:41"/>
    <s v="October"/>
    <n v="20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70.625"/>
    <n v="132"/>
    <s v="music/rock"/>
    <x v="4"/>
    <x v="11"/>
    <d v="2011-08-23T18:28:49"/>
    <d v="2011-09-22T18:28:49"/>
    <s v="August"/>
    <n v="20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52.684210526315788"/>
    <n v="133"/>
    <s v="music/rock"/>
    <x v="4"/>
    <x v="11"/>
    <d v="2014-01-16T17:01:24"/>
    <d v="2014-02-06T17:01:24"/>
    <s v="January"/>
    <n v="20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e v="#DIV/0!"/>
    <n v="0"/>
    <s v="games/mobile games"/>
    <x v="6"/>
    <x v="18"/>
    <d v="2014-12-27T07:12:21"/>
    <d v="2015-01-26T07:12:21"/>
    <s v="December"/>
    <n v="20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90.9375"/>
    <n v="8"/>
    <s v="games/mobile games"/>
    <x v="6"/>
    <x v="18"/>
    <d v="2017-01-20T11:49:34"/>
    <d v="2017-03-08T07:30:00"/>
    <s v="January"/>
    <n v="2017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5"/>
    <n v="0"/>
    <s v="games/mobile games"/>
    <x v="6"/>
    <x v="18"/>
    <d v="2014-05-13T19:08:05"/>
    <d v="2014-06-12T19:08:05"/>
    <s v="May"/>
    <n v="20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58.083333333333336"/>
    <n v="43"/>
    <s v="games/mobile games"/>
    <x v="6"/>
    <x v="18"/>
    <d v="2014-04-04T17:11:40"/>
    <d v="2014-05-04T17:11:40"/>
    <s v="April"/>
    <n v="2014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2"/>
    <n v="0"/>
    <s v="games/mobile games"/>
    <x v="6"/>
    <x v="18"/>
    <d v="2016-10-02T08:49:07"/>
    <d v="2016-11-06T09:49:07"/>
    <s v="October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62.5"/>
    <n v="1"/>
    <s v="games/mobile games"/>
    <x v="6"/>
    <x v="18"/>
    <d v="2017-01-07T05:54:57"/>
    <d v="2017-03-01T04:00:00"/>
    <s v="January"/>
    <n v="201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10"/>
    <n v="0"/>
    <s v="games/mobile games"/>
    <x v="6"/>
    <x v="18"/>
    <d v="2016-10-06T22:11:52"/>
    <d v="2016-11-05T22:11:52"/>
    <s v="October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71.588235294117652"/>
    <n v="5"/>
    <s v="games/mobile games"/>
    <x v="6"/>
    <x v="18"/>
    <d v="2015-11-20T18:42:05"/>
    <d v="2015-12-15T07:59:00"/>
    <s v="November"/>
    <n v="201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e v="#DIV/0!"/>
    <n v="0"/>
    <s v="games/mobile games"/>
    <x v="6"/>
    <x v="18"/>
    <d v="2016-12-05T00:04:09"/>
    <d v="2017-01-04T00:04:09"/>
    <s v="December"/>
    <n v="20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32.81818181818182"/>
    <n v="10"/>
    <s v="games/mobile games"/>
    <x v="6"/>
    <x v="18"/>
    <d v="2016-01-02T08:32:15"/>
    <d v="2016-01-31T04:17:00"/>
    <s v="January"/>
    <n v="20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49.11578947368421"/>
    <n v="72"/>
    <s v="games/mobile games"/>
    <x v="6"/>
    <x v="18"/>
    <d v="2014-10-11T18:48:21"/>
    <d v="2014-11-20T19:48:21"/>
    <s v="October"/>
    <n v="2014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6.307692307692307"/>
    <n v="1"/>
    <s v="games/mobile games"/>
    <x v="6"/>
    <x v="18"/>
    <d v="2015-05-31T03:06:42"/>
    <d v="2015-06-30T03:06:42"/>
    <s v="May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18"/>
    <n v="0"/>
    <s v="games/mobile games"/>
    <x v="6"/>
    <x v="18"/>
    <d v="2015-06-09T14:46:50"/>
    <d v="2015-07-08T16:45:00"/>
    <s v="June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3"/>
    <n v="0"/>
    <s v="games/mobile games"/>
    <x v="6"/>
    <x v="18"/>
    <d v="2016-06-08T23:15:33"/>
    <d v="2016-06-28T23:15:33"/>
    <s v="June"/>
    <n v="201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17"/>
    <n v="1"/>
    <s v="games/mobile games"/>
    <x v="6"/>
    <x v="18"/>
    <d v="2016-06-07T21:35:08"/>
    <d v="2016-08-06T21:35:08"/>
    <s v="June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e v="#DIV/0!"/>
    <n v="0"/>
    <s v="games/mobile games"/>
    <x v="6"/>
    <x v="18"/>
    <d v="2014-05-17T06:50:05"/>
    <d v="2014-06-16T06:50:05"/>
    <s v="May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e v="#DIV/0!"/>
    <n v="0"/>
    <s v="games/mobile games"/>
    <x v="6"/>
    <x v="18"/>
    <d v="2015-01-31T00:42:05"/>
    <d v="2015-03-01T00:42:05"/>
    <s v="January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e v="#DIV/0!"/>
    <n v="0"/>
    <s v="games/mobile games"/>
    <x v="6"/>
    <x v="18"/>
    <d v="2014-05-14T00:12:35"/>
    <d v="2014-06-13T00:12:35"/>
    <s v="May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3"/>
    <n v="0"/>
    <s v="games/mobile games"/>
    <x v="6"/>
    <x v="18"/>
    <d v="2016-02-13T15:35:29"/>
    <d v="2016-03-14T14:35:29"/>
    <s v="February"/>
    <n v="201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41.833333333333336"/>
    <n v="20"/>
    <s v="games/mobile games"/>
    <x v="6"/>
    <x v="18"/>
    <d v="2016-03-01T13:36:20"/>
    <d v="2016-03-30T12:36:20"/>
    <s v="March"/>
    <n v="201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49.338428571428572"/>
    <n v="173"/>
    <s v="music/indie rock"/>
    <x v="4"/>
    <x v="14"/>
    <d v="2015-02-08T03:39:49"/>
    <d v="2015-03-10T02:39:49"/>
    <s v="February"/>
    <n v="201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41.728395061728392"/>
    <n v="101"/>
    <s v="music/indie rock"/>
    <x v="4"/>
    <x v="14"/>
    <d v="2012-06-07T22:46:52"/>
    <d v="2012-07-10T23:48:00"/>
    <s v="June"/>
    <n v="201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32.71875"/>
    <n v="105"/>
    <s v="music/indie rock"/>
    <x v="4"/>
    <x v="14"/>
    <d v="2012-03-09T22:45:08"/>
    <d v="2012-04-08T21:45:08"/>
    <s v="March"/>
    <n v="201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51.96153846153846"/>
    <n v="135"/>
    <s v="music/indie rock"/>
    <x v="4"/>
    <x v="14"/>
    <d v="2012-10-23T04:45:35"/>
    <d v="2012-11-27T12:00:00"/>
    <s v="October"/>
    <n v="20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50.685714285714283"/>
    <n v="116"/>
    <s v="music/indie rock"/>
    <x v="4"/>
    <x v="14"/>
    <d v="2012-07-09T02:15:10"/>
    <d v="2012-08-10T22:00:00"/>
    <s v="July"/>
    <n v="20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42.241379310344826"/>
    <n v="102"/>
    <s v="music/indie rock"/>
    <x v="4"/>
    <x v="14"/>
    <d v="2014-10-13T21:45:38"/>
    <d v="2014-11-12T22:45:38"/>
    <s v="October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416.875"/>
    <n v="111"/>
    <s v="music/indie rock"/>
    <x v="4"/>
    <x v="14"/>
    <d v="2015-11-15T19:12:12"/>
    <d v="2015-12-03T21:30:00"/>
    <s v="November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46.651685393258425"/>
    <n v="166"/>
    <s v="music/indie rock"/>
    <x v="4"/>
    <x v="14"/>
    <d v="2010-05-01T05:45:32"/>
    <d v="2010-06-01T04:59:00"/>
    <s v="May"/>
    <n v="201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48.454545454545453"/>
    <n v="107"/>
    <s v="music/indie rock"/>
    <x v="4"/>
    <x v="14"/>
    <d v="2013-01-25T19:02:26"/>
    <d v="2013-03-11T18:02:26"/>
    <s v="January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70.5289837398374"/>
    <n v="145"/>
    <s v="music/indie rock"/>
    <x v="4"/>
    <x v="14"/>
    <d v="2012-11-15T18:52:08"/>
    <d v="2012-12-15T18:52:08"/>
    <s v="November"/>
    <n v="20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87.958333333333329"/>
    <n v="106"/>
    <s v="music/indie rock"/>
    <x v="4"/>
    <x v="14"/>
    <d v="2010-06-06T19:09:14"/>
    <d v="2010-07-22T06:00:00"/>
    <s v="June"/>
    <n v="201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26.26923076923077"/>
    <n v="137"/>
    <s v="music/indie rock"/>
    <x v="4"/>
    <x v="14"/>
    <d v="2011-05-08T15:18:01"/>
    <d v="2011-06-07T15:18:01"/>
    <s v="May"/>
    <n v="20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57.777777777777779"/>
    <n v="104"/>
    <s v="music/indie rock"/>
    <x v="4"/>
    <x v="14"/>
    <d v="2011-03-30T22:36:25"/>
    <d v="2011-04-16T03:59:00"/>
    <s v="March"/>
    <n v="2011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57.25"/>
    <n v="115"/>
    <s v="music/indie rock"/>
    <x v="4"/>
    <x v="14"/>
    <d v="2012-01-12T21:43:03"/>
    <d v="2012-02-12T21:43:03"/>
    <s v="January"/>
    <n v="20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96.34042553191489"/>
    <n v="102"/>
    <s v="music/indie rock"/>
    <x v="4"/>
    <x v="14"/>
    <d v="2015-09-20T17:55:22"/>
    <d v="2015-10-20T17:55:22"/>
    <s v="September"/>
    <n v="2015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43"/>
    <n v="124"/>
    <s v="music/indie rock"/>
    <x v="4"/>
    <x v="14"/>
    <d v="2012-03-13T17:02:45"/>
    <d v="2012-04-12T17:02:45"/>
    <s v="March"/>
    <n v="201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35.551912568306008"/>
    <n v="102"/>
    <s v="music/indie rock"/>
    <x v="4"/>
    <x v="14"/>
    <d v="2014-02-10T14:00:06"/>
    <d v="2014-03-04T21:00:00"/>
    <s v="February"/>
    <n v="20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68.80952380952381"/>
    <n v="145"/>
    <s v="music/indie rock"/>
    <x v="4"/>
    <x v="14"/>
    <d v="2015-12-28T04:37:53"/>
    <d v="2016-02-01T18:00:00"/>
    <s v="December"/>
    <n v="20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28.571428571428573"/>
    <n v="133"/>
    <s v="music/indie rock"/>
    <x v="4"/>
    <x v="14"/>
    <d v="2015-02-23T22:36:06"/>
    <d v="2015-03-25T21:36:06"/>
    <s v="February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50.631666666666668"/>
    <n v="109"/>
    <s v="music/indie rock"/>
    <x v="4"/>
    <x v="14"/>
    <d v="2012-09-08T20:55:31"/>
    <d v="2012-10-06T09:59:00"/>
    <s v="September"/>
    <n v="201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106.8"/>
    <n v="3"/>
    <s v="technology/gadgets"/>
    <x v="2"/>
    <x v="29"/>
    <d v="2015-04-22T13:02:09"/>
    <d v="2015-05-22T13:00:00"/>
    <s v="April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4"/>
    <n v="1"/>
    <s v="technology/gadgets"/>
    <x v="2"/>
    <x v="29"/>
    <d v="2015-02-02T18:57:27"/>
    <d v="2015-03-04T18:57:27"/>
    <s v="February"/>
    <n v="2015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34.097560975609753"/>
    <n v="47"/>
    <s v="technology/gadgets"/>
    <x v="2"/>
    <x v="29"/>
    <d v="2016-11-28T18:29:51"/>
    <d v="2017-01-27T18:29:51"/>
    <s v="November"/>
    <n v="2016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25"/>
    <n v="0"/>
    <s v="technology/gadgets"/>
    <x v="2"/>
    <x v="29"/>
    <d v="2015-11-18T16:27:01"/>
    <d v="2016-01-02T16:27:01"/>
    <s v="November"/>
    <n v="20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10.5"/>
    <n v="0"/>
    <s v="technology/gadgets"/>
    <x v="2"/>
    <x v="29"/>
    <d v="2014-08-08T22:13:14"/>
    <d v="2014-09-07T22:13:14"/>
    <s v="August"/>
    <n v="20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215.95959595959596"/>
    <n v="43"/>
    <s v="technology/gadgets"/>
    <x v="2"/>
    <x v="29"/>
    <d v="2016-05-24T16:06:23"/>
    <d v="2016-06-23T16:06:23"/>
    <s v="May"/>
    <n v="201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21.25"/>
    <n v="0"/>
    <s v="technology/gadgets"/>
    <x v="2"/>
    <x v="29"/>
    <d v="2014-05-08T14:05:25"/>
    <d v="2014-05-23T14:05:25"/>
    <s v="May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08.25"/>
    <n v="2"/>
    <s v="technology/gadgets"/>
    <x v="2"/>
    <x v="29"/>
    <d v="2016-11-29T22:01:40"/>
    <d v="2016-12-29T22:01:40"/>
    <s v="November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129.97368421052633"/>
    <n v="14"/>
    <s v="technology/gadgets"/>
    <x v="2"/>
    <x v="29"/>
    <d v="2014-09-23T10:17:59"/>
    <d v="2014-10-23T10:17:59"/>
    <s v="September"/>
    <n v="20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117.49473684210527"/>
    <n v="39"/>
    <s v="technology/gadgets"/>
    <x v="2"/>
    <x v="29"/>
    <d v="2015-09-17T23:06:57"/>
    <d v="2015-10-31T22:45:00"/>
    <s v="September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10"/>
    <n v="0"/>
    <s v="technology/gadgets"/>
    <x v="2"/>
    <x v="29"/>
    <d v="2014-07-10T00:48:54"/>
    <d v="2014-08-09T00:48:54"/>
    <s v="July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70.595238095238102"/>
    <n v="59"/>
    <s v="technology/gadgets"/>
    <x v="2"/>
    <x v="29"/>
    <d v="2015-05-05T05:26:00"/>
    <d v="2015-06-04T05:26:00"/>
    <s v="May"/>
    <n v="2015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24.5"/>
    <n v="1"/>
    <s v="technology/gadgets"/>
    <x v="2"/>
    <x v="29"/>
    <d v="2014-09-08T12:16:18"/>
    <d v="2014-10-08T12:16:18"/>
    <s v="September"/>
    <n v="201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30"/>
    <n v="9"/>
    <s v="technology/gadgets"/>
    <x v="2"/>
    <x v="29"/>
    <d v="2014-10-17T04:11:13"/>
    <d v="2014-11-01T03:59:00"/>
    <s v="October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2"/>
    <n v="2"/>
    <s v="technology/gadgets"/>
    <x v="2"/>
    <x v="29"/>
    <d v="2014-08-13T01:10:22"/>
    <d v="2014-09-02T01:10:22"/>
    <s v="August"/>
    <n v="2014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17"/>
    <n v="1"/>
    <s v="technology/gadgets"/>
    <x v="2"/>
    <x v="29"/>
    <d v="2016-10-13T17:12:55"/>
    <d v="2016-11-07T18:12:55"/>
    <s v="October"/>
    <n v="201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2928.9285714285716"/>
    <n v="53"/>
    <s v="technology/gadgets"/>
    <x v="2"/>
    <x v="29"/>
    <d v="2017-01-11T06:28:53"/>
    <d v="2017-02-10T06:28:53"/>
    <s v="January"/>
    <n v="20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28.888888888888889"/>
    <n v="1"/>
    <s v="technology/gadgets"/>
    <x v="2"/>
    <x v="29"/>
    <d v="2014-07-08T18:57:31"/>
    <d v="2014-08-12T18:57:31"/>
    <s v="July"/>
    <n v="201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29.625"/>
    <n v="47"/>
    <s v="technology/gadgets"/>
    <x v="2"/>
    <x v="29"/>
    <d v="2015-04-19T21:00:49"/>
    <d v="2015-05-19T21:00:49"/>
    <s v="April"/>
    <n v="201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40.980952380952381"/>
    <n v="43"/>
    <s v="technology/gadgets"/>
    <x v="2"/>
    <x v="29"/>
    <d v="2015-09-23T21:01:01"/>
    <d v="2015-10-21T23:00:00"/>
    <s v="September"/>
    <n v="2015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54"/>
    <n v="137"/>
    <s v="music/indie rock"/>
    <x v="4"/>
    <x v="14"/>
    <d v="2012-06-14T05:19:03"/>
    <d v="2012-07-14T05:19:03"/>
    <s v="June"/>
    <n v="2012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36.109375"/>
    <n v="116"/>
    <s v="music/indie rock"/>
    <x v="4"/>
    <x v="14"/>
    <d v="2013-11-12T06:08:27"/>
    <d v="2013-12-12T06:08:27"/>
    <s v="November"/>
    <n v="2013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3.153846153846153"/>
    <n v="241"/>
    <s v="music/indie rock"/>
    <x v="4"/>
    <x v="14"/>
    <d v="2011-08-17T20:22:12"/>
    <d v="2011-09-27T04:59:00"/>
    <s v="August"/>
    <n v="20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04"/>
    <n v="114"/>
    <s v="music/indie rock"/>
    <x v="4"/>
    <x v="14"/>
    <d v="2013-12-18T18:15:55"/>
    <d v="2014-01-15T19:33:00"/>
    <s v="December"/>
    <n v="201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31.826923076923077"/>
    <n v="110"/>
    <s v="music/indie rock"/>
    <x v="4"/>
    <x v="14"/>
    <d v="2013-09-18T21:38:08"/>
    <d v="2013-10-11T00:00:00"/>
    <s v="September"/>
    <n v="201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27.3896261682243"/>
    <n v="195"/>
    <s v="music/indie rock"/>
    <x v="4"/>
    <x v="14"/>
    <d v="2010-10-05T22:54:16"/>
    <d v="2010-11-02T00:26:00"/>
    <s v="October"/>
    <n v="201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56.363636363636367"/>
    <n v="103"/>
    <s v="music/indie rock"/>
    <x v="4"/>
    <x v="14"/>
    <d v="2012-02-21T20:40:39"/>
    <d v="2012-03-08T04:59:00"/>
    <s v="February"/>
    <n v="2012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77.352941176470594"/>
    <n v="103"/>
    <s v="music/indie rock"/>
    <x v="4"/>
    <x v="14"/>
    <d v="2013-04-07T15:33:14"/>
    <d v="2013-05-07T15:33:14"/>
    <s v="April"/>
    <n v="2013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42.8"/>
    <n v="100"/>
    <s v="music/indie rock"/>
    <x v="4"/>
    <x v="14"/>
    <d v="2011-05-24T00:31:06"/>
    <d v="2011-07-05T00:31:06"/>
    <s v="May"/>
    <n v="2011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48.846153846153847"/>
    <n v="127"/>
    <s v="music/indie rock"/>
    <x v="4"/>
    <x v="14"/>
    <d v="2013-05-08T13:24:42"/>
    <d v="2013-07-07T13:24:42"/>
    <s v="May"/>
    <n v="2013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48.240400000000001"/>
    <n v="121"/>
    <s v="music/indie rock"/>
    <x v="4"/>
    <x v="14"/>
    <d v="2012-05-08T21:25:09"/>
    <d v="2012-05-22T03:30:00"/>
    <s v="May"/>
    <n v="20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70.212500000000006"/>
    <n v="107"/>
    <s v="music/indie rock"/>
    <x v="4"/>
    <x v="14"/>
    <d v="2012-01-03T19:26:13"/>
    <d v="2012-01-24T19:26:13"/>
    <s v="January"/>
    <n v="20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94.054545454545448"/>
    <n v="172"/>
    <s v="music/indie rock"/>
    <x v="4"/>
    <x v="14"/>
    <d v="2014-08-28T03:08:27"/>
    <d v="2014-09-27T03:08:27"/>
    <s v="August"/>
    <n v="20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80.272727272727266"/>
    <n v="124"/>
    <s v="music/indie rock"/>
    <x v="4"/>
    <x v="14"/>
    <d v="2011-11-18T20:48:41"/>
    <d v="2011-12-25T05:00:00"/>
    <s v="November"/>
    <n v="20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54.2"/>
    <n v="108"/>
    <s v="music/indie rock"/>
    <x v="4"/>
    <x v="14"/>
    <d v="2014-05-14T22:22:51"/>
    <d v="2014-06-21T04:59:00"/>
    <s v="May"/>
    <n v="20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60.26903448275862"/>
    <n v="117"/>
    <s v="music/indie rock"/>
    <x v="4"/>
    <x v="14"/>
    <d v="2011-11-05T21:21:10"/>
    <d v="2011-12-06T05:59:00"/>
    <s v="November"/>
    <n v="201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38.740344827586206"/>
    <n v="187"/>
    <s v="music/indie rock"/>
    <x v="4"/>
    <x v="14"/>
    <d v="2012-05-30T02:51:21"/>
    <d v="2012-06-15T03:59:00"/>
    <s v="May"/>
    <n v="20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52.54385964912279"/>
    <n v="116"/>
    <s v="music/indie rock"/>
    <x v="4"/>
    <x v="14"/>
    <d v="2013-06-01T06:13:51"/>
    <d v="2013-07-02T05:00:00"/>
    <s v="June"/>
    <n v="20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15.3125"/>
    <n v="111"/>
    <s v="music/indie rock"/>
    <x v="4"/>
    <x v="14"/>
    <d v="2013-02-08T23:38:28"/>
    <d v="2013-03-10T22:38:28"/>
    <s v="February"/>
    <n v="2013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35.838709677419352"/>
    <n v="171"/>
    <s v="music/indie rock"/>
    <x v="4"/>
    <x v="14"/>
    <d v="2011-05-07T12:10:33"/>
    <d v="2011-06-15T03:59:00"/>
    <s v="May"/>
    <n v="20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64.570118779438872"/>
    <n v="126"/>
    <s v="technology/hardware"/>
    <x v="2"/>
    <x v="30"/>
    <d v="2014-04-15T06:58:51"/>
    <d v="2014-05-15T06:58:51"/>
    <s v="April"/>
    <n v="20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87.436000000000007"/>
    <n v="138"/>
    <s v="technology/hardware"/>
    <x v="2"/>
    <x v="30"/>
    <d v="2011-04-05T19:52:20"/>
    <d v="2011-07-04T19:52:20"/>
    <s v="April"/>
    <n v="20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68.815577078288939"/>
    <n v="1705"/>
    <s v="technology/hardware"/>
    <x v="2"/>
    <x v="30"/>
    <d v="2016-06-27T06:28:36"/>
    <d v="2016-08-11T06:28:36"/>
    <s v="June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176.200223588597"/>
    <n v="788"/>
    <s v="technology/hardware"/>
    <x v="2"/>
    <x v="30"/>
    <d v="2014-04-01T14:01:30"/>
    <d v="2014-05-01T14:01:30"/>
    <s v="April"/>
    <n v="2014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511.79117647058825"/>
    <n v="348"/>
    <s v="technology/hardware"/>
    <x v="2"/>
    <x v="30"/>
    <d v="2015-06-02T06:02:38"/>
    <d v="2015-07-12T06:02:38"/>
    <s v="June"/>
    <n v="201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60.44285714285715"/>
    <n v="150"/>
    <s v="technology/hardware"/>
    <x v="2"/>
    <x v="30"/>
    <d v="2014-02-19T03:36:01"/>
    <d v="2014-04-20T02:36:01"/>
    <s v="February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35.003043478260871"/>
    <n v="101"/>
    <s v="technology/hardware"/>
    <x v="2"/>
    <x v="30"/>
    <d v="2009-10-16T22:02:00"/>
    <d v="2009-11-23T05:59:00"/>
    <s v="October"/>
    <n v="2009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188.50671378091872"/>
    <n v="800"/>
    <s v="technology/hardware"/>
    <x v="2"/>
    <x v="30"/>
    <d v="2016-04-13T14:30:09"/>
    <d v="2016-06-06T17:02:00"/>
    <s v="April"/>
    <n v="201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56.204984093319197"/>
    <n v="106"/>
    <s v="technology/hardware"/>
    <x v="2"/>
    <x v="30"/>
    <d v="2014-06-10T10:09:11"/>
    <d v="2014-07-10T10:09:11"/>
    <s v="June"/>
    <n v="201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51.3054157782516"/>
    <n v="201"/>
    <s v="technology/hardware"/>
    <x v="2"/>
    <x v="30"/>
    <d v="2011-03-22T04:21:13"/>
    <d v="2011-04-22T04:21:13"/>
    <s v="March"/>
    <n v="20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127.36450839328538"/>
    <n v="212"/>
    <s v="technology/hardware"/>
    <x v="2"/>
    <x v="30"/>
    <d v="2016-10-08T10:05:37"/>
    <d v="2016-11-07T11:05:37"/>
    <s v="October"/>
    <n v="201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01.85532258064516"/>
    <n v="198"/>
    <s v="technology/hardware"/>
    <x v="2"/>
    <x v="30"/>
    <d v="2013-09-09T14:33:35"/>
    <d v="2013-10-16T14:33:35"/>
    <s v="September"/>
    <n v="2013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30.55782312925169"/>
    <n v="226"/>
    <s v="technology/hardware"/>
    <x v="2"/>
    <x v="30"/>
    <d v="2012-02-02T04:47:45"/>
    <d v="2012-03-02T03:00:00"/>
    <s v="February"/>
    <n v="201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842.10602409638557"/>
    <n v="699"/>
    <s v="technology/hardware"/>
    <x v="2"/>
    <x v="30"/>
    <d v="2016-01-25T13:56:16"/>
    <d v="2016-03-12T05:00:00"/>
    <s v="January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577.27593103448271"/>
    <n v="399"/>
    <s v="technology/hardware"/>
    <x v="2"/>
    <x v="30"/>
    <d v="2012-04-21T06:31:21"/>
    <d v="2012-05-23T19:00:00"/>
    <s v="April"/>
    <n v="201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483.34246575342468"/>
    <n v="294"/>
    <s v="technology/hardware"/>
    <x v="2"/>
    <x v="30"/>
    <d v="2015-03-04T22:10:05"/>
    <d v="2015-04-18T21:10:05"/>
    <s v="March"/>
    <n v="201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76.138500000000008"/>
    <n v="168"/>
    <s v="technology/hardware"/>
    <x v="2"/>
    <x v="30"/>
    <d v="2012-09-27T02:21:53"/>
    <d v="2012-10-27T02:21:53"/>
    <s v="September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74.107684365781708"/>
    <n v="1436"/>
    <s v="technology/hardware"/>
    <x v="2"/>
    <x v="30"/>
    <d v="2013-02-21T23:42:41"/>
    <d v="2013-03-23T22:42:41"/>
    <s v="February"/>
    <n v="2013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36.965660377358489"/>
    <n v="157"/>
    <s v="technology/hardware"/>
    <x v="2"/>
    <x v="30"/>
    <d v="2014-08-20T20:17:40"/>
    <d v="2014-10-01T00:00:00"/>
    <s v="August"/>
    <n v="2014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2500.969696969697"/>
    <n v="118"/>
    <s v="technology/hardware"/>
    <x v="2"/>
    <x v="30"/>
    <d v="2014-11-21T08:42:21"/>
    <d v="2014-12-21T08:42:21"/>
    <s v="November"/>
    <n v="2014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67.690214329454989"/>
    <n v="1105"/>
    <s v="technology/hardware"/>
    <x v="2"/>
    <x v="30"/>
    <d v="2012-08-27T04:40:17"/>
    <d v="2012-10-06T03:59:00"/>
    <s v="August"/>
    <n v="20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63.04738562091503"/>
    <n v="193"/>
    <s v="technology/hardware"/>
    <x v="2"/>
    <x v="30"/>
    <d v="2014-04-13T18:43:56"/>
    <d v="2014-05-13T18:43:56"/>
    <s v="April"/>
    <n v="20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17.6"/>
    <n v="127"/>
    <s v="technology/hardware"/>
    <x v="2"/>
    <x v="30"/>
    <d v="2014-08-12T10:18:54"/>
    <d v="2014-09-16T10:18:54"/>
    <s v="August"/>
    <n v="201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180.75185011709601"/>
    <n v="260"/>
    <s v="technology/hardware"/>
    <x v="2"/>
    <x v="30"/>
    <d v="2016-03-23T06:32:52"/>
    <d v="2016-04-22T06:32:52"/>
    <s v="March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127.32038834951456"/>
    <n v="262"/>
    <s v="technology/hardware"/>
    <x v="2"/>
    <x v="30"/>
    <d v="2011-12-21T02:08:30"/>
    <d v="2012-01-12T01:00:00"/>
    <s v="December"/>
    <n v="20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136.6444745538665"/>
    <n v="207"/>
    <s v="technology/hardware"/>
    <x v="2"/>
    <x v="30"/>
    <d v="2014-07-15T12:58:18"/>
    <d v="2014-08-14T12:58:18"/>
    <s v="July"/>
    <n v="2014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182.78024691358024"/>
    <n v="370"/>
    <s v="technology/hardware"/>
    <x v="2"/>
    <x v="30"/>
    <d v="2014-04-01T15:55:29"/>
    <d v="2014-05-01T15:55:29"/>
    <s v="April"/>
    <n v="201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79.37843137254902"/>
    <n v="285"/>
    <s v="technology/hardware"/>
    <x v="2"/>
    <x v="30"/>
    <d v="2016-11-02T14:05:15"/>
    <d v="2016-12-03T15:05:15"/>
    <s v="November"/>
    <n v="20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61.375728669846318"/>
    <n v="579"/>
    <s v="technology/hardware"/>
    <x v="2"/>
    <x v="30"/>
    <d v="2016-07-06T19:01:08"/>
    <d v="2016-08-05T19:01:08"/>
    <s v="July"/>
    <n v="2016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80.727532097004286"/>
    <n v="1132"/>
    <s v="technology/hardware"/>
    <x v="2"/>
    <x v="30"/>
    <d v="2013-02-19T04:38:21"/>
    <d v="2013-04-20T03:38:21"/>
    <s v="February"/>
    <n v="20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72.35590732591254"/>
    <n v="263"/>
    <s v="technology/hardware"/>
    <x v="2"/>
    <x v="30"/>
    <d v="2013-10-14T12:01:01"/>
    <d v="2013-11-15T04:00:00"/>
    <s v="October"/>
    <n v="20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70.848739495798313"/>
    <n v="674"/>
    <s v="technology/hardware"/>
    <x v="2"/>
    <x v="30"/>
    <d v="2012-10-19T00:17:24"/>
    <d v="2012-11-18T01:17:24"/>
    <s v="October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47.94003412969283"/>
    <n v="257"/>
    <s v="technology/hardware"/>
    <x v="2"/>
    <x v="30"/>
    <d v="2016-06-28T17:21:04"/>
    <d v="2016-08-06T07:00:00"/>
    <s v="June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186.81393034825871"/>
    <n v="375"/>
    <s v="technology/hardware"/>
    <x v="2"/>
    <x v="30"/>
    <d v="2013-06-20T08:01:09"/>
    <d v="2013-08-19T08:01:09"/>
    <s v="June"/>
    <n v="2013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131.98948616600788"/>
    <n v="209"/>
    <s v="technology/hardware"/>
    <x v="2"/>
    <x v="30"/>
    <d v="2013-02-08T18:07:31"/>
    <d v="2013-03-10T18:07:31"/>
    <s v="February"/>
    <n v="2013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29.310782241014799"/>
    <n v="347"/>
    <s v="technology/hardware"/>
    <x v="2"/>
    <x v="30"/>
    <d v="2013-06-13T21:35:25"/>
    <d v="2013-07-13T21:35:25"/>
    <s v="June"/>
    <n v="2013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245.02436053593178"/>
    <n v="402"/>
    <s v="technology/hardware"/>
    <x v="2"/>
    <x v="30"/>
    <d v="2015-11-03T05:12:20"/>
    <d v="2015-12-19T07:59:00"/>
    <s v="November"/>
    <n v="201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323.2540463917526"/>
    <n v="1027"/>
    <s v="technology/hardware"/>
    <x v="2"/>
    <x v="30"/>
    <d v="2012-05-10T05:24:52"/>
    <d v="2012-06-12T07:00:00"/>
    <s v="May"/>
    <n v="201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282.65966789667897"/>
    <n v="115"/>
    <s v="technology/hardware"/>
    <x v="2"/>
    <x v="30"/>
    <d v="2015-10-13T11:02:26"/>
    <d v="2015-11-19T04:59:00"/>
    <s v="October"/>
    <n v="2015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91.214401028277635"/>
    <n v="355"/>
    <s v="technology/hardware"/>
    <x v="2"/>
    <x v="30"/>
    <d v="2016-02-23T13:01:02"/>
    <d v="2016-04-03T12:01:02"/>
    <s v="February"/>
    <n v="20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31.75"/>
    <n v="5"/>
    <s v="photography/people"/>
    <x v="8"/>
    <x v="31"/>
    <d v="2014-06-09T17:24:25"/>
    <d v="2014-07-09T17:24:25"/>
    <s v="June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e v="#DIV/0!"/>
    <n v="0"/>
    <s v="photography/people"/>
    <x v="8"/>
    <x v="31"/>
    <d v="2016-11-04T14:04:47"/>
    <d v="2016-12-04T15:04:47"/>
    <s v="November"/>
    <n v="201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88.6875"/>
    <n v="4"/>
    <s v="photography/people"/>
    <x v="8"/>
    <x v="31"/>
    <d v="2016-08-11T00:16:58"/>
    <d v="2016-09-02T07:00:00"/>
    <s v="August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453.14285714285717"/>
    <n v="21"/>
    <s v="photography/people"/>
    <x v="8"/>
    <x v="31"/>
    <d v="2014-10-01T18:58:01"/>
    <d v="2014-11-30T19:58:01"/>
    <s v="October"/>
    <n v="20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12.75"/>
    <n v="3"/>
    <s v="photography/people"/>
    <x v="8"/>
    <x v="31"/>
    <d v="2016-07-04T16:46:11"/>
    <d v="2016-08-02T23:00:00"/>
    <s v="July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1"/>
    <n v="0"/>
    <s v="photography/people"/>
    <x v="8"/>
    <x v="31"/>
    <d v="2016-02-13T10:24:43"/>
    <d v="2016-03-14T09:24:43"/>
    <s v="February"/>
    <n v="2016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83.428571428571431"/>
    <n v="42"/>
    <s v="photography/people"/>
    <x v="8"/>
    <x v="31"/>
    <d v="2015-01-30T15:21:16"/>
    <d v="2015-03-01T15:21:16"/>
    <s v="January"/>
    <n v="2015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25"/>
    <n v="0"/>
    <s v="photography/people"/>
    <x v="8"/>
    <x v="31"/>
    <d v="2015-07-21T18:19:02"/>
    <d v="2015-08-20T18:19:02"/>
    <s v="July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50"/>
    <n v="1"/>
    <s v="photography/people"/>
    <x v="8"/>
    <x v="31"/>
    <d v="2016-11-11T16:20:08"/>
    <d v="2016-12-11T16:20:08"/>
    <s v="November"/>
    <n v="2016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101.8"/>
    <n v="17"/>
    <s v="photography/people"/>
    <x v="8"/>
    <x v="31"/>
    <d v="2016-01-29T04:42:12"/>
    <d v="2016-02-13T04:42:12"/>
    <s v="January"/>
    <n v="2016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46.666666666666664"/>
    <n v="7"/>
    <s v="photography/people"/>
    <x v="8"/>
    <x v="31"/>
    <d v="2015-06-12T21:26:26"/>
    <d v="2015-07-03T21:26:26"/>
    <s v="June"/>
    <n v="2015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1"/>
    <n v="0"/>
    <s v="photography/people"/>
    <x v="8"/>
    <x v="31"/>
    <d v="2015-01-19T03:26:31"/>
    <d v="2015-02-18T03:26:31"/>
    <s v="January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e v="#DIV/0!"/>
    <n v="0"/>
    <s v="photography/people"/>
    <x v="8"/>
    <x v="31"/>
    <d v="2015-11-21T14:07:17"/>
    <d v="2015-12-21T14:07:17"/>
    <s v="November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e v="#DIV/0!"/>
    <n v="0"/>
    <s v="photography/people"/>
    <x v="8"/>
    <x v="31"/>
    <d v="2016-10-08T00:09:02"/>
    <d v="2016-12-07T01:09:02"/>
    <s v="October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26"/>
    <n v="8"/>
    <s v="photography/people"/>
    <x v="8"/>
    <x v="31"/>
    <d v="2015-06-26T21:38:56"/>
    <d v="2015-07-16T21:38:56"/>
    <s v="June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e v="#DIV/0!"/>
    <n v="0"/>
    <s v="photography/people"/>
    <x v="8"/>
    <x v="31"/>
    <d v="2014-06-10T19:40:11"/>
    <d v="2014-07-10T19:40:11"/>
    <s v="June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e v="#DIV/0!"/>
    <n v="0"/>
    <s v="photography/people"/>
    <x v="8"/>
    <x v="31"/>
    <d v="2014-07-27T22:20:12"/>
    <d v="2014-08-26T22:20:12"/>
    <s v="July"/>
    <n v="2014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218.33333333333334"/>
    <n v="26"/>
    <s v="photography/people"/>
    <x v="8"/>
    <x v="31"/>
    <d v="2014-06-17T02:50:38"/>
    <d v="2014-08-01T02:50:38"/>
    <s v="June"/>
    <n v="201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33.714285714285715"/>
    <n v="1"/>
    <s v="photography/people"/>
    <x v="8"/>
    <x v="31"/>
    <d v="2014-10-14T11:35:08"/>
    <d v="2014-11-13T12:35:08"/>
    <s v="October"/>
    <n v="2014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25"/>
    <n v="13"/>
    <s v="photography/people"/>
    <x v="8"/>
    <x v="31"/>
    <d v="2015-12-07T22:50:13"/>
    <d v="2016-01-06T22:50:13"/>
    <s v="December"/>
    <n v="201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128.38790470372632"/>
    <n v="382"/>
    <s v="technology/hardware"/>
    <x v="2"/>
    <x v="30"/>
    <d v="2015-05-12T05:01:56"/>
    <d v="2015-06-12T20:00:00"/>
    <s v="May"/>
    <n v="201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78.834261818181815"/>
    <n v="217"/>
    <s v="technology/hardware"/>
    <x v="2"/>
    <x v="30"/>
    <d v="2016-12-24T17:05:43"/>
    <d v="2017-01-23T17:05:43"/>
    <s v="December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91.764705882352942"/>
    <n v="312"/>
    <s v="technology/hardware"/>
    <x v="2"/>
    <x v="30"/>
    <d v="2010-06-18T03:00:52"/>
    <d v="2010-07-02T23:00:00"/>
    <s v="June"/>
    <n v="20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331.10237288135596"/>
    <n v="234"/>
    <s v="technology/hardware"/>
    <x v="2"/>
    <x v="30"/>
    <d v="2014-06-10T14:31:03"/>
    <d v="2014-07-10T14:31:03"/>
    <s v="June"/>
    <n v="201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94.26193717277485"/>
    <n v="124"/>
    <s v="technology/hardware"/>
    <x v="2"/>
    <x v="30"/>
    <d v="2013-09-18T19:30:18"/>
    <d v="2013-10-16T03:59:00"/>
    <s v="September"/>
    <n v="20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408.97689768976898"/>
    <n v="248"/>
    <s v="technology/hardware"/>
    <x v="2"/>
    <x v="30"/>
    <d v="2014-10-29T12:00:45"/>
    <d v="2014-12-03T13:00:45"/>
    <s v="October"/>
    <n v="201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84.459270072992695"/>
    <n v="116"/>
    <s v="technology/hardware"/>
    <x v="2"/>
    <x v="30"/>
    <d v="2010-06-18T20:06:26"/>
    <d v="2010-08-24T04:00:00"/>
    <s v="June"/>
    <n v="20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44.853658536585364"/>
    <n v="117"/>
    <s v="technology/hardware"/>
    <x v="2"/>
    <x v="30"/>
    <d v="2011-08-06T14:30:22"/>
    <d v="2011-09-19T14:30:22"/>
    <s v="August"/>
    <n v="20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83.3643216080402"/>
    <n v="305"/>
    <s v="technology/hardware"/>
    <x v="2"/>
    <x v="30"/>
    <d v="2016-10-18T07:45:43"/>
    <d v="2016-11-23T08:45:43"/>
    <s v="October"/>
    <n v="201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55.276856649395505"/>
    <n v="320"/>
    <s v="technology/hardware"/>
    <x v="2"/>
    <x v="30"/>
    <d v="2016-07-19T23:54:51"/>
    <d v="2016-08-18T23:54:51"/>
    <s v="July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422.02059732234807"/>
    <n v="820"/>
    <s v="technology/hardware"/>
    <x v="2"/>
    <x v="30"/>
    <d v="2015-12-09T08:36:13"/>
    <d v="2016-01-11T23:00:00"/>
    <s v="December"/>
    <n v="20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64.180327868852459"/>
    <n v="235"/>
    <s v="technology/hardware"/>
    <x v="2"/>
    <x v="30"/>
    <d v="2015-01-06T19:44:01"/>
    <d v="2015-02-05T19:44:01"/>
    <s v="January"/>
    <n v="2015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173.57781674704077"/>
    <n v="495"/>
    <s v="technology/hardware"/>
    <x v="2"/>
    <x v="30"/>
    <d v="2016-05-09T23:03:34"/>
    <d v="2016-07-08T23:03:34"/>
    <s v="May"/>
    <n v="201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88.601680840609291"/>
    <n v="7814"/>
    <s v="technology/hardware"/>
    <x v="2"/>
    <x v="30"/>
    <d v="2013-02-19T05:08:59"/>
    <d v="2013-03-25T04:08:59"/>
    <s v="February"/>
    <n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50.222283950617282"/>
    <n v="113"/>
    <s v="technology/hardware"/>
    <x v="2"/>
    <x v="30"/>
    <d v="2011-08-10T21:02:43"/>
    <d v="2011-09-09T21:02:43"/>
    <s v="August"/>
    <n v="201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192.38876826722338"/>
    <n v="922"/>
    <s v="technology/hardware"/>
    <x v="2"/>
    <x v="30"/>
    <d v="2013-02-07T21:08:19"/>
    <d v="2013-03-09T21:08:19"/>
    <s v="February"/>
    <n v="20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73.416901408450698"/>
    <n v="125"/>
    <s v="technology/hardware"/>
    <x v="2"/>
    <x v="30"/>
    <d v="2012-02-22T01:22:35"/>
    <d v="2012-03-24T04:00:00"/>
    <s v="February"/>
    <n v="201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47.68495555555555"/>
    <n v="102"/>
    <s v="technology/hardware"/>
    <x v="2"/>
    <x v="30"/>
    <d v="2015-07-14T08:46:49"/>
    <d v="2015-08-13T08:46:49"/>
    <s v="July"/>
    <n v="20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108.96848314606741"/>
    <n v="485"/>
    <s v="technology/hardware"/>
    <x v="2"/>
    <x v="30"/>
    <d v="2016-08-23T17:00:21"/>
    <d v="2016-09-22T17:00:21"/>
    <s v="August"/>
    <n v="201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23.647540983606557"/>
    <n v="192"/>
    <s v="technology/hardware"/>
    <x v="2"/>
    <x v="30"/>
    <d v="2014-04-08T02:20:24"/>
    <d v="2014-05-14T23:04:00"/>
    <s v="April"/>
    <n v="201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147.94736842105263"/>
    <n v="281"/>
    <s v="technology/hardware"/>
    <x v="2"/>
    <x v="30"/>
    <d v="2014-08-10T01:41:37"/>
    <d v="2014-09-24T01:41:37"/>
    <s v="August"/>
    <n v="20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385.03692307692307"/>
    <n v="125"/>
    <s v="technology/hardware"/>
    <x v="2"/>
    <x v="30"/>
    <d v="2016-05-12T13:39:32"/>
    <d v="2016-06-11T13:39:32"/>
    <s v="May"/>
    <n v="20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457.39093484419266"/>
    <n v="161"/>
    <s v="technology/hardware"/>
    <x v="2"/>
    <x v="30"/>
    <d v="2015-05-12T10:05:53"/>
    <d v="2015-06-11T10:05:53"/>
    <s v="May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222.99047619047619"/>
    <n v="585"/>
    <s v="technology/hardware"/>
    <x v="2"/>
    <x v="30"/>
    <d v="2012-07-09T23:12:24"/>
    <d v="2012-08-13T03:00:00"/>
    <s v="July"/>
    <n v="201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20.74074074074073"/>
    <n v="201"/>
    <s v="technology/hardware"/>
    <x v="2"/>
    <x v="30"/>
    <d v="2015-05-12T04:25:46"/>
    <d v="2015-06-11T04:25:46"/>
    <s v="May"/>
    <n v="201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73.503898678414089"/>
    <n v="133"/>
    <s v="technology/hardware"/>
    <x v="2"/>
    <x v="30"/>
    <d v="2014-03-06T17:39:45"/>
    <d v="2014-04-21T03:59:00"/>
    <s v="March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223.09647495361781"/>
    <n v="120"/>
    <s v="technology/hardware"/>
    <x v="2"/>
    <x v="30"/>
    <d v="2015-02-13T19:31:59"/>
    <d v="2015-03-30T18:31:59"/>
    <s v="February"/>
    <n v="2015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47.911392405063289"/>
    <n v="126"/>
    <s v="technology/hardware"/>
    <x v="2"/>
    <x v="30"/>
    <d v="2010-02-06T22:03:26"/>
    <d v="2010-03-15T21:55:00"/>
    <s v="February"/>
    <n v="201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96.063829787234042"/>
    <n v="361"/>
    <s v="technology/hardware"/>
    <x v="2"/>
    <x v="30"/>
    <d v="2014-07-28T00:31:21"/>
    <d v="2014-08-27T00:31:21"/>
    <s v="July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118.6144"/>
    <n v="226"/>
    <s v="technology/hardware"/>
    <x v="2"/>
    <x v="30"/>
    <d v="2012-10-30T23:54:56"/>
    <d v="2012-11-29T23:54:56"/>
    <s v="October"/>
    <n v="2012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18.45472440944881"/>
    <n v="120"/>
    <s v="technology/hardware"/>
    <x v="2"/>
    <x v="30"/>
    <d v="2014-12-02T07:54:13"/>
    <d v="2015-01-09T01:00:00"/>
    <s v="December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143.21468926553672"/>
    <n v="304"/>
    <s v="technology/hardware"/>
    <x v="2"/>
    <x v="30"/>
    <d v="2016-11-15T13:34:34"/>
    <d v="2016-12-15T05:00:00"/>
    <s v="November"/>
    <n v="201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282.71518987341773"/>
    <n v="179"/>
    <s v="technology/hardware"/>
    <x v="2"/>
    <x v="30"/>
    <d v="2014-03-27T01:58:38"/>
    <d v="2014-04-26T01:58:38"/>
    <s v="March"/>
    <n v="201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593.93620078740162"/>
    <n v="387"/>
    <s v="technology/hardware"/>
    <x v="2"/>
    <x v="30"/>
    <d v="2015-03-13T03:07:13"/>
    <d v="2015-05-07T06:58:00"/>
    <s v="March"/>
    <n v="20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62.15704968944101"/>
    <n v="211"/>
    <s v="technology/hardware"/>
    <x v="2"/>
    <x v="30"/>
    <d v="2015-11-03T15:00:07"/>
    <d v="2015-12-19T01:00:00"/>
    <s v="November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46.580778301886795"/>
    <n v="132"/>
    <s v="technology/hardware"/>
    <x v="2"/>
    <x v="30"/>
    <d v="2014-04-09T20:45:19"/>
    <d v="2014-05-09T20:45:19"/>
    <s v="April"/>
    <n v="20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70.041118881118877"/>
    <n v="300"/>
    <s v="technology/hardware"/>
    <x v="2"/>
    <x v="30"/>
    <d v="2013-10-31T05:02:33"/>
    <d v="2013-12-30T06:02:33"/>
    <s v="October"/>
    <n v="201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164.90686274509804"/>
    <n v="421"/>
    <s v="technology/hardware"/>
    <x v="2"/>
    <x v="30"/>
    <d v="2013-05-30T06:30:21"/>
    <d v="2013-07-01T18:00:00"/>
    <s v="May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449.26385224274406"/>
    <n v="136"/>
    <s v="technology/hardware"/>
    <x v="2"/>
    <x v="30"/>
    <d v="2016-11-01T10:32:05"/>
    <d v="2016-12-01T04:59:00"/>
    <s v="November"/>
    <n v="201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7.472841328413285"/>
    <n v="248"/>
    <s v="technology/hardware"/>
    <x v="2"/>
    <x v="30"/>
    <d v="2013-10-31T22:15:03"/>
    <d v="2013-11-15T23:15:03"/>
    <s v="October"/>
    <n v="20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43.97499999999999"/>
    <n v="182"/>
    <s v="technology/hardware"/>
    <x v="2"/>
    <x v="30"/>
    <d v="2016-10-11T12:37:07"/>
    <d v="2016-11-10T13:37:07"/>
    <s v="October"/>
    <n v="201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88.23571428571428"/>
    <n v="124"/>
    <s v="technology/hardware"/>
    <x v="2"/>
    <x v="30"/>
    <d v="2015-11-23T16:59:34"/>
    <d v="2016-01-22T16:59:34"/>
    <s v="November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36.326424870466319"/>
    <n v="506"/>
    <s v="technology/hardware"/>
    <x v="2"/>
    <x v="30"/>
    <d v="2016-10-18T04:14:37"/>
    <d v="2016-12-11T04:59:00"/>
    <s v="October"/>
    <n v="2016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90.177777777777777"/>
    <n v="108"/>
    <s v="technology/hardware"/>
    <x v="2"/>
    <x v="30"/>
    <d v="2015-05-14T16:25:14"/>
    <d v="2015-06-13T16:25:14"/>
    <s v="May"/>
    <n v="201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152.62361216730039"/>
    <n v="819"/>
    <s v="technology/hardware"/>
    <x v="2"/>
    <x v="30"/>
    <d v="2012-06-09T02:07:27"/>
    <d v="2012-07-09T02:07:27"/>
    <s v="June"/>
    <n v="20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55.806451612903224"/>
    <n v="121"/>
    <s v="technology/hardware"/>
    <x v="2"/>
    <x v="30"/>
    <d v="2013-04-23T04:07:24"/>
    <d v="2013-05-23T04:07:24"/>
    <s v="April"/>
    <n v="20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227.85327313769753"/>
    <n v="103"/>
    <s v="technology/hardware"/>
    <x v="2"/>
    <x v="30"/>
    <d v="2015-03-18T21:41:10"/>
    <d v="2015-04-17T00:00:00"/>
    <s v="March"/>
    <n v="201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91.82989803350327"/>
    <n v="148"/>
    <s v="technology/hardware"/>
    <x v="2"/>
    <x v="30"/>
    <d v="2013-04-23T15:38:11"/>
    <d v="2013-05-23T15:38:11"/>
    <s v="April"/>
    <n v="201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80.991037735849048"/>
    <n v="120"/>
    <s v="technology/hardware"/>
    <x v="2"/>
    <x v="30"/>
    <d v="2013-10-28T12:39:23"/>
    <d v="2013-12-02T22:59:00"/>
    <s v="October"/>
    <n v="20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278.39411764705881"/>
    <n v="473"/>
    <s v="technology/hardware"/>
    <x v="2"/>
    <x v="30"/>
    <d v="2015-04-21T01:42:58"/>
    <d v="2015-05-31T01:42:58"/>
    <s v="April"/>
    <n v="20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43.095041322314053"/>
    <n v="130"/>
    <s v="technology/hardware"/>
    <x v="2"/>
    <x v="30"/>
    <d v="2013-11-26T00:32:17"/>
    <d v="2013-12-26T00:32:17"/>
    <s v="November"/>
    <n v="20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26.29205175600737"/>
    <n v="353"/>
    <s v="technology/hardware"/>
    <x v="2"/>
    <x v="30"/>
    <d v="2016-01-06T02:00:53"/>
    <d v="2016-02-20T02:00:53"/>
    <s v="January"/>
    <n v="201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41.743801652892564"/>
    <n v="101"/>
    <s v="technology/hardware"/>
    <x v="2"/>
    <x v="30"/>
    <d v="2015-10-26T14:49:11"/>
    <d v="2015-11-25T15:49:11"/>
    <s v="October"/>
    <n v="20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64.020933977455712"/>
    <n v="114"/>
    <s v="technology/hardware"/>
    <x v="2"/>
    <x v="30"/>
    <d v="2014-04-02T12:30:10"/>
    <d v="2014-05-02T12:30:10"/>
    <s v="April"/>
    <n v="2014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99.455445544554451"/>
    <n v="167"/>
    <s v="technology/hardware"/>
    <x v="2"/>
    <x v="30"/>
    <d v="2014-11-03T16:10:43"/>
    <d v="2014-12-03T04:00:00"/>
    <s v="November"/>
    <n v="201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38.49458483754512"/>
    <n v="153"/>
    <s v="technology/hardware"/>
    <x v="2"/>
    <x v="30"/>
    <d v="2013-03-18T18:15:42"/>
    <d v="2013-04-17T18:15:42"/>
    <s v="March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45.547792792792798"/>
    <n v="202"/>
    <s v="technology/hardware"/>
    <x v="2"/>
    <x v="30"/>
    <d v="2016-01-27T11:52:12"/>
    <d v="2016-02-26T11:52:12"/>
    <s v="January"/>
    <n v="201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0.507317073170732"/>
    <n v="168"/>
    <s v="technology/hardware"/>
    <x v="2"/>
    <x v="30"/>
    <d v="2015-01-22T08:53:50"/>
    <d v="2015-03-02T20:00:00"/>
    <s v="January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14.76533333333333"/>
    <n v="143"/>
    <s v="technology/hardware"/>
    <x v="2"/>
    <x v="30"/>
    <d v="2015-12-23T14:27:34"/>
    <d v="2016-01-31T21:59:00"/>
    <s v="December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35.997067448680355"/>
    <n v="196"/>
    <s v="technology/hardware"/>
    <x v="2"/>
    <x v="30"/>
    <d v="2014-05-24T15:25:50"/>
    <d v="2014-07-23T15:25:50"/>
    <s v="May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54.17142857142858"/>
    <n v="108"/>
    <s v="technology/hardware"/>
    <x v="2"/>
    <x v="30"/>
    <d v="2016-12-01T18:20:54"/>
    <d v="2016-12-31T18:20:54"/>
    <s v="December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566.38916256157631"/>
    <n v="115"/>
    <s v="technology/hardware"/>
    <x v="2"/>
    <x v="30"/>
    <d v="2016-02-23T09:11:38"/>
    <d v="2016-03-24T08:11:38"/>
    <s v="February"/>
    <n v="2016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20.85714285714286"/>
    <n v="148"/>
    <s v="technology/hardware"/>
    <x v="2"/>
    <x v="30"/>
    <d v="2016-04-12T17:35:01"/>
    <d v="2016-05-15T17:35:01"/>
    <s v="April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86.163845492085343"/>
    <n v="191"/>
    <s v="technology/hardware"/>
    <x v="2"/>
    <x v="30"/>
    <d v="2013-04-25T08:45:23"/>
    <d v="2013-05-31T12:00:00"/>
    <s v="April"/>
    <n v="20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51.212114395886893"/>
    <n v="199"/>
    <s v="technology/hardware"/>
    <x v="2"/>
    <x v="30"/>
    <d v="2013-11-25T08:00:29"/>
    <d v="2013-12-25T08:00:29"/>
    <s v="November"/>
    <n v="20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67.261538461538464"/>
    <n v="219"/>
    <s v="technology/hardware"/>
    <x v="2"/>
    <x v="30"/>
    <d v="2014-07-24T18:31:23"/>
    <d v="2014-08-23T18:31:23"/>
    <s v="July"/>
    <n v="201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62.8"/>
    <n v="127"/>
    <s v="technology/hardware"/>
    <x v="2"/>
    <x v="30"/>
    <d v="2015-04-21T20:29:36"/>
    <d v="2015-05-24T20:29:36"/>
    <s v="April"/>
    <n v="201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346.13118421052633"/>
    <n v="105"/>
    <s v="technology/hardware"/>
    <x v="2"/>
    <x v="30"/>
    <d v="2016-09-20T20:11:55"/>
    <d v="2016-10-20T20:11:55"/>
    <s v="September"/>
    <n v="20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244.11912547528519"/>
    <n v="128"/>
    <s v="technology/hardware"/>
    <x v="2"/>
    <x v="30"/>
    <d v="2015-12-02T23:19:51"/>
    <d v="2016-01-02T23:19:51"/>
    <s v="December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259.25424836601309"/>
    <n v="317"/>
    <s v="technology/hardware"/>
    <x v="2"/>
    <x v="30"/>
    <d v="2016-05-29T15:45:23"/>
    <d v="2016-06-28T15:45:23"/>
    <s v="May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01.96402877697841"/>
    <n v="281"/>
    <s v="technology/hardware"/>
    <x v="2"/>
    <x v="30"/>
    <d v="2016-08-18T06:41:24"/>
    <d v="2016-10-02T06:41:24"/>
    <s v="August"/>
    <n v="201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226.20857142857142"/>
    <n v="111"/>
    <s v="technology/hardware"/>
    <x v="2"/>
    <x v="30"/>
    <d v="2016-04-07T13:57:12"/>
    <d v="2016-05-07T13:57:12"/>
    <s v="April"/>
    <n v="201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324.69"/>
    <n v="153"/>
    <s v="technology/hardware"/>
    <x v="2"/>
    <x v="30"/>
    <d v="2015-03-24T16:01:58"/>
    <d v="2015-05-08T16:01:58"/>
    <s v="March"/>
    <n v="2015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205"/>
    <n v="103"/>
    <s v="technology/hardware"/>
    <x v="2"/>
    <x v="30"/>
    <d v="2016-04-06T19:49:42"/>
    <d v="2016-05-06T19:49:42"/>
    <s v="April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20.465926829268295"/>
    <n v="1678"/>
    <s v="technology/hardware"/>
    <x v="2"/>
    <x v="30"/>
    <d v="2013-06-25T16:21:28"/>
    <d v="2013-07-25T16:21:28"/>
    <s v="June"/>
    <n v="2013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116.35303146309367"/>
    <n v="543"/>
    <s v="technology/hardware"/>
    <x v="2"/>
    <x v="30"/>
    <d v="2014-06-13T21:08:09"/>
    <d v="2014-07-23T21:08:09"/>
    <s v="June"/>
    <n v="201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307.20212765957444"/>
    <n v="116"/>
    <s v="technology/hardware"/>
    <x v="2"/>
    <x v="30"/>
    <d v="2015-04-09T01:01:16"/>
    <d v="2015-06-05T21:00:00"/>
    <s v="April"/>
    <n v="20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546.6875"/>
    <n v="131"/>
    <s v="technology/hardware"/>
    <x v="2"/>
    <x v="30"/>
    <d v="2016-11-18T18:30:57"/>
    <d v="2016-12-18T18:30:57"/>
    <s v="November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47.474464579901152"/>
    <n v="288"/>
    <s v="technology/hardware"/>
    <x v="2"/>
    <x v="30"/>
    <d v="2015-05-26T17:03:13"/>
    <d v="2015-06-25T19:00:00"/>
    <s v="May"/>
    <n v="201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101.56"/>
    <n v="508"/>
    <s v="technology/hardware"/>
    <x v="2"/>
    <x v="30"/>
    <d v="2015-10-12T22:58:20"/>
    <d v="2015-11-11T23:58:20"/>
    <s v="October"/>
    <n v="201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72.909090909090907"/>
    <n v="115"/>
    <s v="music/indie rock"/>
    <x v="4"/>
    <x v="14"/>
    <d v="2012-04-05T03:45:55"/>
    <d v="2012-05-16T04:59:00"/>
    <s v="April"/>
    <n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43.710526315789473"/>
    <n v="111"/>
    <s v="music/indie rock"/>
    <x v="4"/>
    <x v="14"/>
    <d v="2011-09-25T02:53:16"/>
    <d v="2011-11-24T03:53:16"/>
    <s v="September"/>
    <n v="201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34"/>
    <n v="113"/>
    <s v="music/indie rock"/>
    <x v="4"/>
    <x v="14"/>
    <d v="2012-05-05T17:19:55"/>
    <d v="2012-06-04T17:19:55"/>
    <s v="May"/>
    <n v="201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70.652173913043484"/>
    <n v="108"/>
    <s v="music/indie rock"/>
    <x v="4"/>
    <x v="14"/>
    <d v="2014-04-02T19:59:42"/>
    <d v="2014-05-04T06:59:00"/>
    <s v="April"/>
    <n v="20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89.301204819277103"/>
    <n v="124"/>
    <s v="music/indie rock"/>
    <x v="4"/>
    <x v="14"/>
    <d v="2012-06-15T20:03:07"/>
    <d v="2012-07-15T20:03:07"/>
    <s v="June"/>
    <n v="2012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15.08571428571429"/>
    <n v="101"/>
    <s v="music/indie rock"/>
    <x v="4"/>
    <x v="14"/>
    <d v="2011-11-13T16:05:32"/>
    <d v="2011-12-14T04:59:00"/>
    <s v="November"/>
    <n v="20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62.12"/>
    <n v="104"/>
    <s v="music/indie rock"/>
    <x v="4"/>
    <x v="14"/>
    <d v="2011-08-09T04:54:18"/>
    <d v="2011-09-08T04:54:18"/>
    <s v="August"/>
    <n v="20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46.204266666666669"/>
    <n v="116"/>
    <s v="music/indie rock"/>
    <x v="4"/>
    <x v="14"/>
    <d v="2010-08-05T17:09:12"/>
    <d v="2010-09-11T03:59:00"/>
    <s v="August"/>
    <n v="201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48.54854838709678"/>
    <n v="120"/>
    <s v="music/indie rock"/>
    <x v="4"/>
    <x v="14"/>
    <d v="2013-06-28T01:49:54"/>
    <d v="2013-08-02T01:49:54"/>
    <s v="June"/>
    <n v="201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57.520187499999999"/>
    <n v="115"/>
    <s v="music/indie rock"/>
    <x v="4"/>
    <x v="14"/>
    <d v="2013-01-25T09:09:15"/>
    <d v="2013-02-24T09:09:15"/>
    <s v="January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88.147154471544724"/>
    <n v="120"/>
    <s v="music/indie rock"/>
    <x v="4"/>
    <x v="14"/>
    <d v="2011-01-12T07:44:38"/>
    <d v="2011-03-01T20:00:00"/>
    <s v="January"/>
    <n v="20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10.49090909090908"/>
    <n v="101"/>
    <s v="music/indie rock"/>
    <x v="4"/>
    <x v="14"/>
    <d v="2011-08-08T16:58:52"/>
    <d v="2011-10-07T16:58:52"/>
    <s v="August"/>
    <n v="20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66.826086956521735"/>
    <n v="102"/>
    <s v="music/indie rock"/>
    <x v="4"/>
    <x v="14"/>
    <d v="2012-10-23T20:30:32"/>
    <d v="2012-12-22T21:30:32"/>
    <s v="October"/>
    <n v="20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58.597222222222221"/>
    <n v="121"/>
    <s v="music/indie rock"/>
    <x v="4"/>
    <x v="14"/>
    <d v="2012-01-31T00:28:50"/>
    <d v="2012-03-05T03:00:00"/>
    <s v="January"/>
    <n v="20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13.63636363636364"/>
    <n v="100"/>
    <s v="music/indie rock"/>
    <x v="4"/>
    <x v="14"/>
    <d v="2011-08-03T17:36:13"/>
    <d v="2011-10-02T17:36:13"/>
    <s v="August"/>
    <n v="201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43.571428571428569"/>
    <n v="102"/>
    <s v="music/indie rock"/>
    <x v="4"/>
    <x v="14"/>
    <d v="2012-10-10T18:12:15"/>
    <d v="2012-10-26T03:59:00"/>
    <s v="October"/>
    <n v="2012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78.94736842105263"/>
    <n v="100"/>
    <s v="music/indie rock"/>
    <x v="4"/>
    <x v="14"/>
    <d v="2011-10-02T14:02:15"/>
    <d v="2011-12-01T15:02:15"/>
    <s v="October"/>
    <n v="2011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88.125"/>
    <n v="100"/>
    <s v="music/indie rock"/>
    <x v="4"/>
    <x v="14"/>
    <d v="2012-02-07T02:43:55"/>
    <d v="2012-03-08T02:43:55"/>
    <s v="February"/>
    <n v="2012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63.031746031746032"/>
    <n v="132"/>
    <s v="music/indie rock"/>
    <x v="4"/>
    <x v="14"/>
    <d v="2015-06-18T17:54:44"/>
    <d v="2015-07-02T03:40:00"/>
    <s v="June"/>
    <n v="201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30.37037037037037"/>
    <n v="137"/>
    <s v="music/indie rock"/>
    <x v="4"/>
    <x v="14"/>
    <d v="2012-06-14T20:02:21"/>
    <d v="2012-06-30T03:59:00"/>
    <s v="June"/>
    <n v="20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51.477272727272727"/>
    <n v="113"/>
    <s v="music/indie rock"/>
    <x v="4"/>
    <x v="14"/>
    <d v="2011-12-15T03:35:14"/>
    <d v="2012-02-13T03:35:14"/>
    <s v="December"/>
    <n v="20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35.789473684210527"/>
    <n v="136"/>
    <s v="music/indie rock"/>
    <x v="4"/>
    <x v="14"/>
    <d v="2011-04-05T20:50:48"/>
    <d v="2011-05-05T20:50:48"/>
    <s v="April"/>
    <n v="201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98.817391304347822"/>
    <n v="146"/>
    <s v="music/indie rock"/>
    <x v="4"/>
    <x v="14"/>
    <d v="2012-10-10T18:07:07"/>
    <d v="2012-11-09T19:07:07"/>
    <s v="October"/>
    <n v="201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28"/>
    <n v="130"/>
    <s v="music/indie rock"/>
    <x v="4"/>
    <x v="14"/>
    <d v="2013-04-30T01:47:14"/>
    <d v="2013-05-31T00:00:00"/>
    <s v="April"/>
    <n v="201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51.313131313131315"/>
    <n v="254"/>
    <s v="music/indie rock"/>
    <x v="4"/>
    <x v="14"/>
    <d v="2014-11-08T18:55:53"/>
    <d v="2014-11-21T04:00:00"/>
    <s v="November"/>
    <n v="20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53.522727272727273"/>
    <n v="107"/>
    <s v="music/indie rock"/>
    <x v="4"/>
    <x v="14"/>
    <d v="2012-12-27T05:09:34"/>
    <d v="2013-01-26T05:09:34"/>
    <s v="December"/>
    <n v="20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37.149310344827583"/>
    <n v="108"/>
    <s v="music/indie rock"/>
    <x v="4"/>
    <x v="14"/>
    <d v="2014-10-22T17:03:13"/>
    <d v="2014-11-12T18:03:13"/>
    <s v="October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89.895287958115176"/>
    <n v="107"/>
    <s v="music/indie rock"/>
    <x v="4"/>
    <x v="14"/>
    <d v="2012-08-14T04:13:00"/>
    <d v="2012-09-10T03:55:00"/>
    <s v="August"/>
    <n v="2012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06.52500000000001"/>
    <n v="107"/>
    <s v="music/indie rock"/>
    <x v="4"/>
    <x v="14"/>
    <d v="2015-06-05T17:00:17"/>
    <d v="2015-07-05T17:00:17"/>
    <s v="June"/>
    <n v="20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52.815789473684212"/>
    <n v="100"/>
    <s v="music/indie rock"/>
    <x v="4"/>
    <x v="14"/>
    <d v="2014-04-30T16:06:09"/>
    <d v="2014-05-28T04:59:00"/>
    <s v="April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54.615384615384613"/>
    <n v="107"/>
    <s v="music/indie rock"/>
    <x v="4"/>
    <x v="14"/>
    <d v="2011-06-09T04:43:45"/>
    <d v="2011-08-15T01:00:00"/>
    <s v="June"/>
    <n v="201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27.272727272727273"/>
    <n v="100"/>
    <s v="music/indie rock"/>
    <x v="4"/>
    <x v="14"/>
    <d v="2013-04-01T22:16:33"/>
    <d v="2013-04-15T22:16:33"/>
    <s v="April"/>
    <n v="201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68.598130841121488"/>
    <n v="105"/>
    <s v="music/indie rock"/>
    <x v="4"/>
    <x v="14"/>
    <d v="2014-08-19T20:46:16"/>
    <d v="2014-09-23T20:46:16"/>
    <s v="August"/>
    <n v="20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35.612244897959187"/>
    <n v="105"/>
    <s v="music/indie rock"/>
    <x v="4"/>
    <x v="14"/>
    <d v="2010-10-07T19:34:30"/>
    <d v="2010-12-09T04:59:00"/>
    <s v="October"/>
    <n v="201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94.027777777777771"/>
    <n v="226"/>
    <s v="music/indie rock"/>
    <x v="4"/>
    <x v="14"/>
    <d v="2011-01-21T01:56:41"/>
    <d v="2011-02-20T01:56:41"/>
    <s v="January"/>
    <n v="20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526.45652173913038"/>
    <n v="101"/>
    <s v="music/indie rock"/>
    <x v="4"/>
    <x v="14"/>
    <d v="2012-08-15T18:40:03"/>
    <d v="2012-10-02T18:40:03"/>
    <s v="August"/>
    <n v="201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50.657142857142858"/>
    <n v="148"/>
    <s v="music/indie rock"/>
    <x v="4"/>
    <x v="14"/>
    <d v="2015-10-13T01:25:49"/>
    <d v="2015-10-27T04:59:00"/>
    <s v="October"/>
    <n v="2015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79.182941176470578"/>
    <n v="135"/>
    <s v="music/indie rock"/>
    <x v="4"/>
    <x v="14"/>
    <d v="2011-06-24T20:08:56"/>
    <d v="2011-07-24T20:08:56"/>
    <s v="June"/>
    <n v="2011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91.590909090909093"/>
    <n v="101"/>
    <s v="music/indie rock"/>
    <x v="4"/>
    <x v="14"/>
    <d v="2012-07-17T03:07:25"/>
    <d v="2012-08-16T03:07:25"/>
    <s v="July"/>
    <n v="2012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16.96275362318841"/>
    <n v="101"/>
    <s v="music/indie rock"/>
    <x v="4"/>
    <x v="14"/>
    <d v="2013-11-13T23:08:56"/>
    <d v="2014-01-01T23:08:56"/>
    <s v="November"/>
    <n v="2013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28.4"/>
    <n v="1"/>
    <s v="games/video games"/>
    <x v="6"/>
    <x v="17"/>
    <d v="2016-12-12T17:49:08"/>
    <d v="2017-01-11T17:49:08"/>
    <s v="December"/>
    <n v="201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103.33333333333333"/>
    <n v="0"/>
    <s v="games/video games"/>
    <x v="6"/>
    <x v="17"/>
    <d v="2016-12-08T07:12:49"/>
    <d v="2017-01-07T07:12:49"/>
    <s v="December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n v="10"/>
    <s v="games/video games"/>
    <x v="6"/>
    <x v="17"/>
    <d v="2010-01-20T10:11:47"/>
    <d v="2010-03-15T06:59:00"/>
    <s v="January"/>
    <n v="20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23"/>
    <n v="10"/>
    <s v="games/video games"/>
    <x v="6"/>
    <x v="17"/>
    <d v="2010-10-13T00:40:35"/>
    <d v="2010-11-30T05:00:00"/>
    <s v="October"/>
    <n v="201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31.555555555555557"/>
    <n v="1"/>
    <s v="games/video games"/>
    <x v="6"/>
    <x v="17"/>
    <d v="2015-07-06T00:33:53"/>
    <d v="2015-08-05T00:33:53"/>
    <s v="July"/>
    <n v="2015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5"/>
    <n v="0"/>
    <s v="games/video games"/>
    <x v="6"/>
    <x v="17"/>
    <d v="2014-11-08T23:21:27"/>
    <d v="2014-12-08T23:21:27"/>
    <s v="November"/>
    <n v="2014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34.220338983050844"/>
    <n v="29"/>
    <s v="games/video games"/>
    <x v="6"/>
    <x v="17"/>
    <d v="2015-02-10T12:07:43"/>
    <d v="2015-03-12T11:07:43"/>
    <s v="February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25"/>
    <n v="0"/>
    <s v="games/video games"/>
    <x v="6"/>
    <x v="17"/>
    <d v="2014-07-23T18:32:49"/>
    <d v="2014-09-21T18:32:49"/>
    <s v="July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19.666666666666668"/>
    <n v="12"/>
    <s v="games/video games"/>
    <x v="6"/>
    <x v="17"/>
    <d v="2016-02-09T00:35:00"/>
    <d v="2016-03-10T00:35:00"/>
    <s v="February"/>
    <n v="201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21.25"/>
    <n v="0"/>
    <s v="games/video games"/>
    <x v="6"/>
    <x v="17"/>
    <d v="2014-07-12T02:04:23"/>
    <d v="2014-08-16T02:04:23"/>
    <s v="July"/>
    <n v="2014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8.3333333333333339"/>
    <n v="5"/>
    <s v="games/video games"/>
    <x v="6"/>
    <x v="17"/>
    <d v="2015-06-12T04:58:11"/>
    <d v="2015-07-12T04:58:11"/>
    <s v="June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1.34333333333333"/>
    <n v="2"/>
    <s v="games/video games"/>
    <x v="6"/>
    <x v="17"/>
    <d v="2014-01-04T11:41:32"/>
    <d v="2014-02-03T11:41:32"/>
    <s v="January"/>
    <n v="201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5.333333333333333"/>
    <n v="2"/>
    <s v="games/video games"/>
    <x v="6"/>
    <x v="17"/>
    <d v="2011-03-17T02:19:59"/>
    <d v="2011-04-24T06:59:00"/>
    <s v="March"/>
    <n v="2011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34.666666666666664"/>
    <n v="2"/>
    <s v="games/video games"/>
    <x v="6"/>
    <x v="17"/>
    <d v="2013-03-28T21:16:31"/>
    <d v="2013-04-27T21:16:31"/>
    <s v="March"/>
    <n v="201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21.727272727272727"/>
    <n v="10"/>
    <s v="games/video games"/>
    <x v="6"/>
    <x v="17"/>
    <d v="2012-09-04T23:07:13"/>
    <d v="2012-10-04T23:07:13"/>
    <s v="September"/>
    <n v="2012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11.922499999999999"/>
    <n v="0"/>
    <s v="games/video games"/>
    <x v="6"/>
    <x v="17"/>
    <d v="2013-09-19T12:13:06"/>
    <d v="2013-10-19T12:13:06"/>
    <s v="September"/>
    <n v="201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26.59737827715356"/>
    <n v="28"/>
    <s v="games/video games"/>
    <x v="6"/>
    <x v="17"/>
    <d v="2014-11-05T18:30:29"/>
    <d v="2014-12-05T18:30:29"/>
    <s v="November"/>
    <n v="2014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10.666666666666666"/>
    <n v="13"/>
    <s v="games/video games"/>
    <x v="6"/>
    <x v="17"/>
    <d v="2013-10-10T00:18:59"/>
    <d v="2013-11-09T01:18:59"/>
    <s v="October"/>
    <n v="2013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29.035714285714285"/>
    <n v="5"/>
    <s v="games/video games"/>
    <x v="6"/>
    <x v="17"/>
    <d v="2016-10-04T18:00:08"/>
    <d v="2016-11-03T18:00:08"/>
    <s v="October"/>
    <n v="20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50.909090909090907"/>
    <n v="0"/>
    <s v="games/video games"/>
    <x v="6"/>
    <x v="17"/>
    <d v="2012-12-12T20:00:24"/>
    <d v="2013-01-11T20:00:24"/>
    <s v="December"/>
    <n v="2012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e v="#DIV/0!"/>
    <n v="0"/>
    <s v="games/video games"/>
    <x v="6"/>
    <x v="17"/>
    <d v="2014-10-15T05:39:19"/>
    <d v="2014-11-14T06:39:19"/>
    <s v="October"/>
    <n v="201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0.083333333333336"/>
    <n v="6"/>
    <s v="games/video games"/>
    <x v="6"/>
    <x v="17"/>
    <d v="2015-12-02T16:50:10"/>
    <d v="2015-12-30T16:50:10"/>
    <s v="December"/>
    <n v="20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45"/>
    <n v="11"/>
    <s v="games/video games"/>
    <x v="6"/>
    <x v="17"/>
    <d v="2010-06-03T21:16:52"/>
    <d v="2010-07-21T19:00:00"/>
    <s v="June"/>
    <n v="201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25.291666666666668"/>
    <n v="2"/>
    <s v="games/video games"/>
    <x v="6"/>
    <x v="17"/>
    <d v="2013-08-13T13:07:20"/>
    <d v="2013-09-14T13:07:20"/>
    <s v="August"/>
    <n v="20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51.292134831460672"/>
    <n v="30"/>
    <s v="games/video games"/>
    <x v="6"/>
    <x v="17"/>
    <d v="2013-10-28T05:41:54"/>
    <d v="2013-11-27T06:41:54"/>
    <s v="October"/>
    <n v="2013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1"/>
    <n v="0"/>
    <s v="games/video games"/>
    <x v="6"/>
    <x v="17"/>
    <d v="2016-01-28T16:18:30"/>
    <d v="2016-02-11T16:18:30"/>
    <s v="January"/>
    <n v="201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49.381818181818183"/>
    <n v="1"/>
    <s v="games/video games"/>
    <x v="6"/>
    <x v="17"/>
    <d v="2014-10-15T07:05:48"/>
    <d v="2014-11-16T08:05:48"/>
    <s v="October"/>
    <n v="2014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1"/>
    <n v="2"/>
    <s v="games/video games"/>
    <x v="6"/>
    <x v="17"/>
    <d v="2015-03-03T17:36:22"/>
    <d v="2015-04-02T16:36:22"/>
    <s v="March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e v="#DIV/0!"/>
    <n v="0"/>
    <s v="games/video games"/>
    <x v="6"/>
    <x v="17"/>
    <d v="2010-06-26T00:35:56"/>
    <d v="2010-07-31T00:00:00"/>
    <s v="June"/>
    <n v="201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101.25"/>
    <n v="1"/>
    <s v="games/video games"/>
    <x v="6"/>
    <x v="17"/>
    <d v="2016-06-13T06:49:59"/>
    <d v="2016-07-13T06:49:59"/>
    <s v="June"/>
    <n v="201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19.666666666666668"/>
    <n v="0"/>
    <s v="games/video games"/>
    <x v="6"/>
    <x v="17"/>
    <d v="2016-05-30T20:20:14"/>
    <d v="2016-06-29T20:20:14"/>
    <s v="May"/>
    <n v="201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12.5"/>
    <n v="0"/>
    <s v="games/video games"/>
    <x v="6"/>
    <x v="17"/>
    <d v="2014-02-13T19:58:29"/>
    <d v="2014-03-15T18:58:29"/>
    <s v="February"/>
    <n v="2014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8.5"/>
    <n v="0"/>
    <s v="games/video games"/>
    <x v="6"/>
    <x v="17"/>
    <d v="2014-12-01T21:51:58"/>
    <d v="2015-01-10T07:59:00"/>
    <s v="December"/>
    <n v="2014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1"/>
    <n v="1"/>
    <s v="games/video games"/>
    <x v="6"/>
    <x v="17"/>
    <d v="2014-01-08T15:10:27"/>
    <d v="2014-01-28T15:10:27"/>
    <s v="January"/>
    <n v="2014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3"/>
    <n v="2"/>
    <s v="games/video games"/>
    <x v="6"/>
    <x v="17"/>
    <d v="2016-03-01T17:56:25"/>
    <d v="2016-03-31T16:56:25"/>
    <s v="March"/>
    <n v="201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17.987951807228917"/>
    <n v="3"/>
    <s v="games/video games"/>
    <x v="6"/>
    <x v="17"/>
    <d v="2013-08-02T20:30:06"/>
    <d v="2013-09-16T20:30:06"/>
    <s v="August"/>
    <n v="2013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370.94736842105266"/>
    <n v="28"/>
    <s v="games/video games"/>
    <x v="6"/>
    <x v="17"/>
    <d v="2016-11-20T23:33:03"/>
    <d v="2016-12-23T07:59:00"/>
    <s v="November"/>
    <n v="201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3.569485530546629"/>
    <n v="7"/>
    <s v="games/video games"/>
    <x v="6"/>
    <x v="17"/>
    <d v="2012-12-21T20:29:34"/>
    <d v="2013-02-04T20:29:34"/>
    <s v="December"/>
    <n v="20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13"/>
    <n v="1"/>
    <s v="games/video games"/>
    <x v="6"/>
    <x v="17"/>
    <d v="2011-06-16T17:32:54"/>
    <d v="2011-07-16T17:32:54"/>
    <s v="June"/>
    <n v="2011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5.3125"/>
    <n v="1"/>
    <s v="games/video games"/>
    <x v="6"/>
    <x v="17"/>
    <d v="2012-04-19T17:05:05"/>
    <d v="2012-05-19T17:05:05"/>
    <s v="April"/>
    <n v="2012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35.615384615384613"/>
    <n v="116"/>
    <s v="music/rock"/>
    <x v="4"/>
    <x v="11"/>
    <d v="2015-08-24T20:27:39"/>
    <d v="2015-09-23T20:27:39"/>
    <s v="August"/>
    <n v="2015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87.103448275862064"/>
    <n v="112"/>
    <s v="music/rock"/>
    <x v="4"/>
    <x v="11"/>
    <d v="2014-06-23T18:23:11"/>
    <d v="2014-07-24T18:23:11"/>
    <s v="June"/>
    <n v="201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75.11363636363636"/>
    <n v="132"/>
    <s v="music/rock"/>
    <x v="4"/>
    <x v="11"/>
    <d v="2015-04-17T21:35:20"/>
    <d v="2015-06-08T03:50:00"/>
    <s v="April"/>
    <n v="2015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68.01204819277109"/>
    <n v="103"/>
    <s v="music/rock"/>
    <x v="4"/>
    <x v="11"/>
    <d v="2016-05-25T17:13:34"/>
    <d v="2016-06-25T03:59:00"/>
    <s v="May"/>
    <n v="20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29.623931623931625"/>
    <n v="139"/>
    <s v="music/rock"/>
    <x v="4"/>
    <x v="11"/>
    <d v="2016-03-09T16:00:35"/>
    <d v="2016-04-08T15:00:35"/>
    <s v="March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91.625"/>
    <n v="147"/>
    <s v="music/rock"/>
    <x v="4"/>
    <x v="11"/>
    <d v="2014-10-21T20:06:58"/>
    <d v="2014-12-05T21:06:58"/>
    <s v="October"/>
    <n v="2014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22.5"/>
    <n v="120"/>
    <s v="music/rock"/>
    <x v="4"/>
    <x v="11"/>
    <d v="2012-09-01T01:35:37"/>
    <d v="2012-09-15T01:35:37"/>
    <s v="September"/>
    <n v="2012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64.366735294117646"/>
    <n v="122"/>
    <s v="music/rock"/>
    <x v="4"/>
    <x v="11"/>
    <d v="2017-01-10T14:24:21"/>
    <d v="2017-02-10T05:00:00"/>
    <s v="January"/>
    <n v="201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21.857142857142858"/>
    <n v="100"/>
    <s v="music/rock"/>
    <x v="4"/>
    <x v="11"/>
    <d v="2017-02-27T16:49:11"/>
    <d v="2017-03-02T16:49:11"/>
    <s v="February"/>
    <n v="2017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33.315789473684212"/>
    <n v="181"/>
    <s v="music/rock"/>
    <x v="4"/>
    <x v="11"/>
    <d v="2015-07-13T18:00:22"/>
    <d v="2015-08-22T18:00:22"/>
    <s v="July"/>
    <n v="2015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90.276595744680847"/>
    <n v="106"/>
    <s v="music/rock"/>
    <x v="4"/>
    <x v="11"/>
    <d v="2015-05-17T22:58:15"/>
    <d v="2015-06-22T05:00:00"/>
    <s v="May"/>
    <n v="20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76.92307692307692"/>
    <n v="100"/>
    <s v="music/rock"/>
    <x v="4"/>
    <x v="11"/>
    <d v="2015-03-19T13:55:20"/>
    <d v="2015-04-18T13:55:20"/>
    <s v="March"/>
    <n v="20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59.233333333333334"/>
    <n v="127"/>
    <s v="music/rock"/>
    <x v="4"/>
    <x v="11"/>
    <d v="2013-08-09T16:37:23"/>
    <d v="2013-09-10T03:59:00"/>
    <s v="August"/>
    <n v="201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65.38095238095238"/>
    <n v="103"/>
    <s v="music/rock"/>
    <x v="4"/>
    <x v="11"/>
    <d v="2016-04-05T13:01:47"/>
    <d v="2016-05-05T13:01:47"/>
    <s v="April"/>
    <n v="20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67.307692307692307"/>
    <n v="250"/>
    <s v="music/rock"/>
    <x v="4"/>
    <x v="11"/>
    <d v="2016-07-14T00:13:06"/>
    <d v="2016-07-21T00:13:06"/>
    <s v="July"/>
    <n v="201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88.74647887323944"/>
    <n v="126"/>
    <s v="music/rock"/>
    <x v="4"/>
    <x v="11"/>
    <d v="2015-04-02T15:11:49"/>
    <d v="2015-05-02T15:11:49"/>
    <s v="April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65.868421052631575"/>
    <n v="100"/>
    <s v="music/rock"/>
    <x v="4"/>
    <x v="11"/>
    <d v="2016-05-12T06:01:07"/>
    <d v="2016-06-06T06:01:07"/>
    <s v="May"/>
    <n v="201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40.349243306169967"/>
    <n v="139"/>
    <s v="music/rock"/>
    <x v="4"/>
    <x v="11"/>
    <d v="2016-12-19T15:16:37"/>
    <d v="2017-01-18T15:16:37"/>
    <s v="December"/>
    <n v="2016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76.857142857142861"/>
    <n v="161"/>
    <s v="music/rock"/>
    <x v="4"/>
    <x v="11"/>
    <d v="2015-03-12T04:06:32"/>
    <d v="2015-04-11T04:06:32"/>
    <s v="March"/>
    <n v="2015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68.707820512820518"/>
    <n v="107"/>
    <s v="music/rock"/>
    <x v="4"/>
    <x v="11"/>
    <d v="2015-10-02T16:04:28"/>
    <d v="2015-11-13T17:04:28"/>
    <s v="October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57.773584905660378"/>
    <n v="153"/>
    <s v="games/tabletop games"/>
    <x v="6"/>
    <x v="32"/>
    <d v="2017-02-07T00:07:33"/>
    <d v="2017-02-21T00:07:33"/>
    <s v="February"/>
    <n v="201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44.171348314606739"/>
    <n v="524"/>
    <s v="games/tabletop games"/>
    <x v="6"/>
    <x v="32"/>
    <d v="2014-08-28T21:37:05"/>
    <d v="2014-10-02T21:37:05"/>
    <s v="August"/>
    <n v="201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31.566308243727597"/>
    <n v="489"/>
    <s v="games/tabletop games"/>
    <x v="6"/>
    <x v="32"/>
    <d v="2017-01-10T08:46:17"/>
    <d v="2017-02-09T05:00:00"/>
    <s v="January"/>
    <n v="20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107.04511278195488"/>
    <n v="285"/>
    <s v="games/tabletop games"/>
    <x v="6"/>
    <x v="32"/>
    <d v="2016-01-11T16:34:01"/>
    <d v="2016-01-25T16:00:00"/>
    <s v="January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49.03451043338683"/>
    <n v="1857"/>
    <s v="games/tabletop games"/>
    <x v="6"/>
    <x v="32"/>
    <d v="2013-02-14T08:23:59"/>
    <d v="2013-03-26T08:23:59"/>
    <s v="February"/>
    <n v="201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55.956632653061227"/>
    <n v="110"/>
    <s v="games/tabletop games"/>
    <x v="6"/>
    <x v="32"/>
    <d v="2016-08-01T14:45:43"/>
    <d v="2016-09-07T02:00:00"/>
    <s v="August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56.970381807973048"/>
    <n v="1015"/>
    <s v="games/tabletop games"/>
    <x v="6"/>
    <x v="32"/>
    <d v="2015-03-05T05:01:06"/>
    <d v="2015-04-03T03:59:00"/>
    <s v="March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4.056420233463037"/>
    <n v="412"/>
    <s v="games/tabletop games"/>
    <x v="6"/>
    <x v="32"/>
    <d v="2016-09-20T14:04:01"/>
    <d v="2016-10-25T17:00:00"/>
    <s v="September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68.625"/>
    <n v="503"/>
    <s v="games/tabletop games"/>
    <x v="6"/>
    <x v="32"/>
    <d v="2016-04-07T18:55:00"/>
    <d v="2016-04-21T22:00:00"/>
    <s v="April"/>
    <n v="20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65.318435754189949"/>
    <n v="185"/>
    <s v="games/tabletop games"/>
    <x v="6"/>
    <x v="32"/>
    <d v="2016-02-17T15:00:04"/>
    <d v="2016-03-23T06:59:00"/>
    <s v="February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35.92"/>
    <n v="120"/>
    <s v="games/tabletop games"/>
    <x v="6"/>
    <x v="32"/>
    <d v="2017-02-02T20:00:27"/>
    <d v="2017-02-14T20:00:27"/>
    <s v="February"/>
    <n v="201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40.070667078443485"/>
    <n v="1081"/>
    <s v="games/tabletop games"/>
    <x v="6"/>
    <x v="32"/>
    <d v="2016-11-17T20:25:44"/>
    <d v="2016-12-15T23:00:00"/>
    <s v="November"/>
    <n v="20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75.647714604236342"/>
    <n v="452"/>
    <s v="games/tabletop games"/>
    <x v="6"/>
    <x v="32"/>
    <d v="2016-10-21T09:44:32"/>
    <d v="2016-11-21T04:59:00"/>
    <s v="October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61.203872437357631"/>
    <n v="537"/>
    <s v="games/tabletop games"/>
    <x v="6"/>
    <x v="32"/>
    <d v="2016-02-25T18:11:30"/>
    <d v="2016-03-26T17:11:30"/>
    <s v="February"/>
    <n v="201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48.130434782608695"/>
    <n v="120"/>
    <s v="games/tabletop games"/>
    <x v="6"/>
    <x v="32"/>
    <d v="2015-07-12T18:31:40"/>
    <d v="2015-08-11T18:31:40"/>
    <s v="July"/>
    <n v="201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68.106837606837601"/>
    <n v="114"/>
    <s v="games/tabletop games"/>
    <x v="6"/>
    <x v="32"/>
    <d v="2016-11-01T11:41:42"/>
    <d v="2016-12-02T07:00:00"/>
    <s v="November"/>
    <n v="201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65.891300230946882"/>
    <n v="951"/>
    <s v="games/tabletop games"/>
    <x v="6"/>
    <x v="32"/>
    <d v="2015-01-29T14:00:59"/>
    <d v="2015-02-28T14:00:59"/>
    <s v="January"/>
    <n v="2015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81.654377880184327"/>
    <n v="133"/>
    <s v="games/tabletop games"/>
    <x v="6"/>
    <x v="32"/>
    <d v="2015-10-15T12:20:00"/>
    <d v="2015-11-14T13:20:00"/>
    <s v="October"/>
    <n v="2015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52.701195219123505"/>
    <n v="147"/>
    <s v="games/tabletop games"/>
    <x v="6"/>
    <x v="32"/>
    <d v="2015-09-15T09:59:58"/>
    <d v="2015-10-15T09:59:58"/>
    <s v="September"/>
    <n v="201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41.228136882129277"/>
    <n v="542"/>
    <s v="games/tabletop games"/>
    <x v="6"/>
    <x v="32"/>
    <d v="2015-06-08T15:01:08"/>
    <d v="2015-07-06T03:00:00"/>
    <s v="June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15.035357142857142"/>
    <n v="383"/>
    <s v="music/electronic music"/>
    <x v="4"/>
    <x v="15"/>
    <d v="2013-01-02T20:19:25"/>
    <d v="2013-01-16T20:19:25"/>
    <s v="January"/>
    <n v="2013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39.066920943134534"/>
    <n v="704"/>
    <s v="music/electronic music"/>
    <x v="4"/>
    <x v="15"/>
    <d v="2012-10-02T20:22:48"/>
    <d v="2012-11-01T20:22:48"/>
    <s v="October"/>
    <n v="201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43.82"/>
    <n v="110"/>
    <s v="music/electronic music"/>
    <x v="4"/>
    <x v="15"/>
    <d v="2015-08-25T20:38:02"/>
    <d v="2015-09-24T20:38:02"/>
    <s v="August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27.301369863013697"/>
    <n v="133"/>
    <s v="music/electronic music"/>
    <x v="4"/>
    <x v="15"/>
    <d v="2013-02-07T07:28:39"/>
    <d v="2013-03-09T07:28:39"/>
    <s v="February"/>
    <n v="20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42.222222222222221"/>
    <n v="152"/>
    <s v="music/electronic music"/>
    <x v="4"/>
    <x v="15"/>
    <d v="2012-05-02T19:43:09"/>
    <d v="2012-06-01T19:43:09"/>
    <s v="May"/>
    <n v="201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33.235294117647058"/>
    <n v="103"/>
    <s v="music/electronic music"/>
    <x v="4"/>
    <x v="15"/>
    <d v="2012-03-29T06:10:24"/>
    <d v="2012-04-16T06:10:24"/>
    <s v="March"/>
    <n v="201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285.71428571428572"/>
    <n v="100"/>
    <s v="music/electronic music"/>
    <x v="4"/>
    <x v="15"/>
    <d v="2013-10-17T04:39:33"/>
    <d v="2013-11-16T05:39:33"/>
    <s v="October"/>
    <n v="20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42.333333333333336"/>
    <n v="102"/>
    <s v="music/electronic music"/>
    <x v="4"/>
    <x v="15"/>
    <d v="2012-02-07T21:10:26"/>
    <d v="2012-04-07T04:00:00"/>
    <s v="February"/>
    <n v="201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50.266666666666666"/>
    <n v="151"/>
    <s v="music/electronic music"/>
    <x v="4"/>
    <x v="15"/>
    <d v="2014-04-03T11:30:44"/>
    <d v="2014-04-14T23:00:00"/>
    <s v="April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61.902777777777779"/>
    <n v="111"/>
    <s v="music/electronic music"/>
    <x v="4"/>
    <x v="15"/>
    <d v="2012-02-17T01:35:10"/>
    <d v="2012-04-14T17:36:00"/>
    <s v="February"/>
    <n v="201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40.75"/>
    <n v="196"/>
    <s v="music/electronic music"/>
    <x v="4"/>
    <x v="15"/>
    <d v="2014-03-18T18:50:25"/>
    <d v="2014-04-10T06:59:00"/>
    <s v="March"/>
    <n v="20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55.796747967479675"/>
    <n v="114"/>
    <s v="music/electronic music"/>
    <x v="4"/>
    <x v="15"/>
    <d v="2013-10-01T17:56:17"/>
    <d v="2013-11-04T01:00:00"/>
    <s v="October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10"/>
    <n v="200"/>
    <s v="music/electronic music"/>
    <x v="4"/>
    <x v="15"/>
    <d v="2015-04-15T19:49:39"/>
    <d v="2015-05-15T19:49:39"/>
    <s v="April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73.125416666666666"/>
    <n v="293"/>
    <s v="music/electronic music"/>
    <x v="4"/>
    <x v="15"/>
    <d v="2014-01-07T19:00:48"/>
    <d v="2014-02-06T19:00:48"/>
    <s v="January"/>
    <n v="201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26.060606060606062"/>
    <n v="156"/>
    <s v="music/electronic music"/>
    <x v="4"/>
    <x v="15"/>
    <d v="2012-02-19T17:12:52"/>
    <d v="2012-03-13T06:59:00"/>
    <s v="February"/>
    <n v="201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22.642857142857142"/>
    <n v="106"/>
    <s v="music/electronic music"/>
    <x v="4"/>
    <x v="15"/>
    <d v="2015-07-09T18:02:25"/>
    <d v="2015-07-23T18:02:25"/>
    <s v="July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47.222222222222221"/>
    <n v="101"/>
    <s v="music/electronic music"/>
    <x v="4"/>
    <x v="15"/>
    <d v="2015-10-22T18:38:33"/>
    <d v="2015-11-02T08:00:00"/>
    <s v="October"/>
    <n v="20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32.324473684210524"/>
    <n v="123"/>
    <s v="music/electronic music"/>
    <x v="4"/>
    <x v="15"/>
    <d v="2012-08-06T19:29:43"/>
    <d v="2012-08-29T00:00:00"/>
    <s v="August"/>
    <n v="201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53.421052631578945"/>
    <n v="102"/>
    <s v="music/electronic music"/>
    <x v="4"/>
    <x v="15"/>
    <d v="2015-07-20T17:15:12"/>
    <d v="2015-08-19T17:15:12"/>
    <s v="July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51.304347826086953"/>
    <n v="101"/>
    <s v="music/electronic music"/>
    <x v="4"/>
    <x v="15"/>
    <d v="2013-06-27T01:27:16"/>
    <d v="2013-07-27T01:27:16"/>
    <s v="June"/>
    <n v="20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37.197247706422019"/>
    <n v="108"/>
    <s v="games/tabletop games"/>
    <x v="6"/>
    <x v="32"/>
    <d v="2016-03-23T16:00:09"/>
    <d v="2016-04-23T00:00:00"/>
    <s v="March"/>
    <n v="20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27.1"/>
    <n v="163"/>
    <s v="games/tabletop games"/>
    <x v="6"/>
    <x v="32"/>
    <d v="2011-12-29T18:54:07"/>
    <d v="2012-01-28T18:54:07"/>
    <s v="December"/>
    <n v="20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206.31"/>
    <n v="106"/>
    <s v="games/tabletop games"/>
    <x v="6"/>
    <x v="32"/>
    <d v="2015-05-28T15:22:48"/>
    <d v="2015-06-27T15:22:48"/>
    <s v="May"/>
    <n v="20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82.145270270270274"/>
    <n v="243"/>
    <s v="games/tabletop games"/>
    <x v="6"/>
    <x v="32"/>
    <d v="2016-10-01T16:01:15"/>
    <d v="2016-10-29T19:00:00"/>
    <s v="October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164.79651993355483"/>
    <n v="945"/>
    <s v="games/tabletop games"/>
    <x v="6"/>
    <x v="32"/>
    <d v="2014-08-22T19:00:15"/>
    <d v="2014-09-21T19:00:15"/>
    <s v="August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60.820280373831778"/>
    <n v="108"/>
    <s v="games/tabletop games"/>
    <x v="6"/>
    <x v="32"/>
    <d v="2016-01-12T19:10:22"/>
    <d v="2016-02-12T04:59:00"/>
    <s v="January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67.970099667774093"/>
    <n v="157"/>
    <s v="games/tabletop games"/>
    <x v="6"/>
    <x v="32"/>
    <d v="2013-10-14T19:22:35"/>
    <d v="2013-11-13T20:22:35"/>
    <s v="October"/>
    <n v="20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81.561805555555551"/>
    <n v="1174"/>
    <s v="games/tabletop games"/>
    <x v="6"/>
    <x v="32"/>
    <d v="2015-07-17T06:40:36"/>
    <d v="2015-08-16T06:40:36"/>
    <s v="July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25.42547309833024"/>
    <n v="171"/>
    <s v="games/tabletop games"/>
    <x v="6"/>
    <x v="32"/>
    <d v="2013-07-29T15:56:31"/>
    <d v="2013-09-03T04:00:00"/>
    <s v="July"/>
    <n v="20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21.497991967871485"/>
    <n v="126"/>
    <s v="games/tabletop games"/>
    <x v="6"/>
    <x v="32"/>
    <d v="2014-03-26T21:08:47"/>
    <d v="2014-04-25T21:08:47"/>
    <s v="March"/>
    <n v="2014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27.226630727762803"/>
    <n v="1212"/>
    <s v="games/tabletop games"/>
    <x v="6"/>
    <x v="32"/>
    <d v="2013-05-29T21:51:41"/>
    <d v="2013-06-25T05:00:00"/>
    <s v="May"/>
    <n v="201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25.091093117408906"/>
    <n v="496"/>
    <s v="games/tabletop games"/>
    <x v="6"/>
    <x v="32"/>
    <d v="2014-06-16T19:03:28"/>
    <d v="2014-07-19T03:00:00"/>
    <s v="June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21.230179028132991"/>
    <n v="332"/>
    <s v="games/tabletop games"/>
    <x v="6"/>
    <x v="32"/>
    <d v="2015-11-23T09:05:39"/>
    <d v="2015-12-14T00:00:00"/>
    <s v="November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41.607142857142854"/>
    <n v="1165"/>
    <s v="games/tabletop games"/>
    <x v="6"/>
    <x v="32"/>
    <d v="2016-12-06T19:47:27"/>
    <d v="2017-01-05T19:47:27"/>
    <s v="December"/>
    <n v="201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35.58503401360545"/>
    <n v="153"/>
    <s v="games/tabletop games"/>
    <x v="6"/>
    <x v="32"/>
    <d v="2015-02-27T00:31:51"/>
    <d v="2015-03-28T23:31:51"/>
    <s v="February"/>
    <n v="201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22.116176470588236"/>
    <n v="537"/>
    <s v="games/tabletop games"/>
    <x v="6"/>
    <x v="32"/>
    <d v="2016-01-02T14:48:43"/>
    <d v="2016-02-01T14:48:43"/>
    <s v="January"/>
    <n v="201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64.625635808748726"/>
    <n v="353"/>
    <s v="games/tabletop games"/>
    <x v="6"/>
    <x v="32"/>
    <d v="2014-10-03T00:04:43"/>
    <d v="2014-11-12T07:59:00"/>
    <s v="October"/>
    <n v="2014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69.569620253164558"/>
    <n v="137"/>
    <s v="games/tabletop games"/>
    <x v="6"/>
    <x v="32"/>
    <d v="2017-02-08T14:55:16"/>
    <d v="2017-03-10T14:55:16"/>
    <s v="February"/>
    <n v="201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75.133028169014082"/>
    <n v="128"/>
    <s v="games/tabletop games"/>
    <x v="6"/>
    <x v="32"/>
    <d v="2013-10-25T23:00:14"/>
    <d v="2013-12-01T04:02:00"/>
    <s v="October"/>
    <n v="20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140.97916666666666"/>
    <n v="271"/>
    <s v="games/tabletop games"/>
    <x v="6"/>
    <x v="32"/>
    <d v="2016-03-23T19:49:04"/>
    <d v="2016-04-22T19:49:04"/>
    <s v="March"/>
    <n v="201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49.472392638036808"/>
    <n v="806"/>
    <s v="games/tabletop games"/>
    <x v="6"/>
    <x v="32"/>
    <d v="2017-01-31T19:51:40"/>
    <d v="2017-03-02T19:51:40"/>
    <s v="January"/>
    <n v="201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53.865251485148519"/>
    <n v="1360"/>
    <s v="games/tabletop games"/>
    <x v="6"/>
    <x v="32"/>
    <d v="2013-10-22T13:48:53"/>
    <d v="2013-11-27T03:02:00"/>
    <s v="October"/>
    <n v="201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4.5712530712530715"/>
    <n v="930250"/>
    <s v="games/tabletop games"/>
    <x v="6"/>
    <x v="32"/>
    <d v="2017-03-06T18:01:30"/>
    <d v="2017-03-13T03:00:00"/>
    <s v="March"/>
    <n v="201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65.00344827586207"/>
    <n v="377"/>
    <s v="games/tabletop games"/>
    <x v="6"/>
    <x v="32"/>
    <d v="2016-10-04T19:39:06"/>
    <d v="2016-10-16T20:30:00"/>
    <s v="October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53.475252525252522"/>
    <n v="2647"/>
    <s v="games/tabletop games"/>
    <x v="6"/>
    <x v="32"/>
    <d v="2014-01-21T17:00:17"/>
    <d v="2014-02-21T18:00:00"/>
    <s v="January"/>
    <n v="20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43.912280701754383"/>
    <n v="100"/>
    <s v="games/tabletop games"/>
    <x v="6"/>
    <x v="32"/>
    <d v="2015-08-05T19:00:10"/>
    <d v="2015-09-04T19:00:10"/>
    <s v="August"/>
    <n v="201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50.852631578947367"/>
    <n v="104"/>
    <s v="games/tabletop games"/>
    <x v="6"/>
    <x v="32"/>
    <d v="2015-07-15T15:59:25"/>
    <d v="2015-07-29T15:59:25"/>
    <s v="July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58.6328125"/>
    <n v="107"/>
    <s v="games/tabletop games"/>
    <x v="6"/>
    <x v="32"/>
    <d v="2016-11-14T21:01:18"/>
    <d v="2016-12-14T21:01:18"/>
    <s v="November"/>
    <n v="201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32.81666666666667"/>
    <n v="169"/>
    <s v="games/tabletop games"/>
    <x v="6"/>
    <x v="32"/>
    <d v="2013-03-03T16:52:45"/>
    <d v="2013-04-02T15:52:45"/>
    <s v="March"/>
    <n v="2013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426.93169877408059"/>
    <n v="975"/>
    <s v="games/tabletop games"/>
    <x v="6"/>
    <x v="32"/>
    <d v="2016-11-03T00:07:53"/>
    <d v="2016-12-03T01:07:53"/>
    <s v="November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23.808729166666669"/>
    <n v="134"/>
    <s v="games/tabletop games"/>
    <x v="6"/>
    <x v="32"/>
    <d v="2014-07-26T08:17:57"/>
    <d v="2014-08-16T08:17:57"/>
    <s v="July"/>
    <n v="201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98.413654618473899"/>
    <n v="272"/>
    <s v="games/tabletop games"/>
    <x v="6"/>
    <x v="32"/>
    <d v="2016-07-22T07:52:18"/>
    <d v="2016-08-06T07:52:18"/>
    <s v="July"/>
    <n v="20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07.32142857142857"/>
    <n v="113"/>
    <s v="games/tabletop games"/>
    <x v="6"/>
    <x v="32"/>
    <d v="2015-10-19T15:09:07"/>
    <d v="2015-11-18T16:09:07"/>
    <s v="October"/>
    <n v="2015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11.67005076142132"/>
    <n v="460"/>
    <s v="games/tabletop games"/>
    <x v="6"/>
    <x v="32"/>
    <d v="2017-01-17T15:32:48"/>
    <d v="2017-01-24T15:32:48"/>
    <s v="January"/>
    <n v="201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41.782287822878232"/>
    <n v="287"/>
    <s v="games/tabletop games"/>
    <x v="6"/>
    <x v="32"/>
    <d v="2016-04-07T22:50:51"/>
    <d v="2016-05-07T22:50:51"/>
    <s v="April"/>
    <n v="201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1.38"/>
    <n v="223"/>
    <s v="games/tabletop games"/>
    <x v="6"/>
    <x v="32"/>
    <d v="2016-11-08T10:50:46"/>
    <d v="2016-11-22T10:50:46"/>
    <s v="November"/>
    <n v="20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94.103550295857985"/>
    <n v="636"/>
    <s v="games/tabletop games"/>
    <x v="6"/>
    <x v="32"/>
    <d v="2016-05-15T22:28:49"/>
    <d v="2016-06-19T23:00:00"/>
    <s v="May"/>
    <n v="201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5.721951219512196"/>
    <n v="147"/>
    <s v="games/tabletop games"/>
    <x v="6"/>
    <x v="32"/>
    <d v="2015-05-12T18:01:27"/>
    <d v="2015-06-11T18:01:27"/>
    <s v="May"/>
    <n v="201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90.635922330097088"/>
    <n v="1867"/>
    <s v="games/tabletop games"/>
    <x v="6"/>
    <x v="32"/>
    <d v="2016-11-28T19:18:56"/>
    <d v="2016-12-08T19:18:56"/>
    <s v="November"/>
    <n v="201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97.297619047619051"/>
    <n v="327"/>
    <s v="games/tabletop games"/>
    <x v="6"/>
    <x v="32"/>
    <d v="2014-02-25T00:24:10"/>
    <d v="2014-03-26T23:24:10"/>
    <s v="February"/>
    <n v="20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37.11904761904762"/>
    <n v="780"/>
    <s v="games/tabletop games"/>
    <x v="6"/>
    <x v="32"/>
    <d v="2017-01-24T17:23:40"/>
    <d v="2017-02-14T17:23:40"/>
    <s v="January"/>
    <n v="201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28.104972375690608"/>
    <n v="154"/>
    <s v="games/tabletop games"/>
    <x v="6"/>
    <x v="32"/>
    <d v="2014-10-14T14:02:38"/>
    <d v="2014-11-18T00:00:00"/>
    <s v="October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44.43333333333334"/>
    <n v="116"/>
    <s v="games/tabletop games"/>
    <x v="6"/>
    <x v="32"/>
    <d v="2015-01-10T19:58:33"/>
    <d v="2015-01-31T19:58:33"/>
    <s v="January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24.274157303370785"/>
    <n v="180"/>
    <s v="games/tabletop games"/>
    <x v="6"/>
    <x v="32"/>
    <d v="2016-05-06T13:58:34"/>
    <d v="2016-05-23T03:00:00"/>
    <s v="May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35.117647058823529"/>
    <n v="299"/>
    <s v="games/tabletop games"/>
    <x v="6"/>
    <x v="32"/>
    <d v="2016-11-15T20:28:27"/>
    <d v="2016-11-22T20:28:27"/>
    <s v="November"/>
    <n v="201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24.762886597938145"/>
    <n v="320"/>
    <s v="games/tabletop games"/>
    <x v="6"/>
    <x v="32"/>
    <d v="2016-04-09T20:59:52"/>
    <d v="2016-04-27T02:00:00"/>
    <s v="April"/>
    <n v="20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188.37871287128712"/>
    <n v="381"/>
    <s v="games/tabletop games"/>
    <x v="6"/>
    <x v="32"/>
    <d v="2014-11-25T19:54:57"/>
    <d v="2014-12-21T01:00:00"/>
    <s v="November"/>
    <n v="2014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48.08247422680412"/>
    <n v="103"/>
    <s v="games/tabletop games"/>
    <x v="6"/>
    <x v="32"/>
    <d v="2017-02-10T01:58:35"/>
    <d v="2017-03-12T01:58:35"/>
    <s v="February"/>
    <n v="201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49.934589800443462"/>
    <n v="1802"/>
    <s v="games/tabletop games"/>
    <x v="6"/>
    <x v="32"/>
    <d v="2017-02-10T16:54:23"/>
    <d v="2017-03-07T05:00:00"/>
    <s v="February"/>
    <n v="201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107.82155688622754"/>
    <n v="720"/>
    <s v="games/tabletop games"/>
    <x v="6"/>
    <x v="32"/>
    <d v="2016-12-21T20:51:53"/>
    <d v="2017-01-10T21:59:00"/>
    <s v="December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42.63403614457831"/>
    <n v="283"/>
    <s v="games/tabletop games"/>
    <x v="6"/>
    <x v="32"/>
    <d v="2016-11-10T00:00:04"/>
    <d v="2016-12-10T00:00:04"/>
    <s v="November"/>
    <n v="201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4.370762711864407"/>
    <n v="1357"/>
    <s v="games/tabletop games"/>
    <x v="6"/>
    <x v="32"/>
    <d v="2015-11-07T16:47:16"/>
    <d v="2015-12-07T16:47:16"/>
    <s v="November"/>
    <n v="201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37.476190476190474"/>
    <n v="220"/>
    <s v="games/tabletop games"/>
    <x v="6"/>
    <x v="32"/>
    <d v="2017-02-15T13:10:42"/>
    <d v="2017-03-12T12:10:42"/>
    <s v="February"/>
    <n v="20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30.202020202020201"/>
    <n v="120"/>
    <s v="games/tabletop games"/>
    <x v="6"/>
    <x v="32"/>
    <d v="2014-01-24T12:00:57"/>
    <d v="2014-02-23T12:00:57"/>
    <s v="January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33.550632911392405"/>
    <n v="408"/>
    <s v="games/tabletop games"/>
    <x v="6"/>
    <x v="32"/>
    <d v="2014-11-22T14:47:59"/>
    <d v="2014-12-22T14:47:59"/>
    <s v="November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64.74666666666667"/>
    <n v="106"/>
    <s v="games/tabletop games"/>
    <x v="6"/>
    <x v="32"/>
    <d v="2013-12-06T15:38:09"/>
    <d v="2014-01-05T15:38:09"/>
    <s v="December"/>
    <n v="2013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57.932367149758456"/>
    <n v="141"/>
    <s v="games/tabletop games"/>
    <x v="6"/>
    <x v="32"/>
    <d v="2012-01-28T16:17:03"/>
    <d v="2012-02-27T16:17:03"/>
    <s v="January"/>
    <n v="201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53.078431372549019"/>
    <n v="271"/>
    <s v="games/tabletop games"/>
    <x v="6"/>
    <x v="32"/>
    <d v="2015-11-30T17:01:07"/>
    <d v="2016-01-03T22:59:00"/>
    <s v="November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48.0625"/>
    <n v="154"/>
    <s v="games/tabletop games"/>
    <x v="6"/>
    <x v="32"/>
    <d v="2015-01-16T19:21:39"/>
    <d v="2015-02-04T04:00:00"/>
    <s v="January"/>
    <n v="201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82.396874999999994"/>
    <n v="404"/>
    <s v="games/tabletop games"/>
    <x v="6"/>
    <x v="32"/>
    <d v="2015-08-18T14:59:51"/>
    <d v="2015-09-17T14:59:51"/>
    <s v="August"/>
    <n v="2015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50.454545454545453"/>
    <n v="185"/>
    <s v="music/rock"/>
    <x v="4"/>
    <x v="11"/>
    <d v="2011-05-24T06:51:37"/>
    <d v="2011-07-25T06:50:00"/>
    <s v="May"/>
    <n v="20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15.83333333333333"/>
    <n v="185"/>
    <s v="music/rock"/>
    <x v="4"/>
    <x v="11"/>
    <d v="2015-11-15T04:11:26"/>
    <d v="2016-01-14T04:11:26"/>
    <s v="November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63.03458333333333"/>
    <n v="101"/>
    <s v="music/rock"/>
    <x v="4"/>
    <x v="11"/>
    <d v="2012-03-10T03:00:04"/>
    <d v="2012-05-09T02:00:04"/>
    <s v="March"/>
    <n v="201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08.02152542372882"/>
    <n v="106"/>
    <s v="music/rock"/>
    <x v="4"/>
    <x v="11"/>
    <d v="2011-02-11T19:07:25"/>
    <d v="2011-03-12T04:00:00"/>
    <s v="February"/>
    <n v="20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46.088607594936711"/>
    <n v="121"/>
    <s v="music/rock"/>
    <x v="4"/>
    <x v="11"/>
    <d v="2012-05-30T04:27:23"/>
    <d v="2012-06-29T04:27:23"/>
    <s v="May"/>
    <n v="201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07.21428571428571"/>
    <n v="100"/>
    <s v="music/rock"/>
    <x v="4"/>
    <x v="11"/>
    <d v="2013-08-08T23:07:34"/>
    <d v="2013-09-06T03:59:00"/>
    <s v="August"/>
    <n v="20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50.9338679245283"/>
    <n v="120"/>
    <s v="music/rock"/>
    <x v="4"/>
    <x v="11"/>
    <d v="2014-06-02T16:01:00"/>
    <d v="2014-06-23T16:01:00"/>
    <s v="June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40.04"/>
    <n v="100"/>
    <s v="music/rock"/>
    <x v="4"/>
    <x v="11"/>
    <d v="2012-06-07T19:51:29"/>
    <d v="2012-06-26T18:00:00"/>
    <s v="June"/>
    <n v="2012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64.44"/>
    <n v="107"/>
    <s v="music/rock"/>
    <x v="4"/>
    <x v="11"/>
    <d v="2013-10-24T23:57:40"/>
    <d v="2013-12-06T23:22:00"/>
    <s v="October"/>
    <n v="201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53.827586206896555"/>
    <n v="104"/>
    <s v="music/rock"/>
    <x v="4"/>
    <x v="11"/>
    <d v="2009-09-14T06:05:30"/>
    <d v="2009-12-01T17:00:00"/>
    <s v="September"/>
    <n v="200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00.46511627906976"/>
    <n v="173"/>
    <s v="music/rock"/>
    <x v="4"/>
    <x v="11"/>
    <d v="2012-03-19T23:26:58"/>
    <d v="2012-04-23T04:00:00"/>
    <s v="March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46.630652173913049"/>
    <n v="107"/>
    <s v="music/rock"/>
    <x v="4"/>
    <x v="11"/>
    <d v="2012-03-19T16:44:36"/>
    <d v="2012-04-18T16:44:36"/>
    <s v="March"/>
    <n v="201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34.074074074074076"/>
    <n v="108"/>
    <s v="music/rock"/>
    <x v="4"/>
    <x v="11"/>
    <d v="2012-08-30T16:59:59"/>
    <d v="2012-09-25T03:59:00"/>
    <s v="August"/>
    <n v="201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65.214642857142863"/>
    <n v="146"/>
    <s v="music/rock"/>
    <x v="4"/>
    <x v="11"/>
    <d v="2012-12-21T17:21:20"/>
    <d v="2013-01-20T17:21:20"/>
    <s v="December"/>
    <n v="20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44.205882352941174"/>
    <n v="125"/>
    <s v="music/rock"/>
    <x v="4"/>
    <x v="11"/>
    <d v="2012-12-27T22:54:16"/>
    <d v="2013-01-26T22:54:16"/>
    <s v="December"/>
    <n v="2012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71.965517241379317"/>
    <n v="149"/>
    <s v="music/rock"/>
    <x v="4"/>
    <x v="11"/>
    <d v="2012-01-19T17:33:46"/>
    <d v="2012-02-23T17:33:46"/>
    <s v="January"/>
    <n v="2012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52.94736842105263"/>
    <n v="101"/>
    <s v="music/rock"/>
    <x v="4"/>
    <x v="11"/>
    <d v="2012-02-09T01:00:49"/>
    <d v="2012-03-14T03:59:00"/>
    <s v="February"/>
    <n v="2012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09.45138888888889"/>
    <n v="105"/>
    <s v="music/rock"/>
    <x v="4"/>
    <x v="11"/>
    <d v="2014-02-24T20:10:33"/>
    <d v="2014-03-26T19:10:33"/>
    <s v="February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75.035714285714292"/>
    <n v="350"/>
    <s v="music/rock"/>
    <x v="4"/>
    <x v="11"/>
    <d v="2011-01-22T00:46:49"/>
    <d v="2011-02-06T00:46:49"/>
    <s v="January"/>
    <n v="20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15.71428571428571"/>
    <n v="101"/>
    <s v="music/rock"/>
    <x v="4"/>
    <x v="11"/>
    <d v="2012-06-14T17:26:56"/>
    <d v="2012-06-28T17:26:56"/>
    <s v="June"/>
    <n v="2012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31.659810426540286"/>
    <n v="134"/>
    <s v="music/indie rock"/>
    <x v="4"/>
    <x v="14"/>
    <d v="2013-05-22T03:31:36"/>
    <d v="2013-06-21T03:31:36"/>
    <s v="May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46.176470588235297"/>
    <n v="171"/>
    <s v="music/indie rock"/>
    <x v="4"/>
    <x v="14"/>
    <d v="2013-11-27T20:50:34"/>
    <d v="2013-12-31T07:00:00"/>
    <s v="November"/>
    <n v="20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68.481650485436887"/>
    <n v="109"/>
    <s v="music/indie rock"/>
    <x v="4"/>
    <x v="14"/>
    <d v="2011-11-03T02:39:56"/>
    <d v="2011-12-13T03:39:56"/>
    <s v="November"/>
    <n v="20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53.469203539823013"/>
    <n v="101"/>
    <s v="music/indie rock"/>
    <x v="4"/>
    <x v="14"/>
    <d v="2010-11-20T19:34:51"/>
    <d v="2011-01-01T04:59:00"/>
    <s v="November"/>
    <n v="201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09.10778443113773"/>
    <n v="101"/>
    <s v="music/indie rock"/>
    <x v="4"/>
    <x v="14"/>
    <d v="2014-07-14T16:41:12"/>
    <d v="2014-08-08T18:00:00"/>
    <s v="July"/>
    <n v="20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51.185616438356163"/>
    <n v="107"/>
    <s v="music/indie rock"/>
    <x v="4"/>
    <x v="14"/>
    <d v="2012-02-09T04:02:09"/>
    <d v="2012-03-10T04:02:09"/>
    <s v="February"/>
    <n v="20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27.936800000000002"/>
    <n v="107"/>
    <s v="music/indie rock"/>
    <x v="4"/>
    <x v="14"/>
    <d v="2012-04-05T19:15:33"/>
    <d v="2012-05-05T19:15:28"/>
    <s v="April"/>
    <n v="201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82.496921824104234"/>
    <n v="101"/>
    <s v="music/indie rock"/>
    <x v="4"/>
    <x v="14"/>
    <d v="2014-07-31T23:06:36"/>
    <d v="2014-08-29T01:00:00"/>
    <s v="July"/>
    <n v="20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59.817476635514019"/>
    <n v="107"/>
    <s v="music/indie rock"/>
    <x v="4"/>
    <x v="14"/>
    <d v="2013-02-02T23:42:17"/>
    <d v="2013-03-09T23:42:17"/>
    <s v="February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64.816470588235291"/>
    <n v="429"/>
    <s v="music/indie rock"/>
    <x v="4"/>
    <x v="14"/>
    <d v="2013-02-19T19:03:35"/>
    <d v="2013-03-21T18:03:35"/>
    <s v="February"/>
    <n v="201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90.09615384615384"/>
    <n v="104"/>
    <s v="music/indie rock"/>
    <x v="4"/>
    <x v="14"/>
    <d v="2014-04-07T00:06:29"/>
    <d v="2014-05-07T00:06:29"/>
    <s v="April"/>
    <n v="20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40.962025316455694"/>
    <n v="108"/>
    <s v="music/indie rock"/>
    <x v="4"/>
    <x v="14"/>
    <d v="2014-03-18T15:11:18"/>
    <d v="2014-04-18T23:00:00"/>
    <s v="March"/>
    <n v="20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56.000127388535034"/>
    <n v="176"/>
    <s v="music/indie rock"/>
    <x v="4"/>
    <x v="14"/>
    <d v="2012-04-03T23:00:26"/>
    <d v="2012-05-03T23:00:26"/>
    <s v="April"/>
    <n v="20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37.672800000000002"/>
    <n v="157"/>
    <s v="music/indie rock"/>
    <x v="4"/>
    <x v="14"/>
    <d v="2012-05-08T13:14:17"/>
    <d v="2012-06-07T13:14:17"/>
    <s v="May"/>
    <n v="201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40.078125"/>
    <n v="103"/>
    <s v="music/indie rock"/>
    <x v="4"/>
    <x v="14"/>
    <d v="2012-04-05T17:25:43"/>
    <d v="2012-05-05T17:25:43"/>
    <s v="April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78.031999999999996"/>
    <n v="104"/>
    <s v="music/indie rock"/>
    <x v="4"/>
    <x v="14"/>
    <d v="2009-09-23T17:24:10"/>
    <d v="2009-12-09T18:24:00"/>
    <s v="September"/>
    <n v="2009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8.90909090909091"/>
    <n v="104"/>
    <s v="music/indie rock"/>
    <x v="4"/>
    <x v="14"/>
    <d v="2010-01-14T13:00:49"/>
    <d v="2010-02-15T05:00:00"/>
    <s v="January"/>
    <n v="201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37.134969325153371"/>
    <n v="121"/>
    <s v="music/indie rock"/>
    <x v="4"/>
    <x v="14"/>
    <d v="2009-08-25T15:26:54"/>
    <d v="2009-09-26T03:59:00"/>
    <s v="August"/>
    <n v="200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41.961038961038959"/>
    <n v="108"/>
    <s v="music/indie rock"/>
    <x v="4"/>
    <x v="14"/>
    <d v="2013-11-15T01:58:05"/>
    <d v="2013-12-15T01:58:05"/>
    <s v="November"/>
    <n v="201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61.044943820224717"/>
    <n v="109"/>
    <s v="music/indie rock"/>
    <x v="4"/>
    <x v="14"/>
    <d v="2014-02-26T19:36:40"/>
    <d v="2014-04-02T18:36:40"/>
    <s v="February"/>
    <n v="20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64.53125"/>
    <n v="39"/>
    <s v="food/small batch"/>
    <x v="7"/>
    <x v="33"/>
    <d v="2017-03-05T06:15:01"/>
    <d v="2017-04-04T05:15:01"/>
    <s v="March"/>
    <n v="201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21.25"/>
    <n v="3"/>
    <s v="food/small batch"/>
    <x v="7"/>
    <x v="33"/>
    <d v="2017-03-10T21:29:29"/>
    <d v="2017-04-09T20:29:29"/>
    <s v="March"/>
    <n v="201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30"/>
    <n v="48"/>
    <s v="food/small batch"/>
    <x v="7"/>
    <x v="33"/>
    <d v="2017-03-13T18:07:27"/>
    <d v="2017-03-20T18:07:27"/>
    <s v="March"/>
    <n v="201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25.491803278688526"/>
    <n v="21"/>
    <s v="food/small batch"/>
    <x v="7"/>
    <x v="33"/>
    <d v="2017-02-24T21:14:45"/>
    <d v="2017-03-26T20:14:45"/>
    <s v="February"/>
    <n v="201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11.428571428571429"/>
    <n v="8"/>
    <s v="food/small batch"/>
    <x v="7"/>
    <x v="33"/>
    <d v="2017-02-28T00:32:11"/>
    <d v="2017-03-29T23:32:11"/>
    <s v="February"/>
    <n v="201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108"/>
    <n v="1"/>
    <s v="food/small batch"/>
    <x v="7"/>
    <x v="33"/>
    <d v="2017-03-10T00:49:08"/>
    <d v="2017-04-30T17:00:00"/>
    <s v="March"/>
    <n v="201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4.883162444113267"/>
    <n v="526"/>
    <s v="food/small batch"/>
    <x v="7"/>
    <x v="33"/>
    <d v="2014-07-22T22:00:40"/>
    <d v="2014-08-26T22:00:40"/>
    <s v="July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47.383612662942269"/>
    <n v="254"/>
    <s v="food/small batch"/>
    <x v="7"/>
    <x v="33"/>
    <d v="2015-05-15T18:45:37"/>
    <d v="2015-06-14T18:45:37"/>
    <s v="May"/>
    <n v="2015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211.84"/>
    <n v="106"/>
    <s v="food/small batch"/>
    <x v="7"/>
    <x v="33"/>
    <d v="2014-06-17T14:59:06"/>
    <d v="2014-07-17T14:59:06"/>
    <s v="June"/>
    <n v="201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219.92638036809817"/>
    <n v="102"/>
    <s v="food/small batch"/>
    <x v="7"/>
    <x v="33"/>
    <d v="2015-11-24T21:35:43"/>
    <d v="2015-12-25T00:00:00"/>
    <s v="November"/>
    <n v="2015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40.795406360424032"/>
    <n v="144"/>
    <s v="food/small batch"/>
    <x v="7"/>
    <x v="33"/>
    <d v="2014-07-19T00:08:10"/>
    <d v="2014-08-18T00:08:10"/>
    <s v="July"/>
    <n v="201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75.502840909090907"/>
    <n v="106"/>
    <s v="food/small batch"/>
    <x v="7"/>
    <x v="33"/>
    <d v="2015-01-07T15:04:31"/>
    <d v="2015-02-06T15:04:31"/>
    <s v="January"/>
    <n v="20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13.542553191489361"/>
    <n v="212"/>
    <s v="food/small batch"/>
    <x v="7"/>
    <x v="33"/>
    <d v="2014-05-08T15:36:30"/>
    <d v="2014-05-29T17:50:00"/>
    <s v="May"/>
    <n v="201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60.865671641791046"/>
    <n v="102"/>
    <s v="food/small batch"/>
    <x v="7"/>
    <x v="33"/>
    <d v="2014-10-06T16:04:58"/>
    <d v="2014-11-05T17:34:00"/>
    <s v="October"/>
    <n v="201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15.69230769230769"/>
    <n v="102"/>
    <s v="food/small batch"/>
    <x v="7"/>
    <x v="33"/>
    <d v="2014-05-12T13:44:03"/>
    <d v="2014-06-11T13:44:03"/>
    <s v="May"/>
    <n v="201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48.104623556581984"/>
    <n v="521"/>
    <s v="food/small batch"/>
    <x v="7"/>
    <x v="33"/>
    <d v="2014-01-27T22:11:35"/>
    <d v="2014-03-08T22:11:35"/>
    <s v="January"/>
    <n v="201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74.184357541899445"/>
    <n v="111"/>
    <s v="food/small batch"/>
    <x v="7"/>
    <x v="33"/>
    <d v="2014-05-27T15:22:23"/>
    <d v="2014-06-26T15:22:23"/>
    <s v="May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23.34552845528455"/>
    <n v="101"/>
    <s v="food/small batch"/>
    <x v="7"/>
    <x v="33"/>
    <d v="2014-05-30T21:31:24"/>
    <d v="2014-06-29T21:31:24"/>
    <s v="May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66.623188405797094"/>
    <n v="294"/>
    <s v="food/small batch"/>
    <x v="7"/>
    <x v="33"/>
    <d v="2016-11-18T19:11:49"/>
    <d v="2016-12-19T07:59:00"/>
    <s v="November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04.99007444168734"/>
    <n v="106"/>
    <s v="food/small batch"/>
    <x v="7"/>
    <x v="33"/>
    <d v="2016-09-30T15:25:38"/>
    <d v="2016-10-30T15:25:38"/>
    <s v="September"/>
    <n v="2016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e v="#DIV/0!"/>
    <n v="0"/>
    <s v="technology/web"/>
    <x v="2"/>
    <x v="7"/>
    <d v="2015-06-12T19:31:44"/>
    <d v="2015-07-12T19:31:44"/>
    <s v="June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e v="#DIV/0!"/>
    <n v="0"/>
    <s v="technology/web"/>
    <x v="2"/>
    <x v="7"/>
    <d v="2014-09-15T16:51:10"/>
    <d v="2014-10-06T05:00:00"/>
    <s v="September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00"/>
    <n v="3"/>
    <s v="technology/web"/>
    <x v="2"/>
    <x v="7"/>
    <d v="2015-11-19T19:48:25"/>
    <d v="2016-01-08T19:47:00"/>
    <s v="November"/>
    <n v="201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1"/>
    <n v="0"/>
    <s v="technology/web"/>
    <x v="2"/>
    <x v="7"/>
    <d v="2016-05-25T17:27:49"/>
    <d v="2016-06-24T17:27:49"/>
    <s v="May"/>
    <n v="2016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e v="#DIV/0!"/>
    <n v="0"/>
    <s v="technology/web"/>
    <x v="2"/>
    <x v="7"/>
    <d v="2015-02-25T00:02:36"/>
    <d v="2015-03-31T23:39:00"/>
    <s v="February"/>
    <n v="2015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13"/>
    <n v="0"/>
    <s v="technology/web"/>
    <x v="2"/>
    <x v="7"/>
    <d v="2016-09-02T19:10:31"/>
    <d v="2016-10-17T19:10:31"/>
    <s v="September"/>
    <n v="2016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5"/>
    <n v="2"/>
    <s v="technology/web"/>
    <x v="2"/>
    <x v="7"/>
    <d v="2016-07-26T14:34:36"/>
    <d v="2016-08-25T14:34:36"/>
    <s v="July"/>
    <n v="201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54"/>
    <n v="0"/>
    <s v="technology/web"/>
    <x v="2"/>
    <x v="7"/>
    <d v="2015-12-22T22:22:18"/>
    <d v="2016-02-20T22:22:18"/>
    <s v="December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e v="#DIV/0!"/>
    <n v="0"/>
    <s v="technology/web"/>
    <x v="2"/>
    <x v="7"/>
    <d v="2015-07-13T18:37:08"/>
    <d v="2015-08-11T18:37:08"/>
    <s v="July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e v="#DIV/0!"/>
    <n v="0"/>
    <s v="technology/web"/>
    <x v="2"/>
    <x v="7"/>
    <d v="2016-12-04T20:12:50"/>
    <d v="2017-01-03T20:12:50"/>
    <s v="December"/>
    <n v="2016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15.428571428571429"/>
    <n v="1"/>
    <s v="technology/web"/>
    <x v="2"/>
    <x v="7"/>
    <d v="2015-03-31T02:25:39"/>
    <d v="2015-04-30T02:25:39"/>
    <s v="March"/>
    <n v="201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e v="#DIV/0!"/>
    <n v="0"/>
    <s v="technology/web"/>
    <x v="2"/>
    <x v="7"/>
    <d v="2015-04-07T15:12:32"/>
    <d v="2015-06-06T15:12:32"/>
    <s v="April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e v="#DIV/0!"/>
    <n v="0"/>
    <s v="technology/web"/>
    <x v="2"/>
    <x v="7"/>
    <d v="2015-04-09T16:13:42"/>
    <d v="2015-04-21T16:13:42"/>
    <s v="April"/>
    <n v="2015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25"/>
    <n v="0"/>
    <s v="technology/web"/>
    <x v="2"/>
    <x v="7"/>
    <d v="2014-11-11T17:21:00"/>
    <d v="2015-01-10T17:21:00"/>
    <s v="November"/>
    <n v="201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27.5"/>
    <n v="1"/>
    <s v="technology/web"/>
    <x v="2"/>
    <x v="7"/>
    <d v="2015-04-02T22:02:16"/>
    <d v="2015-05-02T22:02:16"/>
    <s v="April"/>
    <n v="201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e v="#DIV/0!"/>
    <n v="0"/>
    <s v="technology/web"/>
    <x v="2"/>
    <x v="7"/>
    <d v="2015-05-06T18:48:24"/>
    <d v="2015-06-05T18:48:24"/>
    <s v="May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e v="#DIV/0!"/>
    <n v="0"/>
    <s v="technology/web"/>
    <x v="2"/>
    <x v="7"/>
    <d v="2015-09-17T14:52:58"/>
    <d v="2015-10-17T14:52:58"/>
    <s v="September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e v="#DIV/0!"/>
    <n v="0"/>
    <s v="technology/web"/>
    <x v="2"/>
    <x v="7"/>
    <d v="2014-12-05T22:20:36"/>
    <d v="2015-01-31T00:39:00"/>
    <s v="December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367"/>
    <n v="15"/>
    <s v="technology/web"/>
    <x v="2"/>
    <x v="7"/>
    <d v="2015-06-04T15:35:24"/>
    <d v="2015-08-03T15:35:24"/>
    <s v="June"/>
    <n v="2015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2"/>
    <n v="0"/>
    <s v="technology/web"/>
    <x v="2"/>
    <x v="7"/>
    <d v="2016-01-08T16:58:00"/>
    <d v="2016-02-07T16:58:00"/>
    <s v="January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e v="#DIV/0!"/>
    <n v="0"/>
    <s v="technology/web"/>
    <x v="2"/>
    <x v="7"/>
    <d v="2016-04-06T20:36:48"/>
    <d v="2016-04-30T22:00:00"/>
    <s v="April"/>
    <n v="2016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60"/>
    <n v="29"/>
    <s v="technology/web"/>
    <x v="2"/>
    <x v="7"/>
    <d v="2014-11-11T16:31:10"/>
    <d v="2014-12-11T16:31:10"/>
    <s v="November"/>
    <n v="201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e v="#DIV/0!"/>
    <n v="0"/>
    <s v="technology/web"/>
    <x v="2"/>
    <x v="7"/>
    <d v="2015-11-14T00:16:40"/>
    <d v="2015-12-29T00:16:40"/>
    <s v="November"/>
    <n v="2015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e v="#DIV/0!"/>
    <n v="0"/>
    <s v="technology/web"/>
    <x v="2"/>
    <x v="7"/>
    <d v="2015-09-01T22:25:56"/>
    <d v="2015-10-26T22:25:56"/>
    <s v="September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e v="#DIV/0!"/>
    <n v="0"/>
    <s v="technology/web"/>
    <x v="2"/>
    <x v="7"/>
    <d v="2015-12-08T17:40:25"/>
    <d v="2016-01-17T23:00:00"/>
    <s v="December"/>
    <n v="201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97.407407407407405"/>
    <n v="11"/>
    <s v="technology/web"/>
    <x v="2"/>
    <x v="7"/>
    <d v="2015-09-21T12:45:33"/>
    <d v="2015-10-21T12:45:33"/>
    <s v="September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47.857142857142854"/>
    <n v="1"/>
    <s v="technology/web"/>
    <x v="2"/>
    <x v="7"/>
    <d v="2016-02-25T23:16:56"/>
    <d v="2016-04-25T22:16:56"/>
    <s v="February"/>
    <n v="20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50"/>
    <n v="0"/>
    <s v="technology/web"/>
    <x v="2"/>
    <x v="7"/>
    <d v="2015-02-28T17:19:25"/>
    <d v="2015-04-14T16:19:25"/>
    <s v="February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e v="#DIV/0!"/>
    <n v="0"/>
    <s v="technology/web"/>
    <x v="2"/>
    <x v="7"/>
    <d v="2016-01-11T19:30:11"/>
    <d v="2016-02-10T19:30:11"/>
    <s v="January"/>
    <n v="20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20.5"/>
    <n v="0"/>
    <s v="technology/web"/>
    <x v="2"/>
    <x v="7"/>
    <d v="2014-11-18T04:32:21"/>
    <d v="2014-12-18T04:32:21"/>
    <s v="November"/>
    <n v="201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e v="#DIV/0!"/>
    <n v="0"/>
    <s v="technology/web"/>
    <x v="2"/>
    <x v="7"/>
    <d v="2015-05-26T18:39:56"/>
    <d v="2015-06-25T18:39:56"/>
    <s v="May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0"/>
    <n v="3"/>
    <s v="technology/web"/>
    <x v="2"/>
    <x v="7"/>
    <d v="2015-03-25T01:39:31"/>
    <d v="2015-04-24T01:39:31"/>
    <s v="March"/>
    <n v="2015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0"/>
    <n v="0"/>
    <s v="technology/web"/>
    <x v="2"/>
    <x v="7"/>
    <d v="2015-07-30T15:53:44"/>
    <d v="2015-08-29T15:53:44"/>
    <s v="July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10"/>
    <n v="0"/>
    <s v="technology/web"/>
    <x v="2"/>
    <x v="7"/>
    <d v="2015-01-13T20:14:20"/>
    <d v="2015-02-12T20:14:20"/>
    <s v="January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e v="#DIV/0!"/>
    <n v="0"/>
    <s v="technology/web"/>
    <x v="2"/>
    <x v="7"/>
    <d v="2016-08-10T20:03:57"/>
    <d v="2016-09-09T20:03:57"/>
    <s v="August"/>
    <n v="2016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81.582499999999996"/>
    <n v="11"/>
    <s v="technology/web"/>
    <x v="2"/>
    <x v="7"/>
    <d v="2015-11-10T22:12:46"/>
    <d v="2015-12-10T22:12:46"/>
    <s v="November"/>
    <n v="201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e v="#DIV/0!"/>
    <n v="0"/>
    <s v="technology/web"/>
    <x v="2"/>
    <x v="7"/>
    <d v="2016-10-26T20:53:03"/>
    <d v="2016-11-25T21:53:03"/>
    <s v="October"/>
    <n v="2016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e v="#DIV/0!"/>
    <n v="0"/>
    <s v="technology/web"/>
    <x v="2"/>
    <x v="7"/>
    <d v="2015-07-28T00:18:50"/>
    <d v="2015-08-26T00:18:50"/>
    <s v="July"/>
    <n v="2015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e v="#DIV/0!"/>
    <n v="0"/>
    <s v="technology/web"/>
    <x v="2"/>
    <x v="7"/>
    <d v="2015-08-21T00:23:36"/>
    <d v="2015-10-05T00:23:36"/>
    <s v="August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18.333333333333332"/>
    <n v="0"/>
    <s v="technology/web"/>
    <x v="2"/>
    <x v="7"/>
    <d v="2015-09-01T19:02:22"/>
    <d v="2015-10-01T19:02:22"/>
    <s v="September"/>
    <n v="2015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224.42857142857142"/>
    <n v="2"/>
    <s v="technology/web"/>
    <x v="2"/>
    <x v="7"/>
    <d v="2015-03-11T22:27:28"/>
    <d v="2015-04-10T22:27:28"/>
    <s v="March"/>
    <n v="2015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37.5"/>
    <n v="3"/>
    <s v="technology/web"/>
    <x v="2"/>
    <x v="7"/>
    <d v="2015-07-10T04:30:03"/>
    <d v="2015-08-04T04:30:03"/>
    <s v="July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145"/>
    <n v="4"/>
    <s v="technology/web"/>
    <x v="2"/>
    <x v="7"/>
    <d v="2015-01-23T01:21:47"/>
    <d v="2015-02-22T01:21:47"/>
    <s v="January"/>
    <n v="201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1"/>
    <n v="1"/>
    <s v="technology/web"/>
    <x v="2"/>
    <x v="7"/>
    <d v="2014-10-15T01:37:23"/>
    <d v="2014-11-14T02:37:23"/>
    <s v="October"/>
    <n v="20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12.57142857142857"/>
    <n v="1"/>
    <s v="technology/web"/>
    <x v="2"/>
    <x v="7"/>
    <d v="2015-07-06T16:50:32"/>
    <d v="2015-08-05T16:50:32"/>
    <s v="July"/>
    <n v="2015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e v="#DIV/0!"/>
    <n v="0"/>
    <s v="technology/web"/>
    <x v="2"/>
    <x v="7"/>
    <d v="2014-11-11T20:07:04"/>
    <d v="2015-01-10T20:07:04"/>
    <s v="November"/>
    <n v="201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342"/>
    <n v="1"/>
    <s v="technology/web"/>
    <x v="2"/>
    <x v="7"/>
    <d v="2016-06-07T15:02:20"/>
    <d v="2016-07-22T15:02:20"/>
    <s v="June"/>
    <n v="201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57.875"/>
    <n v="1"/>
    <s v="technology/web"/>
    <x v="2"/>
    <x v="7"/>
    <d v="2014-12-16T20:29:19"/>
    <d v="2015-01-15T19:29:00"/>
    <s v="December"/>
    <n v="201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30"/>
    <n v="0"/>
    <s v="technology/web"/>
    <x v="2"/>
    <x v="7"/>
    <d v="2015-06-24T15:40:52"/>
    <d v="2015-07-25T21:59:00"/>
    <s v="June"/>
    <n v="2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e v="#DIV/0!"/>
    <n v="0"/>
    <s v="technology/web"/>
    <x v="2"/>
    <x v="7"/>
    <d v="2014-11-25T06:17:44"/>
    <d v="2015-01-04T06:17:44"/>
    <s v="November"/>
    <n v="201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25"/>
    <n v="0"/>
    <s v="technology/web"/>
    <x v="2"/>
    <x v="7"/>
    <d v="2015-03-01T19:04:04"/>
    <d v="2015-03-31T18:04:04"/>
    <s v="March"/>
    <n v="201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e v="#DIV/0!"/>
    <n v="0"/>
    <s v="technology/web"/>
    <x v="2"/>
    <x v="7"/>
    <d v="2015-09-29T02:53:43"/>
    <d v="2015-10-29T02:53:43"/>
    <s v="September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50"/>
    <n v="0"/>
    <s v="technology/web"/>
    <x v="2"/>
    <x v="7"/>
    <d v="2015-07-09T15:33:37"/>
    <d v="2015-08-08T15:33:37"/>
    <s v="July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1.5"/>
    <n v="0"/>
    <s v="technology/web"/>
    <x v="2"/>
    <x v="7"/>
    <d v="2015-01-27T08:41:33"/>
    <d v="2015-02-26T08:41:33"/>
    <s v="January"/>
    <n v="201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e v="#DIV/0!"/>
    <n v="0"/>
    <s v="technology/web"/>
    <x v="2"/>
    <x v="7"/>
    <d v="2016-12-13T02:54:47"/>
    <d v="2017-01-10T08:57:00"/>
    <s v="December"/>
    <n v="2016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10"/>
    <n v="0"/>
    <s v="technology/web"/>
    <x v="2"/>
    <x v="7"/>
    <d v="2015-09-15T20:22:38"/>
    <d v="2015-10-15T20:22:38"/>
    <s v="September"/>
    <n v="201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e v="#DIV/0!"/>
    <n v="0"/>
    <s v="technology/web"/>
    <x v="2"/>
    <x v="7"/>
    <d v="2014-12-03T21:14:16"/>
    <d v="2015-01-02T21:14:16"/>
    <s v="December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e v="#DIV/0!"/>
    <n v="0"/>
    <s v="technology/web"/>
    <x v="2"/>
    <x v="7"/>
    <d v="2015-06-02T21:59:44"/>
    <d v="2015-07-02T21:59:44"/>
    <s v="June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e v="#DIV/0!"/>
    <n v="0"/>
    <s v="technology/web"/>
    <x v="2"/>
    <x v="7"/>
    <d v="2014-11-13T20:28:26"/>
    <d v="2014-12-18T20:28:26"/>
    <s v="November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e v="#DIV/0!"/>
    <n v="0"/>
    <s v="technology/web"/>
    <x v="2"/>
    <x v="7"/>
    <d v="2016-03-15T06:26:04"/>
    <d v="2016-04-14T06:26:04"/>
    <s v="March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22.333333333333332"/>
    <n v="1"/>
    <s v="food/food trucks"/>
    <x v="7"/>
    <x v="19"/>
    <d v="2016-01-05T19:44:56"/>
    <d v="2016-03-05T19:44:56"/>
    <s v="January"/>
    <n v="201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52"/>
    <n v="0"/>
    <s v="food/food trucks"/>
    <x v="7"/>
    <x v="19"/>
    <d v="2015-04-13T16:18:51"/>
    <d v="2015-05-13T16:18:51"/>
    <s v="April"/>
    <n v="20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16.833333333333332"/>
    <n v="17"/>
    <s v="food/food trucks"/>
    <x v="7"/>
    <x v="19"/>
    <d v="2016-01-30T21:10:58"/>
    <d v="2016-03-30T20:10:58"/>
    <s v="January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e v="#DIV/0!"/>
    <n v="0"/>
    <s v="food/food trucks"/>
    <x v="7"/>
    <x v="19"/>
    <d v="2015-12-04T00:56:47"/>
    <d v="2016-01-03T00:56:47"/>
    <s v="December"/>
    <n v="2015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56.3"/>
    <n v="23"/>
    <s v="food/food trucks"/>
    <x v="7"/>
    <x v="19"/>
    <d v="2016-08-13T14:02:55"/>
    <d v="2016-09-03T14:02:55"/>
    <s v="August"/>
    <n v="201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84.0625"/>
    <n v="41"/>
    <s v="food/food trucks"/>
    <x v="7"/>
    <x v="19"/>
    <d v="2014-12-10T02:39:50"/>
    <d v="2015-01-19T02:39:50"/>
    <s v="December"/>
    <n v="201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168.39393939393941"/>
    <n v="25"/>
    <s v="food/food trucks"/>
    <x v="7"/>
    <x v="19"/>
    <d v="2015-03-19T13:48:48"/>
    <d v="2015-04-11T06:00:00"/>
    <s v="March"/>
    <n v="2015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15"/>
    <n v="0"/>
    <s v="food/food trucks"/>
    <x v="7"/>
    <x v="19"/>
    <d v="2014-10-07T03:22:37"/>
    <d v="2014-11-06T04:22:37"/>
    <s v="October"/>
    <n v="2014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76.666666666666671"/>
    <n v="2"/>
    <s v="food/food trucks"/>
    <x v="7"/>
    <x v="19"/>
    <d v="2015-07-19T21:01:15"/>
    <d v="2015-08-18T21:01:15"/>
    <s v="July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e v="#DIV/0!"/>
    <n v="0"/>
    <s v="food/food trucks"/>
    <x v="7"/>
    <x v="19"/>
    <d v="2015-08-08T09:47:55"/>
    <d v="2015-09-07T09:47:55"/>
    <s v="August"/>
    <n v="201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50.333333333333336"/>
    <n v="1"/>
    <s v="food/food trucks"/>
    <x v="7"/>
    <x v="19"/>
    <d v="2015-07-26T17:34:42"/>
    <d v="2015-08-25T17:34:42"/>
    <s v="July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e v="#DIV/0!"/>
    <n v="0"/>
    <s v="food/food trucks"/>
    <x v="7"/>
    <x v="19"/>
    <d v="2016-10-12T17:41:13"/>
    <d v="2016-11-26T18:41:13"/>
    <s v="October"/>
    <n v="2016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8.3333333333333339"/>
    <n v="1"/>
    <s v="food/food trucks"/>
    <x v="7"/>
    <x v="19"/>
    <d v="2014-05-01T02:38:02"/>
    <d v="2014-05-31T23:30:00"/>
    <s v="May"/>
    <n v="201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5.384615384615387"/>
    <n v="3"/>
    <s v="food/food trucks"/>
    <x v="7"/>
    <x v="19"/>
    <d v="2015-07-13T16:41:00"/>
    <d v="2015-08-22T03:59:00"/>
    <s v="July"/>
    <n v="2015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55.833333333333336"/>
    <n v="1"/>
    <s v="food/food trucks"/>
    <x v="7"/>
    <x v="19"/>
    <d v="2016-06-15T20:42:26"/>
    <d v="2016-07-15T20:42:26"/>
    <s v="June"/>
    <n v="201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5"/>
    <n v="0"/>
    <s v="food/food trucks"/>
    <x v="7"/>
    <x v="19"/>
    <d v="2015-01-15T17:42:23"/>
    <d v="2015-03-14T15:00:00"/>
    <s v="January"/>
    <n v="20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e v="#DIV/0!"/>
    <n v="0"/>
    <s v="food/food trucks"/>
    <x v="7"/>
    <x v="19"/>
    <d v="2014-07-11T21:13:07"/>
    <d v="2014-08-10T21:13:07"/>
    <s v="July"/>
    <n v="2014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1"/>
    <n v="0"/>
    <s v="food/food trucks"/>
    <x v="7"/>
    <x v="19"/>
    <d v="2015-01-23T20:34:04"/>
    <d v="2015-03-24T19:34:04"/>
    <s v="January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e v="#DIV/0!"/>
    <n v="0"/>
    <s v="food/food trucks"/>
    <x v="7"/>
    <x v="19"/>
    <d v="2014-12-20T17:43:09"/>
    <d v="2015-02-18T17:43:09"/>
    <s v="December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69.472222222222229"/>
    <n v="15"/>
    <s v="food/food trucks"/>
    <x v="7"/>
    <x v="19"/>
    <d v="2014-09-11T00:41:35"/>
    <d v="2014-11-10T01:41:35"/>
    <s v="September"/>
    <n v="2014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"/>
    <n v="0"/>
    <s v="food/food trucks"/>
    <x v="7"/>
    <x v="19"/>
    <d v="2015-01-22T16:29:56"/>
    <d v="2015-02-21T16:29:56"/>
    <s v="January"/>
    <n v="2015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1"/>
    <n v="0"/>
    <s v="food/food trucks"/>
    <x v="7"/>
    <x v="19"/>
    <d v="2015-02-09T17:23:56"/>
    <d v="2015-03-11T16:23:56"/>
    <s v="February"/>
    <n v="2015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8"/>
    <n v="0"/>
    <s v="food/food trucks"/>
    <x v="7"/>
    <x v="19"/>
    <d v="2014-12-01T16:54:50"/>
    <d v="2014-12-31T16:54:50"/>
    <s v="December"/>
    <n v="2014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34.444444444444443"/>
    <n v="1"/>
    <s v="food/food trucks"/>
    <x v="7"/>
    <x v="19"/>
    <d v="2014-09-27T21:25:08"/>
    <d v="2014-10-27T21:25:08"/>
    <s v="September"/>
    <n v="20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1"/>
    <n v="0"/>
    <s v="food/food trucks"/>
    <x v="7"/>
    <x v="19"/>
    <d v="2016-05-12T21:55:49"/>
    <d v="2016-05-27T22:04:00"/>
    <s v="May"/>
    <n v="2016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e v="#DIV/0!"/>
    <n v="0"/>
    <s v="food/food trucks"/>
    <x v="7"/>
    <x v="19"/>
    <d v="2015-06-09T04:04:52"/>
    <d v="2015-08-08T04:04:52"/>
    <s v="June"/>
    <n v="2015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1"/>
    <n v="0"/>
    <s v="food/food trucks"/>
    <x v="7"/>
    <x v="19"/>
    <d v="2016-02-12T07:38:53"/>
    <d v="2016-03-23T06:38:53"/>
    <s v="February"/>
    <n v="2016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1"/>
    <n v="0"/>
    <s v="food/food trucks"/>
    <x v="7"/>
    <x v="19"/>
    <d v="2015-02-10T18:49:11"/>
    <d v="2015-03-12T17:49:11"/>
    <s v="February"/>
    <n v="201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501.25"/>
    <n v="1"/>
    <s v="food/food trucks"/>
    <x v="7"/>
    <x v="19"/>
    <d v="2016-12-30T21:06:06"/>
    <d v="2017-02-05T16:44:00"/>
    <s v="December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10.5"/>
    <n v="1"/>
    <s v="food/food trucks"/>
    <x v="7"/>
    <x v="19"/>
    <d v="2016-01-13T03:08:24"/>
    <d v="2016-02-12T03:08:24"/>
    <s v="January"/>
    <n v="2016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1"/>
    <n v="0"/>
    <s v="food/food trucks"/>
    <x v="7"/>
    <x v="19"/>
    <d v="2016-04-29T02:23:33"/>
    <d v="2016-06-28T02:23:33"/>
    <s v="April"/>
    <n v="2016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"/>
    <n v="0"/>
    <s v="food/food trucks"/>
    <x v="7"/>
    <x v="19"/>
    <d v="2015-02-06T05:14:57"/>
    <d v="2015-03-08T05:14:57"/>
    <s v="February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e v="#DIV/0!"/>
    <n v="0"/>
    <s v="food/food trucks"/>
    <x v="7"/>
    <x v="19"/>
    <d v="2016-01-28T21:35:43"/>
    <d v="2016-02-27T21:35:43"/>
    <s v="January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13"/>
    <n v="0"/>
    <s v="food/food trucks"/>
    <x v="7"/>
    <x v="19"/>
    <d v="2015-06-25T04:27:54"/>
    <d v="2015-08-04T04:27:54"/>
    <s v="June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306"/>
    <n v="0"/>
    <s v="food/food trucks"/>
    <x v="7"/>
    <x v="19"/>
    <d v="2015-09-05T06:39:46"/>
    <d v="2015-10-05T06:39:46"/>
    <s v="September"/>
    <n v="20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22.5"/>
    <n v="0"/>
    <s v="food/food trucks"/>
    <x v="7"/>
    <x v="19"/>
    <d v="2015-11-30T14:46:10"/>
    <d v="2016-01-29T14:46:10"/>
    <s v="November"/>
    <n v="201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e v="#DIV/0!"/>
    <n v="0"/>
    <s v="food/food trucks"/>
    <x v="7"/>
    <x v="19"/>
    <d v="2015-01-27T23:09:48"/>
    <d v="2015-03-17T18:00:00"/>
    <s v="January"/>
    <n v="2015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50"/>
    <n v="0"/>
    <s v="food/food trucks"/>
    <x v="7"/>
    <x v="19"/>
    <d v="2015-10-08T21:57:42"/>
    <d v="2015-12-07T22:57:42"/>
    <s v="October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e v="#DIV/0!"/>
    <n v="0"/>
    <s v="food/food trucks"/>
    <x v="7"/>
    <x v="19"/>
    <d v="2015-09-18T19:38:49"/>
    <d v="2015-10-18T19:38:49"/>
    <s v="September"/>
    <n v="2015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5"/>
    <n v="0"/>
    <s v="food/food trucks"/>
    <x v="7"/>
    <x v="19"/>
    <d v="2016-01-14T21:35:13"/>
    <d v="2016-02-13T21:35:13"/>
    <s v="January"/>
    <n v="2016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74.22935779816514"/>
    <n v="108"/>
    <s v="food/small batch"/>
    <x v="7"/>
    <x v="33"/>
    <d v="2015-07-02T03:00:54"/>
    <d v="2015-07-23T04:59:00"/>
    <s v="July"/>
    <n v="2015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81.252688172043008"/>
    <n v="126"/>
    <s v="food/small batch"/>
    <x v="7"/>
    <x v="33"/>
    <d v="2015-02-17T16:00:28"/>
    <d v="2015-03-19T15:00:28"/>
    <s v="February"/>
    <n v="20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130.23469453376205"/>
    <n v="203"/>
    <s v="food/small batch"/>
    <x v="7"/>
    <x v="33"/>
    <d v="2014-07-16T15:00:22"/>
    <d v="2014-08-15T15:00:22"/>
    <s v="July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53.409836065573771"/>
    <n v="109"/>
    <s v="food/small batch"/>
    <x v="7"/>
    <x v="33"/>
    <d v="2016-04-25T18:06:31"/>
    <d v="2016-05-25T18:06:31"/>
    <s v="April"/>
    <n v="20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75.130434782608702"/>
    <n v="173"/>
    <s v="food/small batch"/>
    <x v="7"/>
    <x v="33"/>
    <d v="2015-08-27T04:33:41"/>
    <d v="2015-09-26T04:33:41"/>
    <s v="August"/>
    <n v="20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75.666666666666671"/>
    <n v="168"/>
    <s v="food/small batch"/>
    <x v="7"/>
    <x v="33"/>
    <d v="2016-10-27T14:27:51"/>
    <d v="2016-11-26T15:27:51"/>
    <s v="October"/>
    <n v="201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31.691394658753708"/>
    <n v="427"/>
    <s v="food/small batch"/>
    <x v="7"/>
    <x v="33"/>
    <d v="2016-10-11T11:16:33"/>
    <d v="2016-11-12T04:00:00"/>
    <s v="October"/>
    <n v="201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47.777777777777779"/>
    <n v="108"/>
    <s v="food/small batch"/>
    <x v="7"/>
    <x v="33"/>
    <d v="2016-08-25T07:35:13"/>
    <d v="2016-08-31T05:36:00"/>
    <s v="August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90"/>
    <n v="108"/>
    <s v="food/small batch"/>
    <x v="7"/>
    <x v="33"/>
    <d v="2014-10-31T03:25:15"/>
    <d v="2014-11-30T04:25:15"/>
    <s v="October"/>
    <n v="20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49.31401960784314"/>
    <n v="102"/>
    <s v="food/small batch"/>
    <x v="7"/>
    <x v="33"/>
    <d v="2014-09-20T01:44:16"/>
    <d v="2014-10-28T03:11:00"/>
    <s v="September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62.06989247311828"/>
    <n v="115"/>
    <s v="food/small batch"/>
    <x v="7"/>
    <x v="33"/>
    <d v="2017-02-13T21:48:10"/>
    <d v="2017-03-05T21:48:10"/>
    <s v="February"/>
    <n v="201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53.4"/>
    <n v="134"/>
    <s v="food/small batch"/>
    <x v="7"/>
    <x v="33"/>
    <d v="2015-11-30T20:15:00"/>
    <d v="2015-12-29T23:00:00"/>
    <s v="November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69.268656716417908"/>
    <n v="155"/>
    <s v="food/small batch"/>
    <x v="7"/>
    <x v="33"/>
    <d v="2017-01-03T16:36:49"/>
    <d v="2017-02-02T16:36:49"/>
    <s v="January"/>
    <n v="201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271.50769230769231"/>
    <n v="101"/>
    <s v="food/small batch"/>
    <x v="7"/>
    <x v="33"/>
    <d v="2017-02-04T04:50:08"/>
    <d v="2017-03-11T04:50:08"/>
    <s v="February"/>
    <n v="201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34.125"/>
    <n v="182"/>
    <s v="food/small batch"/>
    <x v="7"/>
    <x v="33"/>
    <d v="2016-03-23T18:45:50"/>
    <d v="2016-04-20T18:45:50"/>
    <s v="March"/>
    <n v="2016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40.492537313432834"/>
    <n v="181"/>
    <s v="food/small batch"/>
    <x v="7"/>
    <x v="33"/>
    <d v="2017-01-26T23:03:59"/>
    <d v="2017-02-25T23:03:59"/>
    <s v="January"/>
    <n v="201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89.75806451612902"/>
    <n v="102"/>
    <s v="food/small batch"/>
    <x v="7"/>
    <x v="33"/>
    <d v="2016-02-23T14:27:36"/>
    <d v="2016-03-24T13:27:36"/>
    <s v="February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68.862499999999997"/>
    <n v="110"/>
    <s v="food/small batch"/>
    <x v="7"/>
    <x v="33"/>
    <d v="2016-05-05T20:55:18"/>
    <d v="2016-06-09T19:00:00"/>
    <s v="May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08.77659574468085"/>
    <n v="102"/>
    <s v="food/small batch"/>
    <x v="7"/>
    <x v="33"/>
    <d v="2016-02-07T15:18:05"/>
    <d v="2016-03-23T14:18:05"/>
    <s v="February"/>
    <n v="20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25.98529411764706"/>
    <n v="101"/>
    <s v="food/small batch"/>
    <x v="7"/>
    <x v="33"/>
    <d v="2016-11-30T04:29:27"/>
    <d v="2017-01-03T04:17:00"/>
    <s v="November"/>
    <n v="20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90.523255813953483"/>
    <n v="104"/>
    <s v="music/indie rock"/>
    <x v="4"/>
    <x v="14"/>
    <d v="2011-08-29T00:18:17"/>
    <d v="2011-10-01T03:00:00"/>
    <s v="August"/>
    <n v="20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28.880434782608695"/>
    <n v="111"/>
    <s v="music/indie rock"/>
    <x v="4"/>
    <x v="14"/>
    <d v="2012-06-29T04:28:16"/>
    <d v="2012-07-19T04:28:16"/>
    <s v="June"/>
    <n v="2012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31"/>
    <n v="116"/>
    <s v="music/indie rock"/>
    <x v="4"/>
    <x v="14"/>
    <d v="2013-03-08T02:40:25"/>
    <d v="2013-04-16T19:00:00"/>
    <s v="March"/>
    <n v="2013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51.674418604651166"/>
    <n v="111"/>
    <s v="music/indie rock"/>
    <x v="4"/>
    <x v="14"/>
    <d v="2015-09-01T21:36:37"/>
    <d v="2015-09-30T19:29:00"/>
    <s v="September"/>
    <n v="2015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26.270833333333332"/>
    <n v="180"/>
    <s v="music/indie rock"/>
    <x v="4"/>
    <x v="14"/>
    <d v="2012-08-24T17:15:48"/>
    <d v="2012-09-23T17:15:48"/>
    <s v="August"/>
    <n v="20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48.07692307692308"/>
    <n v="100"/>
    <s v="music/indie rock"/>
    <x v="4"/>
    <x v="14"/>
    <d v="2013-04-09T02:27:33"/>
    <d v="2013-05-09T02:27:33"/>
    <s v="April"/>
    <n v="201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27.558139534883722"/>
    <n v="119"/>
    <s v="music/indie rock"/>
    <x v="4"/>
    <x v="14"/>
    <d v="2012-04-26T20:58:51"/>
    <d v="2012-05-10T17:00:00"/>
    <s v="April"/>
    <n v="201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36.97137931034483"/>
    <n v="107"/>
    <s v="music/indie rock"/>
    <x v="4"/>
    <x v="14"/>
    <d v="2012-09-22T03:42:01"/>
    <d v="2012-10-28T05:00:00"/>
    <s v="September"/>
    <n v="20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29.021276595744681"/>
    <n v="114"/>
    <s v="music/indie rock"/>
    <x v="4"/>
    <x v="14"/>
    <d v="2011-01-14T10:18:49"/>
    <d v="2011-02-08T10:18:49"/>
    <s v="January"/>
    <n v="20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28.65666666666667"/>
    <n v="103"/>
    <s v="music/indie rock"/>
    <x v="4"/>
    <x v="14"/>
    <d v="2012-04-24T01:47:35"/>
    <d v="2012-05-24T01:47:35"/>
    <s v="April"/>
    <n v="20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37.647058823529413"/>
    <n v="128"/>
    <s v="music/indie rock"/>
    <x v="4"/>
    <x v="14"/>
    <d v="2011-12-16T23:49:52"/>
    <d v="2012-01-25T23:49:52"/>
    <s v="December"/>
    <n v="20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97.904038461538462"/>
    <n v="136"/>
    <s v="music/indie rock"/>
    <x v="4"/>
    <x v="14"/>
    <d v="2010-06-25T02:46:20"/>
    <d v="2010-09-04T01:03:00"/>
    <s v="June"/>
    <n v="20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42.553191489361701"/>
    <n v="100"/>
    <s v="music/indie rock"/>
    <x v="4"/>
    <x v="14"/>
    <d v="2012-10-11T17:57:49"/>
    <d v="2012-11-10T18:57:49"/>
    <s v="October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31.58368421052631"/>
    <n v="100"/>
    <s v="music/indie rock"/>
    <x v="4"/>
    <x v="14"/>
    <d v="2010-08-27T00:16:16"/>
    <d v="2010-10-11T00:16:16"/>
    <s v="August"/>
    <n v="201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32.320987654320987"/>
    <n v="105"/>
    <s v="music/indie rock"/>
    <x v="4"/>
    <x v="14"/>
    <d v="2010-05-12T06:54:15"/>
    <d v="2010-07-10T22:00:00"/>
    <s v="May"/>
    <n v="201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61.103999999999999"/>
    <n v="105"/>
    <s v="music/indie rock"/>
    <x v="4"/>
    <x v="14"/>
    <d v="2014-10-01T07:52:50"/>
    <d v="2014-11-03T08:52:50"/>
    <s v="October"/>
    <n v="20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31.341463414634145"/>
    <n v="171"/>
    <s v="music/indie rock"/>
    <x v="4"/>
    <x v="14"/>
    <d v="2012-06-28T16:35:45"/>
    <d v="2012-08-12T16:35:45"/>
    <s v="June"/>
    <n v="20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29.1139240506329"/>
    <n v="128"/>
    <s v="music/indie rock"/>
    <x v="4"/>
    <x v="14"/>
    <d v="2012-12-14T22:48:33"/>
    <d v="2013-01-13T22:48:33"/>
    <s v="December"/>
    <n v="2012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25.020624999999999"/>
    <n v="133"/>
    <s v="music/indie rock"/>
    <x v="4"/>
    <x v="14"/>
    <d v="2012-07-17T17:26:34"/>
    <d v="2012-07-28T02:00:00"/>
    <s v="July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250"/>
    <n v="100"/>
    <s v="music/indie rock"/>
    <x v="4"/>
    <x v="14"/>
    <d v="2015-08-11T22:28:04"/>
    <d v="2015-10-10T22:28:04"/>
    <s v="August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47.541473684210523"/>
    <n v="113"/>
    <s v="music/indie rock"/>
    <x v="4"/>
    <x v="14"/>
    <d v="2012-03-31T15:30:08"/>
    <d v="2012-04-30T15:30:08"/>
    <s v="March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40.04"/>
    <n v="100"/>
    <s v="music/indie rock"/>
    <x v="4"/>
    <x v="14"/>
    <d v="2011-06-17T18:46:23"/>
    <d v="2011-08-01T18:46:23"/>
    <s v="June"/>
    <n v="201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65.84210526315789"/>
    <n v="114"/>
    <s v="music/indie rock"/>
    <x v="4"/>
    <x v="14"/>
    <d v="2012-03-02T18:00:03"/>
    <d v="2012-05-01T17:00:03"/>
    <s v="March"/>
    <n v="20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46.401222222222216"/>
    <n v="119"/>
    <s v="music/indie rock"/>
    <x v="4"/>
    <x v="14"/>
    <d v="2011-08-16T22:00:03"/>
    <d v="2011-09-15T22:00:03"/>
    <s v="August"/>
    <n v="20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50.365853658536587"/>
    <n v="103"/>
    <s v="music/indie rock"/>
    <x v="4"/>
    <x v="14"/>
    <d v="2011-09-07T23:57:59"/>
    <d v="2011-10-12T23:57:59"/>
    <s v="September"/>
    <n v="20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6.566666666666666"/>
    <n v="266"/>
    <s v="music/indie rock"/>
    <x v="4"/>
    <x v="14"/>
    <d v="2012-03-23T16:59:36"/>
    <d v="2012-04-22T16:59:36"/>
    <s v="March"/>
    <n v="2012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39.493684210526318"/>
    <n v="100"/>
    <s v="music/indie rock"/>
    <x v="4"/>
    <x v="14"/>
    <d v="2012-04-27T01:59:57"/>
    <d v="2012-05-27T01:59:57"/>
    <s v="April"/>
    <n v="20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49.246153846153845"/>
    <n v="107"/>
    <s v="music/indie rock"/>
    <x v="4"/>
    <x v="14"/>
    <d v="2011-10-17T15:11:48"/>
    <d v="2011-11-16T16:11:48"/>
    <s v="October"/>
    <n v="20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62.38"/>
    <n v="134"/>
    <s v="music/indie rock"/>
    <x v="4"/>
    <x v="14"/>
    <d v="2013-04-09T16:33:59"/>
    <d v="2013-05-09T16:33:59"/>
    <s v="April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37.9375"/>
    <n v="121"/>
    <s v="music/indie rock"/>
    <x v="4"/>
    <x v="14"/>
    <d v="2012-04-24T05:27:56"/>
    <d v="2012-06-23T05:27:56"/>
    <s v="April"/>
    <n v="201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51.6"/>
    <n v="103"/>
    <s v="music/indie rock"/>
    <x v="4"/>
    <x v="14"/>
    <d v="2010-12-30T20:08:34"/>
    <d v="2011-01-16T01:51:00"/>
    <s v="December"/>
    <n v="201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27.777777777777779"/>
    <n v="125"/>
    <s v="music/indie rock"/>
    <x v="4"/>
    <x v="14"/>
    <d v="2012-04-25T23:39:48"/>
    <d v="2012-06-16T09:59:00"/>
    <s v="April"/>
    <n v="201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99.382239382239376"/>
    <n v="129"/>
    <s v="music/indie rock"/>
    <x v="4"/>
    <x v="14"/>
    <d v="2013-03-15T04:02:20"/>
    <d v="2013-04-29T04:02:20"/>
    <s v="March"/>
    <n v="201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38.848205128205123"/>
    <n v="101"/>
    <s v="music/indie rock"/>
    <x v="4"/>
    <x v="14"/>
    <d v="2012-04-23T15:29:04"/>
    <d v="2012-05-23T15:29:04"/>
    <s v="April"/>
    <n v="20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45.548809523809524"/>
    <n v="128"/>
    <s v="music/indie rock"/>
    <x v="4"/>
    <x v="14"/>
    <d v="2012-05-07T22:42:55"/>
    <d v="2012-06-06T22:42:55"/>
    <s v="May"/>
    <n v="2012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600"/>
    <n v="100"/>
    <s v="music/indie rock"/>
    <x v="4"/>
    <x v="14"/>
    <d v="2013-02-22T23:54:52"/>
    <d v="2013-03-29T22:54:52"/>
    <s v="February"/>
    <n v="201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80.551071428571419"/>
    <n v="113"/>
    <s v="music/indie rock"/>
    <x v="4"/>
    <x v="14"/>
    <d v="2011-07-06T21:05:38"/>
    <d v="2011-08-05T21:05:38"/>
    <s v="July"/>
    <n v="2011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52.8"/>
    <n v="106"/>
    <s v="music/indie rock"/>
    <x v="4"/>
    <x v="14"/>
    <d v="2015-01-13T23:13:07"/>
    <d v="2015-01-27T23:13:07"/>
    <s v="January"/>
    <n v="201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47.676470588235297"/>
    <n v="203"/>
    <s v="music/indie rock"/>
    <x v="4"/>
    <x v="14"/>
    <d v="2012-11-13T15:33:57"/>
    <d v="2012-12-31T18:00:00"/>
    <s v="November"/>
    <n v="20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23.448275862068964"/>
    <n v="113"/>
    <s v="music/indie rock"/>
    <x v="4"/>
    <x v="14"/>
    <d v="2012-05-24T18:32:55"/>
    <d v="2012-06-23T18:32:55"/>
    <s v="May"/>
    <n v="201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40.142857142857146"/>
    <n v="3"/>
    <s v="food/restaurants"/>
    <x v="7"/>
    <x v="34"/>
    <d v="2015-08-28T18:38:24"/>
    <d v="2015-09-27T18:38:24"/>
    <s v="August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17.2"/>
    <n v="0"/>
    <s v="food/restaurants"/>
    <x v="7"/>
    <x v="34"/>
    <d v="2014-08-07T19:48:38"/>
    <d v="2014-09-21T19:48:38"/>
    <s v="August"/>
    <n v="201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e v="#DIV/0!"/>
    <n v="0"/>
    <s v="food/restaurants"/>
    <x v="7"/>
    <x v="34"/>
    <d v="2016-05-08T21:35:08"/>
    <d v="2016-06-07T21:06:00"/>
    <s v="May"/>
    <n v="2016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e v="#DIV/0!"/>
    <n v="0"/>
    <s v="food/restaurants"/>
    <x v="7"/>
    <x v="34"/>
    <d v="2014-10-16T00:22:14"/>
    <d v="2014-11-15T01:22:14"/>
    <s v="October"/>
    <n v="20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e v="#DIV/0!"/>
    <n v="0"/>
    <s v="food/restaurants"/>
    <x v="7"/>
    <x v="34"/>
    <d v="2015-02-12T01:20:16"/>
    <d v="2015-03-14T00:20:16"/>
    <s v="February"/>
    <n v="2015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15"/>
    <n v="1"/>
    <s v="food/restaurants"/>
    <x v="7"/>
    <x v="34"/>
    <d v="2015-09-11T07:07:49"/>
    <d v="2015-10-03T21:00:00"/>
    <s v="September"/>
    <n v="20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e v="#DIV/0!"/>
    <n v="0"/>
    <s v="food/restaurants"/>
    <x v="7"/>
    <x v="34"/>
    <d v="2015-04-11T01:45:04"/>
    <d v="2015-05-11T01:45:04"/>
    <s v="April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e v="#DIV/0!"/>
    <n v="0"/>
    <s v="food/restaurants"/>
    <x v="7"/>
    <x v="34"/>
    <d v="2014-07-15T22:50:34"/>
    <d v="2014-08-14T22:50:34"/>
    <s v="July"/>
    <n v="201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35.714285714285715"/>
    <n v="1"/>
    <s v="food/restaurants"/>
    <x v="7"/>
    <x v="34"/>
    <d v="2015-02-23T19:25:49"/>
    <d v="2015-04-20T18:25:49"/>
    <s v="February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37.5"/>
    <n v="0"/>
    <s v="food/restaurants"/>
    <x v="7"/>
    <x v="34"/>
    <d v="2015-03-15T23:56:12"/>
    <d v="2015-05-14T23:56:12"/>
    <s v="March"/>
    <n v="201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e v="#DIV/0!"/>
    <n v="0"/>
    <s v="food/restaurants"/>
    <x v="7"/>
    <x v="34"/>
    <d v="2016-01-02T10:43:33"/>
    <d v="2016-02-01T10:43:33"/>
    <s v="January"/>
    <n v="2016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e v="#DIV/0!"/>
    <n v="0"/>
    <s v="food/restaurants"/>
    <x v="7"/>
    <x v="34"/>
    <d v="2014-11-28T21:02:41"/>
    <d v="2014-12-13T21:02:41"/>
    <s v="November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e v="#DIV/0!"/>
    <n v="0"/>
    <s v="food/restaurants"/>
    <x v="7"/>
    <x v="34"/>
    <d v="2016-12-28T00:09:49"/>
    <d v="2017-02-26T00:09:49"/>
    <s v="December"/>
    <n v="2016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52.5"/>
    <n v="2"/>
    <s v="food/restaurants"/>
    <x v="7"/>
    <x v="34"/>
    <d v="2014-08-03T09:21:17"/>
    <d v="2014-08-20T09:21:17"/>
    <s v="August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77.5"/>
    <n v="19"/>
    <s v="food/restaurants"/>
    <x v="7"/>
    <x v="34"/>
    <d v="2015-01-23T20:09:13"/>
    <d v="2015-02-22T20:09:13"/>
    <s v="January"/>
    <n v="201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e v="#DIV/0!"/>
    <n v="0"/>
    <s v="food/restaurants"/>
    <x v="7"/>
    <x v="34"/>
    <d v="2014-10-30T15:40:52"/>
    <d v="2014-11-29T16:40:52"/>
    <s v="October"/>
    <n v="201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53.545454545454547"/>
    <n v="10"/>
    <s v="food/restaurants"/>
    <x v="7"/>
    <x v="34"/>
    <d v="2015-02-17T19:15:30"/>
    <d v="2015-03-19T18:15:30"/>
    <s v="February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e v="#DIV/0!"/>
    <n v="0"/>
    <s v="food/restaurants"/>
    <x v="7"/>
    <x v="34"/>
    <d v="2014-10-14T16:20:28"/>
    <d v="2014-11-13T17:20:28"/>
    <s v="October"/>
    <n v="201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16.25"/>
    <n v="0"/>
    <s v="food/restaurants"/>
    <x v="7"/>
    <x v="34"/>
    <d v="2014-06-19T03:43:24"/>
    <d v="2014-07-19T03:43:24"/>
    <s v="June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e v="#DIV/0!"/>
    <n v="0"/>
    <s v="food/restaurants"/>
    <x v="7"/>
    <x v="34"/>
    <d v="2016-08-30T14:24:45"/>
    <d v="2016-10-15T19:21:00"/>
    <s v="August"/>
    <n v="20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03.68174242424243"/>
    <n v="109"/>
    <s v="music/classical music"/>
    <x v="4"/>
    <x v="35"/>
    <d v="2015-09-22T23:13:41"/>
    <d v="2015-10-13T23:13:41"/>
    <s v="September"/>
    <n v="201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85.18518518518519"/>
    <n v="100"/>
    <s v="music/classical music"/>
    <x v="4"/>
    <x v="35"/>
    <d v="2016-03-31T13:46:00"/>
    <d v="2016-04-22T14:52:00"/>
    <s v="March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54.153846153846153"/>
    <n v="156"/>
    <s v="music/classical music"/>
    <x v="4"/>
    <x v="35"/>
    <d v="2014-10-18T23:24:52"/>
    <d v="2014-11-18T00:24:52"/>
    <s v="October"/>
    <n v="201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77.2093023255814"/>
    <n v="102"/>
    <s v="music/classical music"/>
    <x v="4"/>
    <x v="35"/>
    <d v="2014-11-18T19:22:37"/>
    <d v="2014-12-21T04:30:00"/>
    <s v="November"/>
    <n v="20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00.325"/>
    <n v="100"/>
    <s v="music/classical music"/>
    <x v="4"/>
    <x v="35"/>
    <d v="2012-05-29T20:16:11"/>
    <d v="2012-06-28T20:16:11"/>
    <s v="May"/>
    <n v="201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36.90909090909091"/>
    <n v="113"/>
    <s v="music/classical music"/>
    <x v="4"/>
    <x v="35"/>
    <d v="2014-11-10T02:11:14"/>
    <d v="2014-12-08T04:59:00"/>
    <s v="November"/>
    <n v="20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57.535211267605632"/>
    <n v="102"/>
    <s v="music/classical music"/>
    <x v="4"/>
    <x v="35"/>
    <d v="2013-09-29T18:01:31"/>
    <d v="2013-10-18T03:59:00"/>
    <s v="September"/>
    <n v="2013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52.962839506172834"/>
    <n v="107"/>
    <s v="music/classical music"/>
    <x v="4"/>
    <x v="35"/>
    <d v="2015-08-01T20:01:43"/>
    <d v="2015-08-20T11:00:00"/>
    <s v="August"/>
    <n v="201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82.328947368421055"/>
    <n v="104"/>
    <s v="music/classical music"/>
    <x v="4"/>
    <x v="35"/>
    <d v="2012-02-09T01:56:15"/>
    <d v="2012-03-25T00:56:15"/>
    <s v="February"/>
    <n v="20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35.41666666666666"/>
    <n v="100"/>
    <s v="music/classical music"/>
    <x v="4"/>
    <x v="35"/>
    <d v="2015-03-18T20:45:05"/>
    <d v="2015-04-20T04:50:00"/>
    <s v="March"/>
    <n v="201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74.06557377049181"/>
    <n v="100"/>
    <s v="music/classical music"/>
    <x v="4"/>
    <x v="35"/>
    <d v="2015-07-23T16:19:14"/>
    <d v="2015-08-15T03:59:00"/>
    <s v="July"/>
    <n v="20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84.083333333333329"/>
    <n v="126"/>
    <s v="music/classical music"/>
    <x v="4"/>
    <x v="35"/>
    <d v="2012-07-17T20:22:46"/>
    <d v="2012-08-16T20:22:46"/>
    <s v="July"/>
    <n v="20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61.029411764705884"/>
    <n v="111"/>
    <s v="music/classical music"/>
    <x v="4"/>
    <x v="35"/>
    <d v="2013-01-30T18:01:51"/>
    <d v="2013-03-01T18:01:08"/>
    <s v="January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50"/>
    <n v="105"/>
    <s v="music/classical music"/>
    <x v="4"/>
    <x v="35"/>
    <d v="2009-11-10T16:48:32"/>
    <d v="2010-01-01T06:00:00"/>
    <s v="November"/>
    <n v="2009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266.08974358974359"/>
    <n v="104"/>
    <s v="music/classical music"/>
    <x v="4"/>
    <x v="35"/>
    <d v="2014-10-31T18:59:05"/>
    <d v="2014-12-01T19:59:05"/>
    <s v="October"/>
    <n v="20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7.25"/>
    <n v="116"/>
    <s v="music/classical music"/>
    <x v="4"/>
    <x v="35"/>
    <d v="2013-07-09T02:32:46"/>
    <d v="2013-07-30T02:32:46"/>
    <s v="July"/>
    <n v="20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00"/>
    <n v="110"/>
    <s v="music/classical music"/>
    <x v="4"/>
    <x v="35"/>
    <d v="2011-06-02T15:34:15"/>
    <d v="2011-08-01T15:34:15"/>
    <s v="June"/>
    <n v="201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09.96308108108107"/>
    <n v="113"/>
    <s v="music/classical music"/>
    <x v="4"/>
    <x v="35"/>
    <d v="2013-01-24T12:14:21"/>
    <d v="2013-02-24T04:59:00"/>
    <s v="January"/>
    <n v="2013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69.91525423728814"/>
    <n v="100"/>
    <s v="music/classical music"/>
    <x v="4"/>
    <x v="35"/>
    <d v="2014-12-04T21:39:12"/>
    <d v="2015-02-02T21:39:12"/>
    <s v="December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95.740740740740748"/>
    <n v="103"/>
    <s v="music/classical music"/>
    <x v="4"/>
    <x v="35"/>
    <d v="2011-08-30T16:12:01"/>
    <d v="2011-10-29T16:12:01"/>
    <s v="August"/>
    <n v="20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59.460317460317462"/>
    <n v="107"/>
    <s v="music/classical music"/>
    <x v="4"/>
    <x v="35"/>
    <d v="2013-07-28T10:46:58"/>
    <d v="2013-09-26T10:46:58"/>
    <s v="July"/>
    <n v="2013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55.769230769230766"/>
    <n v="104"/>
    <s v="music/classical music"/>
    <x v="4"/>
    <x v="35"/>
    <d v="2013-08-23T10:14:17"/>
    <d v="2013-10-01T03:59:00"/>
    <s v="August"/>
    <n v="20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30.076923076923077"/>
    <n v="156"/>
    <s v="music/classical music"/>
    <x v="4"/>
    <x v="35"/>
    <d v="2010-12-02T02:34:58"/>
    <d v="2011-01-02T03:00:00"/>
    <s v="December"/>
    <n v="201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88.438596491228068"/>
    <n v="101"/>
    <s v="music/classical music"/>
    <x v="4"/>
    <x v="35"/>
    <d v="2012-06-08T12:29:29"/>
    <d v="2012-07-08T12:29:29"/>
    <s v="June"/>
    <n v="201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64.032786885245898"/>
    <n v="195"/>
    <s v="music/classical music"/>
    <x v="4"/>
    <x v="35"/>
    <d v="2015-01-23T03:18:58"/>
    <d v="2015-02-27T00:30:00"/>
    <s v="January"/>
    <n v="201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60.153846153846153"/>
    <n v="112"/>
    <s v="music/classical music"/>
    <x v="4"/>
    <x v="35"/>
    <d v="2013-09-07T20:36:19"/>
    <d v="2013-10-05T05:00:00"/>
    <s v="September"/>
    <n v="201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49.194029850746269"/>
    <n v="120"/>
    <s v="music/classical music"/>
    <x v="4"/>
    <x v="35"/>
    <d v="2012-03-05T18:33:23"/>
    <d v="2012-04-04T17:33:23"/>
    <s v="March"/>
    <n v="201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65.16216216216216"/>
    <n v="102"/>
    <s v="music/classical music"/>
    <x v="4"/>
    <x v="35"/>
    <d v="2016-09-05T15:00:37"/>
    <d v="2016-09-30T04:27:00"/>
    <s v="September"/>
    <n v="20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43.621621621621621"/>
    <n v="103"/>
    <s v="music/classical music"/>
    <x v="4"/>
    <x v="35"/>
    <d v="2013-04-26T18:11:10"/>
    <d v="2013-05-31T17:00:00"/>
    <s v="April"/>
    <n v="20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43.7"/>
    <n v="101"/>
    <s v="music/classical music"/>
    <x v="4"/>
    <x v="35"/>
    <d v="2015-08-12T15:13:26"/>
    <d v="2015-10-08T03:59:00"/>
    <s v="August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67.419642857142861"/>
    <n v="103"/>
    <s v="music/classical music"/>
    <x v="4"/>
    <x v="35"/>
    <d v="2012-02-22T06:03:05"/>
    <d v="2012-03-21T20:48:00"/>
    <s v="February"/>
    <n v="201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77.5"/>
    <n v="107"/>
    <s v="music/classical music"/>
    <x v="4"/>
    <x v="35"/>
    <d v="2017-02-03T19:26:21"/>
    <d v="2017-03-05T19:26:21"/>
    <s v="February"/>
    <n v="201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38.883333333333333"/>
    <n v="156"/>
    <s v="music/classical music"/>
    <x v="4"/>
    <x v="35"/>
    <d v="2012-07-23T04:46:47"/>
    <d v="2012-09-21T04:46:47"/>
    <s v="July"/>
    <n v="201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54.985074626865675"/>
    <n v="123"/>
    <s v="music/classical music"/>
    <x v="4"/>
    <x v="35"/>
    <d v="2015-05-01T01:52:43"/>
    <d v="2015-06-01T03:59:00"/>
    <s v="May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61.342857142857142"/>
    <n v="107"/>
    <s v="music/classical music"/>
    <x v="4"/>
    <x v="35"/>
    <d v="2012-04-27T15:43:13"/>
    <d v="2012-05-28T15:43:13"/>
    <s v="April"/>
    <n v="201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23.117647058823529"/>
    <n v="106"/>
    <s v="music/classical music"/>
    <x v="4"/>
    <x v="35"/>
    <d v="2012-11-09T23:47:37"/>
    <d v="2012-12-24T23:47:37"/>
    <s v="November"/>
    <n v="20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29.611111111111111"/>
    <n v="118"/>
    <s v="music/classical music"/>
    <x v="4"/>
    <x v="35"/>
    <d v="2014-04-15T17:53:06"/>
    <d v="2014-05-15T17:53:06"/>
    <s v="April"/>
    <n v="201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75.611111111111114"/>
    <n v="109"/>
    <s v="music/classical music"/>
    <x v="4"/>
    <x v="35"/>
    <d v="2015-03-30T20:38:26"/>
    <d v="2015-05-01T13:59:00"/>
    <s v="March"/>
    <n v="201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35.6"/>
    <n v="111"/>
    <s v="music/classical music"/>
    <x v="4"/>
    <x v="35"/>
    <d v="2011-10-13T20:58:04"/>
    <d v="2011-11-15T19:37:00"/>
    <s v="October"/>
    <n v="20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43"/>
    <n v="100"/>
    <s v="music/classical music"/>
    <x v="4"/>
    <x v="35"/>
    <d v="2015-02-04T22:49:34"/>
    <d v="2015-03-06T22:49:34"/>
    <s v="February"/>
    <n v="201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e v="#DIV/0!"/>
    <n v="0"/>
    <s v="food/food trucks"/>
    <x v="7"/>
    <x v="19"/>
    <d v="2015-09-13T12:41:29"/>
    <d v="2015-10-13T12:41:29"/>
    <s v="September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25"/>
    <n v="1"/>
    <s v="food/food trucks"/>
    <x v="7"/>
    <x v="19"/>
    <d v="2016-08-12T12:35:39"/>
    <d v="2016-10-11T12:35:39"/>
    <s v="August"/>
    <n v="2016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e v="#DIV/0!"/>
    <n v="0"/>
    <s v="food/food trucks"/>
    <x v="7"/>
    <x v="19"/>
    <d v="2015-05-31T03:20:51"/>
    <d v="2015-07-30T03:20:51"/>
    <s v="May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e v="#DIV/0!"/>
    <n v="0"/>
    <s v="food/food trucks"/>
    <x v="7"/>
    <x v="19"/>
    <d v="2014-07-02T00:58:19"/>
    <d v="2014-08-01T00:58:19"/>
    <s v="July"/>
    <n v="2014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00"/>
    <n v="1"/>
    <s v="food/food trucks"/>
    <x v="7"/>
    <x v="19"/>
    <d v="2016-03-11T15:36:29"/>
    <d v="2016-05-09T20:50:00"/>
    <s v="March"/>
    <n v="2016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e v="#DIV/0!"/>
    <n v="0"/>
    <s v="food/food trucks"/>
    <x v="7"/>
    <x v="19"/>
    <d v="2014-07-22T23:32:28"/>
    <d v="2014-08-21T23:32:28"/>
    <s v="July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60"/>
    <n v="0"/>
    <s v="food/food trucks"/>
    <x v="7"/>
    <x v="19"/>
    <d v="2015-03-24T21:05:38"/>
    <d v="2015-04-23T21:05:38"/>
    <s v="March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50"/>
    <n v="1"/>
    <s v="food/food trucks"/>
    <x v="7"/>
    <x v="19"/>
    <d v="2016-08-02T15:59:54"/>
    <d v="2016-09-01T15:59:54"/>
    <s v="August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72.5"/>
    <n v="2"/>
    <s v="food/food trucks"/>
    <x v="7"/>
    <x v="19"/>
    <d v="2015-08-18T02:31:52"/>
    <d v="2015-09-17T02:31:52"/>
    <s v="August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29.5"/>
    <n v="1"/>
    <s v="food/food trucks"/>
    <x v="7"/>
    <x v="19"/>
    <d v="2017-01-09T21:40:35"/>
    <d v="2017-02-08T21:40:35"/>
    <s v="January"/>
    <n v="201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62.5"/>
    <n v="0"/>
    <s v="food/food trucks"/>
    <x v="7"/>
    <x v="19"/>
    <d v="2016-03-20T08:12:01"/>
    <d v="2016-05-19T08:12:01"/>
    <s v="March"/>
    <n v="2016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e v="#DIV/0!"/>
    <n v="0"/>
    <s v="food/food trucks"/>
    <x v="7"/>
    <x v="19"/>
    <d v="2015-03-14T02:51:57"/>
    <d v="2015-04-13T02:51:57"/>
    <s v="March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e v="#DIV/0!"/>
    <n v="0"/>
    <s v="food/food trucks"/>
    <x v="7"/>
    <x v="19"/>
    <d v="2014-07-09T14:12:29"/>
    <d v="2014-08-23T14:12:29"/>
    <s v="July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e v="#DIV/0!"/>
    <n v="0"/>
    <s v="food/food trucks"/>
    <x v="7"/>
    <x v="19"/>
    <d v="2016-04-27T19:49:05"/>
    <d v="2016-05-18T19:49:05"/>
    <s v="April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e v="#DIV/0!"/>
    <n v="0"/>
    <s v="food/food trucks"/>
    <x v="7"/>
    <x v="19"/>
    <d v="2014-12-13T02:36:34"/>
    <d v="2015-01-12T02:36:34"/>
    <s v="December"/>
    <n v="201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e v="#DIV/0!"/>
    <n v="0"/>
    <s v="food/food trucks"/>
    <x v="7"/>
    <x v="19"/>
    <d v="2015-02-25T00:14:07"/>
    <d v="2015-04-10T23:14:07"/>
    <s v="February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e v="#DIV/0!"/>
    <n v="0"/>
    <s v="food/food trucks"/>
    <x v="7"/>
    <x v="19"/>
    <d v="2014-07-10T19:41:37"/>
    <d v="2014-08-04T19:41:37"/>
    <s v="July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e v="#DIV/0!"/>
    <n v="0"/>
    <s v="food/food trucks"/>
    <x v="7"/>
    <x v="19"/>
    <d v="2015-08-22T00:32:59"/>
    <d v="2015-10-09T17:00:00"/>
    <s v="August"/>
    <n v="201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23.083333333333332"/>
    <n v="0"/>
    <s v="food/food trucks"/>
    <x v="7"/>
    <x v="19"/>
    <d v="2014-07-17T19:55:03"/>
    <d v="2014-09-15T19:55:03"/>
    <s v="July"/>
    <n v="2014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25.5"/>
    <n v="1"/>
    <s v="food/food trucks"/>
    <x v="7"/>
    <x v="19"/>
    <d v="2015-04-16T07:50:03"/>
    <d v="2015-05-16T03:00:00"/>
    <s v="April"/>
    <n v="201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48.18181818181818"/>
    <n v="11"/>
    <s v="food/food trucks"/>
    <x v="7"/>
    <x v="19"/>
    <d v="2015-10-17T15:04:58"/>
    <d v="2015-11-16T16:04:58"/>
    <s v="October"/>
    <n v="2015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"/>
    <n v="0"/>
    <s v="food/food trucks"/>
    <x v="7"/>
    <x v="19"/>
    <d v="2016-09-29T23:43:54"/>
    <d v="2016-10-29T23:43:54"/>
    <s v="September"/>
    <n v="2016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1"/>
    <n v="1"/>
    <s v="food/food trucks"/>
    <x v="7"/>
    <x v="19"/>
    <d v="2015-01-15T18:28:00"/>
    <d v="2015-03-16T17:28:00"/>
    <s v="January"/>
    <n v="2015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e v="#DIV/0!"/>
    <n v="0"/>
    <s v="food/food trucks"/>
    <x v="7"/>
    <x v="19"/>
    <d v="2015-05-16T04:09:29"/>
    <d v="2015-06-15T04:09:29"/>
    <s v="May"/>
    <n v="201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50"/>
    <n v="0"/>
    <s v="food/food trucks"/>
    <x v="7"/>
    <x v="19"/>
    <d v="2014-06-05T23:07:12"/>
    <d v="2014-07-05T23:07:12"/>
    <s v="June"/>
    <n v="2014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5"/>
    <n v="0"/>
    <s v="food/food trucks"/>
    <x v="7"/>
    <x v="19"/>
    <d v="2015-11-25T07:55:36"/>
    <d v="2015-12-25T07:55:36"/>
    <s v="November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02.83333333333334"/>
    <n v="2"/>
    <s v="food/food trucks"/>
    <x v="7"/>
    <x v="19"/>
    <d v="2015-11-30T16:12:33"/>
    <d v="2015-12-30T16:12:33"/>
    <s v="November"/>
    <n v="20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29.125"/>
    <n v="4"/>
    <s v="food/food trucks"/>
    <x v="7"/>
    <x v="19"/>
    <d v="2015-02-07T16:13:46"/>
    <d v="2015-03-31T13:14:00"/>
    <s v="February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5"/>
    <n v="0"/>
    <s v="food/food trucks"/>
    <x v="7"/>
    <x v="19"/>
    <d v="2016-02-22T12:52:07"/>
    <d v="2016-03-23T11:52:07"/>
    <s v="February"/>
    <n v="201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e v="#DIV/0!"/>
    <n v="0"/>
    <s v="food/food trucks"/>
    <x v="7"/>
    <x v="19"/>
    <d v="2016-01-19T14:08:17"/>
    <d v="2016-01-26T14:08:17"/>
    <s v="January"/>
    <n v="2016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3"/>
    <n v="2"/>
    <s v="food/food trucks"/>
    <x v="7"/>
    <x v="19"/>
    <d v="2016-01-13T21:45:24"/>
    <d v="2016-03-13T20:45:24"/>
    <s v="January"/>
    <n v="2016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50"/>
    <n v="0"/>
    <s v="food/food trucks"/>
    <x v="7"/>
    <x v="19"/>
    <d v="2014-09-05T19:13:41"/>
    <d v="2014-10-05T19:13:41"/>
    <s v="September"/>
    <n v="201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e v="#DIV/0!"/>
    <n v="0"/>
    <s v="food/food trucks"/>
    <x v="7"/>
    <x v="19"/>
    <d v="2015-03-26T20:17:06"/>
    <d v="2015-04-25T20:17:06"/>
    <s v="March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"/>
    <n v="0"/>
    <s v="food/food trucks"/>
    <x v="7"/>
    <x v="19"/>
    <d v="2014-07-08T23:13:48"/>
    <d v="2014-08-07T23:13:48"/>
    <s v="July"/>
    <n v="2014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96.05263157894737"/>
    <n v="12"/>
    <s v="food/food trucks"/>
    <x v="7"/>
    <x v="19"/>
    <d v="2017-01-25T05:51:40"/>
    <d v="2017-02-24T05:51:40"/>
    <s v="January"/>
    <n v="201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305.77777777777777"/>
    <n v="24"/>
    <s v="food/food trucks"/>
    <x v="7"/>
    <x v="19"/>
    <d v="2014-07-08T15:56:49"/>
    <d v="2014-08-07T15:56:49"/>
    <s v="July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12.142857142857142"/>
    <n v="6"/>
    <s v="food/food trucks"/>
    <x v="7"/>
    <x v="19"/>
    <d v="2016-05-20T08:11:57"/>
    <d v="2016-06-19T08:11:57"/>
    <s v="May"/>
    <n v="201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83.571428571428569"/>
    <n v="39"/>
    <s v="food/food trucks"/>
    <x v="7"/>
    <x v="19"/>
    <d v="2015-08-24T20:10:01"/>
    <d v="2015-09-23T20:10:01"/>
    <s v="August"/>
    <n v="2015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18"/>
    <n v="1"/>
    <s v="food/food trucks"/>
    <x v="7"/>
    <x v="19"/>
    <d v="2014-06-19T18:05:47"/>
    <d v="2014-08-03T18:05:47"/>
    <s v="June"/>
    <n v="2014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115.53333333333333"/>
    <n v="7"/>
    <s v="food/food trucks"/>
    <x v="7"/>
    <x v="19"/>
    <d v="2016-01-25T21:36:40"/>
    <d v="2016-03-25T20:36:40"/>
    <s v="January"/>
    <n v="2016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21.900662251655628"/>
    <n v="661"/>
    <s v="technology/space exploration"/>
    <x v="2"/>
    <x v="36"/>
    <d v="2012-08-29T21:39:09"/>
    <d v="2012-09-13T03:59:00"/>
    <s v="August"/>
    <n v="201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80.022494887525568"/>
    <n v="326"/>
    <s v="technology/space exploration"/>
    <x v="2"/>
    <x v="36"/>
    <d v="2014-10-03T17:56:08"/>
    <d v="2014-11-12T21:20:00"/>
    <s v="October"/>
    <n v="201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35.520000000000003"/>
    <n v="101"/>
    <s v="technology/space exploration"/>
    <x v="2"/>
    <x v="36"/>
    <d v="2013-12-09T21:54:14"/>
    <d v="2013-12-23T21:54:14"/>
    <s v="December"/>
    <n v="201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64.933333333333323"/>
    <n v="104"/>
    <s v="technology/space exploration"/>
    <x v="2"/>
    <x v="36"/>
    <d v="2012-03-30T01:13:43"/>
    <d v="2012-04-29T01:13:43"/>
    <s v="March"/>
    <n v="201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60.965703745743475"/>
    <n v="107"/>
    <s v="technology/space exploration"/>
    <x v="2"/>
    <x v="36"/>
    <d v="2016-05-18T12:59:50"/>
    <d v="2016-06-17T12:59:50"/>
    <s v="May"/>
    <n v="201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31.444155844155844"/>
    <n v="110"/>
    <s v="technology/space exploration"/>
    <x v="2"/>
    <x v="36"/>
    <d v="2014-03-28T17:06:22"/>
    <d v="2014-04-29T17:06:22"/>
    <s v="March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81.949748743718587"/>
    <n v="408"/>
    <s v="technology/space exploration"/>
    <x v="2"/>
    <x v="36"/>
    <d v="2015-06-29T20:59:32"/>
    <d v="2015-08-12T02:00:00"/>
    <s v="June"/>
    <n v="201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58.92763157894737"/>
    <n v="224"/>
    <s v="technology/space exploration"/>
    <x v="2"/>
    <x v="36"/>
    <d v="2017-02-01T19:14:28"/>
    <d v="2017-03-15T00:00:00"/>
    <s v="February"/>
    <n v="20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157.29347633136095"/>
    <n v="304"/>
    <s v="technology/space exploration"/>
    <x v="2"/>
    <x v="36"/>
    <d v="2012-06-15T05:42:31"/>
    <d v="2012-07-15T05:42:31"/>
    <s v="June"/>
    <n v="201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55.758509532062391"/>
    <n v="141"/>
    <s v="technology/space exploration"/>
    <x v="2"/>
    <x v="36"/>
    <d v="2016-07-13T21:08:45"/>
    <d v="2016-08-22T06:59:00"/>
    <s v="July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83.802893802893806"/>
    <n v="2791"/>
    <s v="technology/space exploration"/>
    <x v="2"/>
    <x v="36"/>
    <d v="2016-11-30T08:03:34"/>
    <d v="2017-01-02T22:59:00"/>
    <s v="November"/>
    <n v="201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58.422210884353746"/>
    <n v="172"/>
    <s v="technology/space exploration"/>
    <x v="2"/>
    <x v="36"/>
    <d v="2014-12-09T03:26:10"/>
    <d v="2015-01-09T03:26:10"/>
    <s v="December"/>
    <n v="2014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270.57142857142856"/>
    <n v="101"/>
    <s v="technology/space exploration"/>
    <x v="2"/>
    <x v="36"/>
    <d v="2012-08-22T19:38:14"/>
    <d v="2012-09-21T19:38:14"/>
    <s v="August"/>
    <n v="20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07.1"/>
    <n v="102"/>
    <s v="technology/space exploration"/>
    <x v="2"/>
    <x v="36"/>
    <d v="2014-04-01T17:00:12"/>
    <d v="2014-04-30T05:00:00"/>
    <s v="April"/>
    <n v="20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47.180555555555557"/>
    <n v="170"/>
    <s v="technology/space exploration"/>
    <x v="2"/>
    <x v="36"/>
    <d v="2016-03-24T11:56:04"/>
    <d v="2016-04-30T12:00:00"/>
    <s v="March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20.30882352941177"/>
    <n v="115"/>
    <s v="technology/space exploration"/>
    <x v="2"/>
    <x v="36"/>
    <d v="2015-07-26T23:52:09"/>
    <d v="2015-08-25T23:52:09"/>
    <s v="July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27.59748427672956"/>
    <n v="878"/>
    <s v="technology/space exploration"/>
    <x v="2"/>
    <x v="36"/>
    <d v="2014-09-20T20:59:11"/>
    <d v="2014-10-20T20:59:11"/>
    <s v="September"/>
    <n v="201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205.2987012987013"/>
    <n v="105"/>
    <s v="technology/space exploration"/>
    <x v="2"/>
    <x v="36"/>
    <d v="2015-10-02T19:01:01"/>
    <d v="2015-12-01T20:01:01"/>
    <s v="October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35.547169811320757"/>
    <n v="188"/>
    <s v="technology/space exploration"/>
    <x v="2"/>
    <x v="36"/>
    <d v="2015-09-26T21:13:24"/>
    <d v="2015-10-23T11:00:00"/>
    <s v="September"/>
    <n v="20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74.639488409272587"/>
    <n v="144"/>
    <s v="technology/space exploration"/>
    <x v="2"/>
    <x v="36"/>
    <d v="2015-09-04T04:00:42"/>
    <d v="2015-10-11T01:00:00"/>
    <s v="September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47.058064516129029"/>
    <n v="146"/>
    <s v="technology/space exploration"/>
    <x v="2"/>
    <x v="36"/>
    <d v="2015-04-21T17:56:28"/>
    <d v="2015-05-21T17:56:28"/>
    <s v="April"/>
    <n v="201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26.591351351351353"/>
    <n v="131"/>
    <s v="technology/space exploration"/>
    <x v="2"/>
    <x v="36"/>
    <d v="2016-11-15T17:50:16"/>
    <d v="2016-12-30T17:50:16"/>
    <s v="November"/>
    <n v="20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36.774193548387096"/>
    <n v="114"/>
    <s v="technology/space exploration"/>
    <x v="2"/>
    <x v="36"/>
    <d v="2016-11-18T06:09:26"/>
    <d v="2016-12-02T06:09:26"/>
    <s v="November"/>
    <n v="20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31.820544982698959"/>
    <n v="1379"/>
    <s v="technology/space exploration"/>
    <x v="2"/>
    <x v="36"/>
    <d v="2012-08-23T10:07:02"/>
    <d v="2012-09-13T10:07:02"/>
    <s v="August"/>
    <n v="201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27.576923076923077"/>
    <n v="956"/>
    <s v="technology/space exploration"/>
    <x v="2"/>
    <x v="36"/>
    <d v="2016-10-15T19:26:48"/>
    <d v="2016-11-09T20:26:48"/>
    <s v="October"/>
    <n v="201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56"/>
    <n v="112"/>
    <s v="technology/space exploration"/>
    <x v="2"/>
    <x v="36"/>
    <d v="2015-05-04T15:04:29"/>
    <d v="2015-06-03T15:04:29"/>
    <s v="May"/>
    <n v="201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21.555555555555557"/>
    <n v="647"/>
    <s v="technology/space exploration"/>
    <x v="2"/>
    <x v="36"/>
    <d v="2015-10-27T19:54:21"/>
    <d v="2015-11-26T20:54:21"/>
    <s v="October"/>
    <n v="2015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44.095238095238095"/>
    <n v="110"/>
    <s v="technology/space exploration"/>
    <x v="2"/>
    <x v="36"/>
    <d v="2014-11-10T23:11:07"/>
    <d v="2014-11-30T23:11:07"/>
    <s v="November"/>
    <n v="201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63.87"/>
    <n v="128"/>
    <s v="technology/space exploration"/>
    <x v="2"/>
    <x v="36"/>
    <d v="2015-04-14T12:55:22"/>
    <d v="2015-05-14T12:55:22"/>
    <s v="April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38.987654320987652"/>
    <n v="158"/>
    <s v="technology/space exploration"/>
    <x v="2"/>
    <x v="36"/>
    <d v="2016-06-03T02:31:52"/>
    <d v="2016-06-30T10:00:00"/>
    <s v="June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80.185489510489504"/>
    <n v="115"/>
    <s v="technology/space exploration"/>
    <x v="2"/>
    <x v="36"/>
    <d v="2015-08-02T04:03:47"/>
    <d v="2015-08-30T04:03:47"/>
    <s v="August"/>
    <n v="2015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34.904761904761905"/>
    <n v="137"/>
    <s v="technology/space exploration"/>
    <x v="2"/>
    <x v="36"/>
    <d v="2016-05-04T01:28:59"/>
    <d v="2016-05-29T01:28:59"/>
    <s v="May"/>
    <n v="201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89.100502512562812"/>
    <n v="355"/>
    <s v="technology/space exploration"/>
    <x v="2"/>
    <x v="36"/>
    <d v="2014-01-28T19:45:32"/>
    <d v="2014-02-27T23:00:00"/>
    <s v="January"/>
    <n v="201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39.44"/>
    <n v="106"/>
    <s v="technology/space exploration"/>
    <x v="2"/>
    <x v="36"/>
    <d v="2016-08-30T15:45:21"/>
    <d v="2016-09-29T15:45:21"/>
    <s v="August"/>
    <n v="20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36.9047619047619"/>
    <n v="100"/>
    <s v="technology/space exploration"/>
    <x v="2"/>
    <x v="36"/>
    <d v="2015-02-02T22:49:21"/>
    <d v="2015-03-09T21:49:21"/>
    <s v="February"/>
    <n v="201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37.46"/>
    <n v="187"/>
    <s v="technology/space exploration"/>
    <x v="2"/>
    <x v="36"/>
    <d v="2016-09-23T14:45:14"/>
    <d v="2016-10-16T01:00:00"/>
    <s v="September"/>
    <n v="201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31.96153846153846"/>
    <n v="166"/>
    <s v="technology/space exploration"/>
    <x v="2"/>
    <x v="36"/>
    <d v="2016-09-26T13:11:15"/>
    <d v="2016-10-12T13:11:15"/>
    <s v="September"/>
    <n v="201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25.214285714285715"/>
    <n v="102"/>
    <s v="technology/space exploration"/>
    <x v="2"/>
    <x v="36"/>
    <d v="2014-12-16T21:54:55"/>
    <d v="2015-01-15T21:54:55"/>
    <s v="December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0.040816326530612"/>
    <n v="164"/>
    <s v="technology/space exploration"/>
    <x v="2"/>
    <x v="36"/>
    <d v="2015-01-20T20:45:48"/>
    <d v="2015-02-19T20:45:48"/>
    <s v="January"/>
    <n v="2015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45.94202898550725"/>
    <n v="106"/>
    <s v="technology/space exploration"/>
    <x v="2"/>
    <x v="36"/>
    <d v="2015-04-09T03:51:14"/>
    <d v="2015-06-08T03:51:14"/>
    <s v="April"/>
    <n v="201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5"/>
    <n v="1"/>
    <s v="technology/space exploration"/>
    <x v="2"/>
    <x v="36"/>
    <d v="2014-08-29T19:51:03"/>
    <d v="2014-09-15T20:09:00"/>
    <s v="August"/>
    <n v="201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e v="#DIV/0!"/>
    <n v="0"/>
    <s v="technology/space exploration"/>
    <x v="2"/>
    <x v="36"/>
    <d v="2016-06-15T05:55:08"/>
    <d v="2016-07-15T06:57:00"/>
    <s v="June"/>
    <n v="201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223.58248500999335"/>
    <n v="34"/>
    <s v="technology/space exploration"/>
    <x v="2"/>
    <x v="36"/>
    <d v="2016-11-15T13:58:35"/>
    <d v="2016-12-21T07:59:00"/>
    <s v="November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39.480769230769234"/>
    <n v="2"/>
    <s v="technology/space exploration"/>
    <x v="2"/>
    <x v="36"/>
    <d v="2017-02-08T19:00:35"/>
    <d v="2017-03-10T19:00:35"/>
    <s v="February"/>
    <n v="20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91.304347826086953"/>
    <n v="11"/>
    <s v="technology/space exploration"/>
    <x v="2"/>
    <x v="36"/>
    <d v="2014-10-09T20:13:23"/>
    <d v="2014-11-08T21:13:23"/>
    <s v="October"/>
    <n v="201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78.666205607476627"/>
    <n v="8"/>
    <s v="technology/space exploration"/>
    <x v="2"/>
    <x v="36"/>
    <d v="2015-08-10T07:31:09"/>
    <d v="2015-09-09T07:31:09"/>
    <s v="August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2"/>
    <n v="1"/>
    <s v="technology/space exploration"/>
    <x v="2"/>
    <x v="36"/>
    <d v="2015-07-15T06:16:59"/>
    <d v="2015-08-14T06:16:59"/>
    <s v="July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17.666666666666668"/>
    <n v="1"/>
    <s v="technology/space exploration"/>
    <x v="2"/>
    <x v="36"/>
    <d v="2016-02-08T17:09:20"/>
    <d v="2016-03-09T17:09:20"/>
    <s v="February"/>
    <n v="201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41.333333333333336"/>
    <n v="0"/>
    <s v="technology/space exploration"/>
    <x v="2"/>
    <x v="36"/>
    <d v="2015-12-03T23:55:41"/>
    <d v="2016-02-01T23:55:41"/>
    <s v="December"/>
    <n v="201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71.599999999999994"/>
    <n v="1"/>
    <s v="technology/space exploration"/>
    <x v="2"/>
    <x v="36"/>
    <d v="2016-11-21T14:59:03"/>
    <d v="2016-12-21T14:59:03"/>
    <s v="November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307.8235294117647"/>
    <n v="2"/>
    <s v="technology/space exploration"/>
    <x v="2"/>
    <x v="36"/>
    <d v="2015-11-19T19:20:09"/>
    <d v="2015-12-17T19:20:09"/>
    <s v="November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80.454545454545453"/>
    <n v="1"/>
    <s v="technology/space exploration"/>
    <x v="2"/>
    <x v="36"/>
    <d v="2014-11-10T03:48:45"/>
    <d v="2014-12-10T03:48:45"/>
    <s v="November"/>
    <n v="201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83.942857142857136"/>
    <n v="12"/>
    <s v="technology/space exploration"/>
    <x v="2"/>
    <x v="36"/>
    <d v="2014-05-12T15:38:47"/>
    <d v="2014-06-13T04:00:00"/>
    <s v="May"/>
    <n v="201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8.5"/>
    <n v="0"/>
    <s v="technology/space exploration"/>
    <x v="2"/>
    <x v="36"/>
    <d v="2015-02-20T14:25:26"/>
    <d v="2015-04-21T13:25:26"/>
    <s v="February"/>
    <n v="201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73.372093023255815"/>
    <n v="21"/>
    <s v="technology/space exploration"/>
    <x v="2"/>
    <x v="36"/>
    <d v="2016-01-12T20:47:27"/>
    <d v="2016-02-09T20:00:00"/>
    <s v="January"/>
    <n v="201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112.86184210526316"/>
    <n v="11"/>
    <s v="technology/space exploration"/>
    <x v="2"/>
    <x v="36"/>
    <d v="2017-02-01T16:31:28"/>
    <d v="2017-03-12T19:00:00"/>
    <s v="February"/>
    <n v="20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95.277627118644077"/>
    <n v="19"/>
    <s v="technology/space exploration"/>
    <x v="2"/>
    <x v="36"/>
    <d v="2016-06-30T22:17:33"/>
    <d v="2016-08-03T01:30:00"/>
    <s v="June"/>
    <n v="201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22.75"/>
    <n v="0"/>
    <s v="technology/space exploration"/>
    <x v="2"/>
    <x v="36"/>
    <d v="2016-06-30T21:13:14"/>
    <d v="2016-07-30T21:13:14"/>
    <s v="June"/>
    <n v="2016"/>
  </r>
  <r>
    <n v="2659"/>
    <s v="test (Canceled)"/>
    <s v="test"/>
    <n v="49000"/>
    <n v="1333"/>
    <x v="1"/>
    <x v="0"/>
    <s v="USD"/>
    <n v="1429321210"/>
    <n v="1426729210"/>
    <b v="0"/>
    <n v="10"/>
    <b v="0"/>
    <n v="133.30000000000001"/>
    <n v="3"/>
    <s v="technology/space exploration"/>
    <x v="2"/>
    <x v="36"/>
    <d v="2015-03-19T01:40:10"/>
    <d v="2015-04-18T01:40:10"/>
    <s v="March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3.8"/>
    <n v="0"/>
    <s v="technology/space exploration"/>
    <x v="2"/>
    <x v="36"/>
    <d v="2015-09-25T17:06:58"/>
    <d v="2015-11-24T18:06:58"/>
    <s v="September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85.75"/>
    <n v="103"/>
    <s v="technology/makerspaces"/>
    <x v="2"/>
    <x v="37"/>
    <d v="2013-09-25T23:00:10"/>
    <d v="2013-10-25T23:00:10"/>
    <s v="September"/>
    <n v="201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267"/>
    <n v="107"/>
    <s v="technology/makerspaces"/>
    <x v="2"/>
    <x v="37"/>
    <d v="2015-07-22T17:55:13"/>
    <d v="2015-08-21T17:55:13"/>
    <s v="July"/>
    <n v="2015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373.55803571428572"/>
    <n v="105"/>
    <s v="technology/makerspaces"/>
    <x v="2"/>
    <x v="37"/>
    <d v="2015-08-06T14:56:47"/>
    <d v="2015-09-04T15:00:00"/>
    <s v="August"/>
    <n v="201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74.03846153846155"/>
    <n v="103"/>
    <s v="technology/makerspaces"/>
    <x v="2"/>
    <x v="37"/>
    <d v="2015-11-05T00:36:37"/>
    <d v="2015-12-09T06:59:00"/>
    <s v="November"/>
    <n v="20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93.695652173913047"/>
    <n v="123"/>
    <s v="technology/makerspaces"/>
    <x v="2"/>
    <x v="37"/>
    <d v="2015-03-20T21:29:34"/>
    <d v="2015-05-04T21:29:34"/>
    <s v="March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77.327718446601949"/>
    <n v="159"/>
    <s v="technology/makerspaces"/>
    <x v="2"/>
    <x v="37"/>
    <d v="2015-08-19T18:20:39"/>
    <d v="2015-09-25T21:00:00"/>
    <s v="August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92.222222222222229"/>
    <n v="111"/>
    <s v="technology/makerspaces"/>
    <x v="2"/>
    <x v="37"/>
    <d v="2016-01-11T22:13:36"/>
    <d v="2016-02-10T22:13:36"/>
    <s v="January"/>
    <n v="201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60.964285714285715"/>
    <n v="171"/>
    <s v="technology/makerspaces"/>
    <x v="2"/>
    <x v="37"/>
    <d v="2015-09-28T14:07:45"/>
    <d v="2015-11-09T14:32:00"/>
    <s v="September"/>
    <n v="20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91"/>
    <n v="125"/>
    <s v="technology/makerspaces"/>
    <x v="2"/>
    <x v="37"/>
    <d v="2015-11-11T00:51:36"/>
    <d v="2016-01-10T00:51:36"/>
    <s v="November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41.583333333333336"/>
    <n v="6"/>
    <s v="technology/makerspaces"/>
    <x v="2"/>
    <x v="37"/>
    <d v="2014-07-01T00:29:40"/>
    <d v="2014-07-29T00:29:40"/>
    <s v="July"/>
    <n v="201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33.761904761904759"/>
    <n v="11"/>
    <s v="technology/makerspaces"/>
    <x v="2"/>
    <x v="37"/>
    <d v="2014-11-19T17:58:36"/>
    <d v="2014-12-19T19:38:00"/>
    <s v="November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70.61702127659575"/>
    <n v="33"/>
    <s v="technology/makerspaces"/>
    <x v="2"/>
    <x v="37"/>
    <d v="2015-12-06T21:13:10"/>
    <d v="2015-12-28T06:00:00"/>
    <s v="December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167.15151515151516"/>
    <n v="28"/>
    <s v="technology/makerspaces"/>
    <x v="2"/>
    <x v="37"/>
    <d v="2014-09-30T12:59:59"/>
    <d v="2014-10-29T22:45:00"/>
    <s v="September"/>
    <n v="201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128.61988304093566"/>
    <n v="63"/>
    <s v="technology/makerspaces"/>
    <x v="2"/>
    <x v="37"/>
    <d v="2016-06-08T15:11:10"/>
    <d v="2016-07-05T04:59:00"/>
    <s v="June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65.41379310344827"/>
    <n v="8"/>
    <s v="technology/makerspaces"/>
    <x v="2"/>
    <x v="37"/>
    <d v="2014-10-11T20:34:49"/>
    <d v="2014-11-10T21:34:49"/>
    <s v="October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117.55555555555556"/>
    <n v="50"/>
    <s v="technology/makerspaces"/>
    <x v="2"/>
    <x v="37"/>
    <d v="2016-04-22T14:59:34"/>
    <d v="2016-05-22T14:59:34"/>
    <s v="April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126.48148148148148"/>
    <n v="18"/>
    <s v="technology/makerspaces"/>
    <x v="2"/>
    <x v="37"/>
    <d v="2014-06-03T00:42:23"/>
    <d v="2014-07-03T00:42:23"/>
    <s v="June"/>
    <n v="201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550"/>
    <n v="0"/>
    <s v="technology/makerspaces"/>
    <x v="2"/>
    <x v="37"/>
    <d v="2015-08-25T19:09:25"/>
    <d v="2015-09-24T19:09:25"/>
    <s v="August"/>
    <n v="201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44"/>
    <n v="0"/>
    <s v="technology/makerspaces"/>
    <x v="2"/>
    <x v="37"/>
    <d v="2015-01-29T00:01:34"/>
    <d v="2015-02-28T00:01:34"/>
    <s v="January"/>
    <n v="2015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69"/>
    <n v="1"/>
    <s v="technology/makerspaces"/>
    <x v="2"/>
    <x v="37"/>
    <d v="2016-03-07T05:04:51"/>
    <d v="2016-04-06T04:04:51"/>
    <s v="March"/>
    <n v="201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27.5"/>
    <n v="1"/>
    <s v="food/food trucks"/>
    <x v="7"/>
    <x v="19"/>
    <d v="2014-06-15T21:29:10"/>
    <d v="2014-07-10T21:29:10"/>
    <s v="June"/>
    <n v="2014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84.9"/>
    <n v="28"/>
    <s v="food/food trucks"/>
    <x v="7"/>
    <x v="19"/>
    <d v="2014-10-20T20:55:40"/>
    <d v="2014-11-22T05:59:00"/>
    <s v="October"/>
    <n v="201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12"/>
    <n v="0"/>
    <s v="food/food trucks"/>
    <x v="7"/>
    <x v="19"/>
    <d v="2015-01-30T18:07:20"/>
    <d v="2015-03-01T18:07:20"/>
    <s v="January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200"/>
    <n v="1"/>
    <s v="food/food trucks"/>
    <x v="7"/>
    <x v="19"/>
    <d v="2014-06-30T21:57:05"/>
    <d v="2014-08-09T21:57:05"/>
    <s v="June"/>
    <n v="2014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10"/>
    <n v="0"/>
    <s v="food/food trucks"/>
    <x v="7"/>
    <x v="19"/>
    <d v="2015-02-26T16:42:10"/>
    <d v="2015-04-27T15:42:10"/>
    <s v="February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e v="#DIV/0!"/>
    <n v="0"/>
    <s v="food/food trucks"/>
    <x v="7"/>
    <x v="19"/>
    <d v="2014-09-10T23:23:43"/>
    <d v="2014-09-30T23:23:43"/>
    <s v="September"/>
    <n v="2014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e v="#DIV/0!"/>
    <n v="0"/>
    <s v="food/food trucks"/>
    <x v="7"/>
    <x v="19"/>
    <d v="2015-05-30T15:21:58"/>
    <d v="2015-06-29T15:21:58"/>
    <s v="May"/>
    <n v="2015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5.2857142857142856"/>
    <n v="0"/>
    <s v="food/food trucks"/>
    <x v="7"/>
    <x v="19"/>
    <d v="2015-01-24T02:51:10"/>
    <d v="2015-02-24T03:00:00"/>
    <s v="January"/>
    <n v="201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1"/>
    <n v="0"/>
    <s v="food/food trucks"/>
    <x v="7"/>
    <x v="19"/>
    <d v="2016-06-30T23:04:50"/>
    <d v="2016-07-30T23:04:50"/>
    <s v="June"/>
    <n v="201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72.762711864406782"/>
    <n v="11"/>
    <s v="food/food trucks"/>
    <x v="7"/>
    <x v="19"/>
    <d v="2015-04-19T02:31:16"/>
    <d v="2015-06-03T02:31:16"/>
    <s v="April"/>
    <n v="201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17.5"/>
    <n v="0"/>
    <s v="food/food trucks"/>
    <x v="7"/>
    <x v="19"/>
    <d v="2015-03-26T17:22:37"/>
    <d v="2015-05-10T17:22:37"/>
    <s v="March"/>
    <n v="201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25"/>
    <n v="1"/>
    <s v="food/food trucks"/>
    <x v="7"/>
    <x v="19"/>
    <d v="2015-02-23T08:01:00"/>
    <d v="2015-03-25T07:01:00"/>
    <s v="February"/>
    <n v="201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13.333333333333334"/>
    <n v="1"/>
    <s v="food/food trucks"/>
    <x v="7"/>
    <x v="19"/>
    <d v="2014-07-14T03:19:26"/>
    <d v="2014-08-13T03:19:26"/>
    <s v="July"/>
    <n v="201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1"/>
    <n v="0"/>
    <s v="food/food trucks"/>
    <x v="7"/>
    <x v="19"/>
    <d v="2014-08-27T03:22:19"/>
    <d v="2014-09-26T03:22:19"/>
    <s v="August"/>
    <n v="2014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23.666666666666668"/>
    <n v="0"/>
    <s v="food/food trucks"/>
    <x v="7"/>
    <x v="19"/>
    <d v="2015-02-13T04:21:58"/>
    <d v="2015-04-14T03:21:58"/>
    <s v="February"/>
    <n v="2015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89.21052631578948"/>
    <n v="6"/>
    <s v="food/food trucks"/>
    <x v="7"/>
    <x v="19"/>
    <d v="2014-11-21T20:16:00"/>
    <d v="2014-12-25T20:16:00"/>
    <s v="November"/>
    <n v="201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116.55769230769231"/>
    <n v="26"/>
    <s v="food/food trucks"/>
    <x v="7"/>
    <x v="19"/>
    <d v="2015-07-02T22:33:43"/>
    <d v="2015-08-02T22:00:00"/>
    <s v="July"/>
    <n v="2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13.005000000000001"/>
    <n v="0"/>
    <s v="food/food trucks"/>
    <x v="7"/>
    <x v="19"/>
    <d v="2014-05-28T21:33:28"/>
    <d v="2014-06-27T21:33:28"/>
    <s v="May"/>
    <n v="2014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e v="#DIV/0!"/>
    <n v="0"/>
    <s v="food/food trucks"/>
    <x v="7"/>
    <x v="19"/>
    <d v="2014-07-09T21:31:03"/>
    <d v="2014-08-08T21:31:03"/>
    <s v="July"/>
    <n v="2014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17.5"/>
    <n v="1"/>
    <s v="food/food trucks"/>
    <x v="7"/>
    <x v="19"/>
    <d v="2014-08-19T20:59:32"/>
    <d v="2014-09-18T20:59:32"/>
    <s v="August"/>
    <n v="201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34.130434782608695"/>
    <n v="46"/>
    <s v="theater/spaces"/>
    <x v="1"/>
    <x v="38"/>
    <d v="2017-03-07T18:35:34"/>
    <d v="2017-04-07T17:35:34"/>
    <s v="March"/>
    <n v="20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132.34615384615384"/>
    <n v="34"/>
    <s v="theater/spaces"/>
    <x v="1"/>
    <x v="38"/>
    <d v="2017-03-06T19:14:37"/>
    <d v="2017-04-05T18:14:37"/>
    <s v="March"/>
    <n v="201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922.22222222222217"/>
    <n v="104"/>
    <s v="theater/spaces"/>
    <x v="1"/>
    <x v="38"/>
    <d v="2017-01-21T16:33:50"/>
    <d v="2017-03-22T15:33:50"/>
    <s v="January"/>
    <n v="201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163.57142857142858"/>
    <n v="6"/>
    <s v="theater/spaces"/>
    <x v="1"/>
    <x v="38"/>
    <d v="2017-02-21T20:41:54"/>
    <d v="2017-04-05T19:41:54"/>
    <s v="February"/>
    <n v="201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217.375"/>
    <n v="11"/>
    <s v="theater/spaces"/>
    <x v="1"/>
    <x v="38"/>
    <d v="2017-02-07T21:59:18"/>
    <d v="2017-03-24T20:59:18"/>
    <s v="February"/>
    <n v="2017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49.44486692015209"/>
    <n v="112"/>
    <s v="theater/spaces"/>
    <x v="1"/>
    <x v="38"/>
    <d v="2014-09-17T07:04:43"/>
    <d v="2014-10-16T06:59:00"/>
    <s v="September"/>
    <n v="201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71.237487309644663"/>
    <n v="351"/>
    <s v="theater/spaces"/>
    <x v="1"/>
    <x v="38"/>
    <d v="2013-04-27T18:47:23"/>
    <d v="2013-05-27T06:59:00"/>
    <s v="April"/>
    <n v="201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44.464318398474738"/>
    <n v="233"/>
    <s v="theater/spaces"/>
    <x v="1"/>
    <x v="38"/>
    <d v="2016-05-22T16:45:26"/>
    <d v="2016-07-21T16:45:26"/>
    <s v="May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64.94480519480518"/>
    <n v="102"/>
    <s v="theater/spaces"/>
    <x v="1"/>
    <x v="38"/>
    <d v="2016-08-30T03:35:41"/>
    <d v="2016-10-04T03:59:00"/>
    <s v="August"/>
    <n v="2016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84.871516544117654"/>
    <n v="154"/>
    <s v="theater/spaces"/>
    <x v="1"/>
    <x v="38"/>
    <d v="2014-07-08T05:30:28"/>
    <d v="2014-08-09T02:00:00"/>
    <s v="July"/>
    <n v="20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53.945205479452056"/>
    <n v="101"/>
    <s v="theater/spaces"/>
    <x v="1"/>
    <x v="38"/>
    <d v="2014-05-21T17:53:10"/>
    <d v="2014-06-20T22:01:00"/>
    <s v="May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50.531468531468533"/>
    <n v="131"/>
    <s v="theater/spaces"/>
    <x v="1"/>
    <x v="38"/>
    <d v="2013-06-07T01:29:20"/>
    <d v="2013-07-13T18:00:00"/>
    <s v="June"/>
    <n v="201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08.00140845070422"/>
    <n v="102"/>
    <s v="theater/spaces"/>
    <x v="1"/>
    <x v="38"/>
    <d v="2015-11-14T15:41:24"/>
    <d v="2015-12-24T15:41:24"/>
    <s v="November"/>
    <n v="2015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95.373770491803285"/>
    <n v="116"/>
    <s v="theater/spaces"/>
    <x v="1"/>
    <x v="38"/>
    <d v="2016-09-16T15:43:16"/>
    <d v="2016-10-14T23:00:00"/>
    <s v="September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57.631016333938291"/>
    <n v="265"/>
    <s v="theater/spaces"/>
    <x v="1"/>
    <x v="38"/>
    <d v="2016-01-18T09:33:48"/>
    <d v="2016-02-21T09:33:48"/>
    <s v="January"/>
    <n v="20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64.160481283422456"/>
    <n v="120"/>
    <s v="theater/spaces"/>
    <x v="1"/>
    <x v="38"/>
    <d v="2015-09-08T07:59:53"/>
    <d v="2015-10-08T07:59:53"/>
    <s v="September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92.387692307692305"/>
    <n v="120"/>
    <s v="theater/spaces"/>
    <x v="1"/>
    <x v="38"/>
    <d v="2014-10-22T21:57:29"/>
    <d v="2014-12-06T22:57:29"/>
    <s v="October"/>
    <n v="20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25.97972972972973"/>
    <n v="104"/>
    <s v="theater/spaces"/>
    <x v="1"/>
    <x v="38"/>
    <d v="2016-04-05T14:19:05"/>
    <d v="2016-05-03T23:00:00"/>
    <s v="April"/>
    <n v="20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94.637681159420296"/>
    <n v="109"/>
    <s v="theater/spaces"/>
    <x v="1"/>
    <x v="38"/>
    <d v="2016-02-18T00:44:54"/>
    <d v="2016-04-17T23:44:54"/>
    <s v="February"/>
    <n v="201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70.69942196531792"/>
    <n v="118"/>
    <s v="theater/spaces"/>
    <x v="1"/>
    <x v="38"/>
    <d v="2016-10-12T11:10:53"/>
    <d v="2016-11-11T12:10:53"/>
    <s v="October"/>
    <n v="20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40.762081784386616"/>
    <n v="1462"/>
    <s v="technology/hardware"/>
    <x v="2"/>
    <x v="30"/>
    <d v="2013-08-07T13:03:18"/>
    <d v="2013-09-06T19:00:00"/>
    <s v="August"/>
    <n v="20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68.254054054054052"/>
    <n v="253"/>
    <s v="technology/hardware"/>
    <x v="2"/>
    <x v="30"/>
    <d v="2016-11-30T20:34:13"/>
    <d v="2017-01-29T20:34:13"/>
    <s v="November"/>
    <n v="201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95.48863636363636"/>
    <n v="140"/>
    <s v="technology/hardware"/>
    <x v="2"/>
    <x v="30"/>
    <d v="2014-11-01T20:08:08"/>
    <d v="2014-12-31T21:08:08"/>
    <s v="November"/>
    <n v="201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7.1902649656526005"/>
    <n v="297"/>
    <s v="technology/hardware"/>
    <x v="2"/>
    <x v="30"/>
    <d v="2015-07-14T07:50:59"/>
    <d v="2015-08-15T07:50:59"/>
    <s v="July"/>
    <n v="201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511.65486725663715"/>
    <n v="145"/>
    <s v="technology/hardware"/>
    <x v="2"/>
    <x v="30"/>
    <d v="2017-01-10T17:52:15"/>
    <d v="2017-03-01T17:52:15"/>
    <s v="January"/>
    <n v="2017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261.74504950495049"/>
    <n v="106"/>
    <s v="technology/hardware"/>
    <x v="2"/>
    <x v="30"/>
    <d v="2016-03-23T13:55:11"/>
    <d v="2016-04-22T13:55:11"/>
    <s v="March"/>
    <n v="20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69.760961810466767"/>
    <n v="493"/>
    <s v="technology/hardware"/>
    <x v="2"/>
    <x v="30"/>
    <d v="2015-07-13T16:14:23"/>
    <d v="2015-08-07T16:14:23"/>
    <s v="July"/>
    <n v="201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77.229591836734699"/>
    <n v="202"/>
    <s v="technology/hardware"/>
    <x v="2"/>
    <x v="30"/>
    <d v="2015-11-25T14:23:54"/>
    <d v="2015-12-30T14:23:54"/>
    <s v="November"/>
    <n v="2015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340.56521739130437"/>
    <n v="104"/>
    <s v="technology/hardware"/>
    <x v="2"/>
    <x v="30"/>
    <d v="2015-04-01T05:46:37"/>
    <d v="2015-05-01T05:46:37"/>
    <s v="April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67.417903225806455"/>
    <n v="170"/>
    <s v="technology/hardware"/>
    <x v="2"/>
    <x v="30"/>
    <d v="2013-03-18T12:59:35"/>
    <d v="2013-04-22T12:59:35"/>
    <s v="March"/>
    <n v="20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845.70270270270271"/>
    <n v="104"/>
    <s v="technology/hardware"/>
    <x v="2"/>
    <x v="30"/>
    <d v="2014-08-21T12:37:02"/>
    <d v="2014-10-18T04:00:00"/>
    <s v="August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97.191780821917803"/>
    <n v="118"/>
    <s v="technology/hardware"/>
    <x v="2"/>
    <x v="30"/>
    <d v="2013-04-25T19:23:48"/>
    <d v="2013-05-28T00:00:00"/>
    <s v="April"/>
    <n v="20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451.84033613445376"/>
    <n v="108"/>
    <s v="technology/hardware"/>
    <x v="2"/>
    <x v="30"/>
    <d v="2015-02-09T06:32:54"/>
    <d v="2015-04-10T05:32:54"/>
    <s v="February"/>
    <n v="201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138.66871165644173"/>
    <n v="2260300"/>
    <s v="technology/hardware"/>
    <x v="2"/>
    <x v="30"/>
    <d v="2016-09-13T16:03:12"/>
    <d v="2016-10-13T21:59:00"/>
    <s v="September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21.640147492625371"/>
    <n v="978"/>
    <s v="technology/hardware"/>
    <x v="2"/>
    <x v="30"/>
    <d v="2013-02-11T02:54:10"/>
    <d v="2013-03-13T20:00:00"/>
    <s v="February"/>
    <n v="20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69.51724137931035"/>
    <n v="123"/>
    <s v="technology/hardware"/>
    <x v="2"/>
    <x v="30"/>
    <d v="2014-03-24T15:59:33"/>
    <d v="2014-04-23T15:59:33"/>
    <s v="March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161.88210526315791"/>
    <n v="246"/>
    <s v="technology/hardware"/>
    <x v="2"/>
    <x v="30"/>
    <d v="2013-12-03T22:01:27"/>
    <d v="2014-01-15T19:00:00"/>
    <s v="December"/>
    <n v="20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493.13333333333333"/>
    <n v="148"/>
    <s v="technology/hardware"/>
    <x v="2"/>
    <x v="30"/>
    <d v="2016-09-07T03:26:44"/>
    <d v="2016-11-06T03:26:44"/>
    <s v="September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22.120418848167539"/>
    <n v="384"/>
    <s v="technology/hardware"/>
    <x v="2"/>
    <x v="30"/>
    <d v="2014-03-21T21:18:37"/>
    <d v="2014-05-05T21:18:37"/>
    <s v="March"/>
    <n v="2014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8.235294117647058"/>
    <n v="103"/>
    <s v="technology/hardware"/>
    <x v="2"/>
    <x v="30"/>
    <d v="2015-02-10T00:45:52"/>
    <d v="2015-03-11T23:45:52"/>
    <s v="February"/>
    <n v="2015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8.75"/>
    <n v="0"/>
    <s v="publishing/children's books"/>
    <x v="3"/>
    <x v="39"/>
    <d v="2014-09-29T15:46:42"/>
    <d v="2014-10-20T02:07:00"/>
    <s v="September"/>
    <n v="2014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40.611111111111114"/>
    <n v="29"/>
    <s v="publishing/children's books"/>
    <x v="3"/>
    <x v="39"/>
    <d v="2012-05-01T17:16:27"/>
    <d v="2012-05-15T17:16:27"/>
    <s v="May"/>
    <n v="2012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e v="#DIV/0!"/>
    <n v="0"/>
    <s v="publishing/children's books"/>
    <x v="3"/>
    <x v="39"/>
    <d v="2016-09-19T07:53:27"/>
    <d v="2016-10-19T07:53:27"/>
    <s v="September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37.954545454545453"/>
    <n v="5"/>
    <s v="publishing/children's books"/>
    <x v="3"/>
    <x v="39"/>
    <d v="2012-01-30T01:29:58"/>
    <d v="2012-02-29T01:29:58"/>
    <s v="January"/>
    <n v="201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35.734693877551024"/>
    <n v="22"/>
    <s v="publishing/children's books"/>
    <x v="3"/>
    <x v="39"/>
    <d v="2012-05-15T23:42:48"/>
    <d v="2012-07-14T23:42:48"/>
    <s v="May"/>
    <n v="2012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42.157894736842103"/>
    <n v="27"/>
    <s v="publishing/children's books"/>
    <x v="3"/>
    <x v="39"/>
    <d v="2014-07-30T18:45:11"/>
    <d v="2014-08-29T18:45:11"/>
    <s v="July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35"/>
    <n v="28"/>
    <s v="publishing/children's books"/>
    <x v="3"/>
    <x v="39"/>
    <d v="2012-05-15T15:33:17"/>
    <d v="2012-06-16T03:10:00"/>
    <s v="May"/>
    <n v="2012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3.25"/>
    <n v="1"/>
    <s v="publishing/children's books"/>
    <x v="3"/>
    <x v="39"/>
    <d v="2016-08-03T17:03:22"/>
    <d v="2016-09-02T17:03:22"/>
    <s v="August"/>
    <n v="2016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55"/>
    <n v="1"/>
    <s v="publishing/children's books"/>
    <x v="3"/>
    <x v="39"/>
    <d v="2015-03-05T19:10:37"/>
    <d v="2015-04-04T18:10:37"/>
    <s v="March"/>
    <n v="201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e v="#DIV/0!"/>
    <n v="0"/>
    <s v="publishing/children's books"/>
    <x v="3"/>
    <x v="39"/>
    <d v="2012-06-18T21:35:45"/>
    <d v="2012-06-30T20:00:00"/>
    <s v="June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e v="#DIV/0!"/>
    <n v="0"/>
    <s v="publishing/children's books"/>
    <x v="3"/>
    <x v="39"/>
    <d v="2014-04-18T21:17:22"/>
    <d v="2014-06-17T21:17:22"/>
    <s v="April"/>
    <n v="20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39.285714285714285"/>
    <n v="11"/>
    <s v="publishing/children's books"/>
    <x v="3"/>
    <x v="39"/>
    <d v="2011-11-08T18:21:44"/>
    <d v="2011-12-18T18:21:44"/>
    <s v="November"/>
    <n v="2011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47.5"/>
    <n v="19"/>
    <s v="publishing/children's books"/>
    <x v="3"/>
    <x v="39"/>
    <d v="2012-07-27T21:37:03"/>
    <d v="2012-08-26T21:37:03"/>
    <s v="July"/>
    <n v="2012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e v="#DIV/0!"/>
    <n v="0"/>
    <s v="publishing/children's books"/>
    <x v="3"/>
    <x v="39"/>
    <d v="2014-08-12T15:15:51"/>
    <d v="2014-09-11T15:15:51"/>
    <s v="August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17.333333333333332"/>
    <n v="52"/>
    <s v="publishing/children's books"/>
    <x v="3"/>
    <x v="39"/>
    <d v="2015-03-09T18:58:47"/>
    <d v="2015-04-08T18:58:47"/>
    <s v="March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31.757575757575758"/>
    <n v="10"/>
    <s v="publishing/children's books"/>
    <x v="3"/>
    <x v="39"/>
    <d v="2013-12-12T21:36:41"/>
    <d v="2014-01-11T21:36:41"/>
    <s v="December"/>
    <n v="2013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5"/>
    <n v="1"/>
    <s v="publishing/children's books"/>
    <x v="3"/>
    <x v="39"/>
    <d v="2016-07-22T15:45:32"/>
    <d v="2016-08-06T15:45:32"/>
    <s v="July"/>
    <n v="20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39"/>
    <n v="12"/>
    <s v="publishing/children's books"/>
    <x v="3"/>
    <x v="39"/>
    <d v="2016-09-26T10:36:23"/>
    <d v="2016-10-10T10:36:23"/>
    <s v="September"/>
    <n v="201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52.5"/>
    <n v="11"/>
    <s v="publishing/children's books"/>
    <x v="3"/>
    <x v="39"/>
    <d v="2016-06-03T08:47:46"/>
    <d v="2016-07-16T08:47:46"/>
    <s v="June"/>
    <n v="201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e v="#DIV/0!"/>
    <n v="0"/>
    <s v="publishing/children's books"/>
    <x v="3"/>
    <x v="39"/>
    <d v="2013-05-21T11:04:18"/>
    <d v="2013-06-20T11:04:18"/>
    <s v="May"/>
    <n v="2013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9"/>
    <n v="1"/>
    <s v="publishing/children's books"/>
    <x v="3"/>
    <x v="39"/>
    <d v="2012-12-04T01:31:33"/>
    <d v="2013-01-03T01:31:33"/>
    <s v="December"/>
    <n v="2012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25"/>
    <n v="1"/>
    <s v="publishing/children's books"/>
    <x v="3"/>
    <x v="39"/>
    <d v="2012-01-19T00:53:15"/>
    <d v="2012-03-18T23:53:15"/>
    <s v="January"/>
    <n v="2012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30"/>
    <n v="0"/>
    <s v="publishing/children's books"/>
    <x v="3"/>
    <x v="39"/>
    <d v="2013-04-09T13:54:44"/>
    <d v="2013-05-24T13:54:44"/>
    <s v="April"/>
    <n v="201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1.25"/>
    <n v="1"/>
    <s v="publishing/children's books"/>
    <x v="3"/>
    <x v="39"/>
    <d v="2012-05-01T07:00:31"/>
    <d v="2012-05-30T19:00:00"/>
    <s v="May"/>
    <n v="2012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e v="#DIV/0!"/>
    <n v="0"/>
    <s v="publishing/children's books"/>
    <x v="3"/>
    <x v="39"/>
    <d v="2012-10-12T13:53:48"/>
    <d v="2012-10-28T13:53:48"/>
    <s v="October"/>
    <n v="2012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25"/>
    <n v="2"/>
    <s v="publishing/children's books"/>
    <x v="3"/>
    <x v="39"/>
    <d v="2011-07-12T16:01:58"/>
    <d v="2011-08-11T16:01:58"/>
    <s v="July"/>
    <n v="2011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11.333333333333334"/>
    <n v="1"/>
    <s v="publishing/children's books"/>
    <x v="3"/>
    <x v="39"/>
    <d v="2015-06-17T23:00:50"/>
    <d v="2015-08-16T23:00:50"/>
    <s v="June"/>
    <n v="201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29.470588235294116"/>
    <n v="14"/>
    <s v="publishing/children's books"/>
    <x v="3"/>
    <x v="39"/>
    <d v="2012-02-28T14:45:23"/>
    <d v="2012-03-29T13:45:23"/>
    <s v="February"/>
    <n v="2012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1"/>
    <n v="0"/>
    <s v="publishing/children's books"/>
    <x v="3"/>
    <x v="39"/>
    <d v="2014-04-16T19:49:50"/>
    <d v="2014-06-05T19:49:50"/>
    <s v="April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63.098484848484851"/>
    <n v="10"/>
    <s v="publishing/children's books"/>
    <x v="3"/>
    <x v="39"/>
    <d v="2014-02-16T16:55:30"/>
    <d v="2014-03-18T15:55:30"/>
    <s v="February"/>
    <n v="2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e v="#DIV/0!"/>
    <n v="0"/>
    <s v="publishing/children's books"/>
    <x v="3"/>
    <x v="39"/>
    <d v="2012-12-14T12:45:40"/>
    <d v="2013-02-01T17:00:00"/>
    <s v="December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e v="#DIV/0!"/>
    <n v="0"/>
    <s v="publishing/children's books"/>
    <x v="3"/>
    <x v="39"/>
    <d v="2013-09-20T20:51:34"/>
    <d v="2013-10-05T20:51:34"/>
    <s v="September"/>
    <n v="2013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1"/>
    <n v="0"/>
    <s v="publishing/children's books"/>
    <x v="3"/>
    <x v="39"/>
    <d v="2016-04-14T20:45:21"/>
    <d v="2016-04-24T20:45:21"/>
    <s v="April"/>
    <n v="201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43.846153846153847"/>
    <n v="14"/>
    <s v="publishing/children's books"/>
    <x v="3"/>
    <x v="39"/>
    <d v="2013-02-06T03:02:08"/>
    <d v="2013-03-08T03:02:08"/>
    <s v="February"/>
    <n v="20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75"/>
    <n v="3"/>
    <s v="publishing/children's books"/>
    <x v="3"/>
    <x v="39"/>
    <d v="2011-11-16T00:19:14"/>
    <d v="2011-12-16T00:19:14"/>
    <s v="November"/>
    <n v="20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45.972222222222221"/>
    <n v="8"/>
    <s v="publishing/children's books"/>
    <x v="3"/>
    <x v="39"/>
    <d v="2015-05-12T07:07:56"/>
    <d v="2015-06-12T07:07:56"/>
    <s v="May"/>
    <n v="20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10"/>
    <n v="0"/>
    <s v="publishing/children's books"/>
    <x v="3"/>
    <x v="39"/>
    <d v="2015-06-17T16:03:24"/>
    <d v="2015-07-17T16:03:24"/>
    <s v="June"/>
    <n v="201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93.666666666666671"/>
    <n v="26"/>
    <s v="publishing/children's books"/>
    <x v="3"/>
    <x v="39"/>
    <d v="2014-07-26T23:28:26"/>
    <d v="2014-08-25T23:28:26"/>
    <s v="July"/>
    <n v="20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53"/>
    <n v="2"/>
    <s v="publishing/children's books"/>
    <x v="3"/>
    <x v="39"/>
    <d v="2015-10-23T14:03:41"/>
    <d v="2015-11-22T15:03:41"/>
    <s v="October"/>
    <n v="2015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e v="#DIV/0!"/>
    <n v="0"/>
    <s v="publishing/children's books"/>
    <x v="3"/>
    <x v="39"/>
    <d v="2017-02-08T10:44:48"/>
    <d v="2017-03-10T10:44:48"/>
    <s v="February"/>
    <n v="2017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47"/>
    <n v="105"/>
    <s v="theater/plays"/>
    <x v="1"/>
    <x v="6"/>
    <d v="2015-01-14T22:35:54"/>
    <d v="2015-02-12T07:00:00"/>
    <s v="January"/>
    <n v="2015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66.666666666666671"/>
    <n v="120"/>
    <s v="theater/plays"/>
    <x v="1"/>
    <x v="6"/>
    <d v="2015-01-22T22:11:58"/>
    <d v="2015-02-17T04:59:00"/>
    <s v="January"/>
    <n v="20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8.770491803278688"/>
    <n v="115"/>
    <s v="theater/plays"/>
    <x v="1"/>
    <x v="6"/>
    <d v="2015-04-09T12:50:46"/>
    <d v="2015-04-23T12:50:46"/>
    <s v="April"/>
    <n v="20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66.111111111111114"/>
    <n v="119"/>
    <s v="theater/plays"/>
    <x v="1"/>
    <x v="6"/>
    <d v="2014-10-08T18:54:03"/>
    <d v="2014-10-29T18:54:03"/>
    <s v="October"/>
    <n v="20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36.859154929577464"/>
    <n v="105"/>
    <s v="theater/plays"/>
    <x v="1"/>
    <x v="6"/>
    <d v="2016-07-07T04:32:47"/>
    <d v="2016-08-05T21:00:00"/>
    <s v="July"/>
    <n v="201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39.810810810810814"/>
    <n v="118"/>
    <s v="theater/plays"/>
    <x v="1"/>
    <x v="6"/>
    <d v="2014-06-25T13:39:40"/>
    <d v="2014-07-09T13:39:40"/>
    <s v="June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31.5"/>
    <n v="120"/>
    <s v="theater/plays"/>
    <x v="1"/>
    <x v="6"/>
    <d v="2014-06-18T04:45:52"/>
    <d v="2014-07-18T04:45:52"/>
    <s v="June"/>
    <n v="2014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02.5"/>
    <n v="103"/>
    <s v="theater/plays"/>
    <x v="1"/>
    <x v="6"/>
    <d v="2016-06-29T16:50:43"/>
    <d v="2016-07-29T16:50:43"/>
    <s v="June"/>
    <n v="201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26.45833333333333"/>
    <n v="101"/>
    <s v="theater/plays"/>
    <x v="1"/>
    <x v="6"/>
    <d v="2015-02-21T00:18:54"/>
    <d v="2015-03-12T04:00:00"/>
    <s v="February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47.878787878787875"/>
    <n v="105"/>
    <s v="theater/plays"/>
    <x v="1"/>
    <x v="6"/>
    <d v="2015-01-12T22:31:43"/>
    <d v="2015-02-11T22:31:43"/>
    <s v="January"/>
    <n v="201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73.214285714285708"/>
    <n v="103"/>
    <s v="theater/plays"/>
    <x v="1"/>
    <x v="6"/>
    <d v="2016-08-09T21:35:59"/>
    <d v="2016-09-09T04:00:00"/>
    <s v="August"/>
    <n v="20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89.666666666666671"/>
    <n v="108"/>
    <s v="theater/plays"/>
    <x v="1"/>
    <x v="6"/>
    <d v="2015-06-28T05:32:39"/>
    <d v="2015-08-12T05:32:39"/>
    <s v="June"/>
    <n v="201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51.4623287671233"/>
    <n v="111"/>
    <s v="theater/plays"/>
    <x v="1"/>
    <x v="6"/>
    <d v="2015-06-21T10:03:25"/>
    <d v="2015-07-21T10:03:25"/>
    <s v="June"/>
    <n v="201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25"/>
    <n v="150"/>
    <s v="theater/plays"/>
    <x v="1"/>
    <x v="6"/>
    <d v="2016-02-16T16:35:59"/>
    <d v="2016-03-03T19:00:00"/>
    <s v="February"/>
    <n v="201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36.5"/>
    <n v="104"/>
    <s v="theater/plays"/>
    <x v="1"/>
    <x v="6"/>
    <d v="2014-05-21T12:37:21"/>
    <d v="2014-06-06T23:00:00"/>
    <s v="May"/>
    <n v="2014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44"/>
    <n v="116"/>
    <s v="theater/plays"/>
    <x v="1"/>
    <x v="6"/>
    <d v="2014-06-05T12:40:28"/>
    <d v="2014-07-05T12:40:28"/>
    <s v="June"/>
    <n v="201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87.357553191489373"/>
    <n v="103"/>
    <s v="theater/plays"/>
    <x v="1"/>
    <x v="6"/>
    <d v="2014-06-08T22:34:00"/>
    <d v="2014-07-08T22:34:00"/>
    <s v="June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36.474820143884891"/>
    <n v="101"/>
    <s v="theater/plays"/>
    <x v="1"/>
    <x v="6"/>
    <d v="2015-07-16T16:12:01"/>
    <d v="2015-07-31T16:00:00"/>
    <s v="July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44.859538461538463"/>
    <n v="117"/>
    <s v="theater/plays"/>
    <x v="1"/>
    <x v="6"/>
    <d v="2016-05-17T06:21:10"/>
    <d v="2016-06-17T16:00:00"/>
    <s v="May"/>
    <n v="201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42.903225806451616"/>
    <n v="133"/>
    <s v="theater/plays"/>
    <x v="1"/>
    <x v="6"/>
    <d v="2014-11-05T13:16:06"/>
    <d v="2015-01-04T13:16:06"/>
    <s v="November"/>
    <n v="2014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51.230769230769234"/>
    <n v="133"/>
    <s v="theater/plays"/>
    <x v="1"/>
    <x v="6"/>
    <d v="2014-09-18T05:50:09"/>
    <d v="2014-10-10T11:00:00"/>
    <s v="September"/>
    <n v="201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33.944444444444443"/>
    <n v="102"/>
    <s v="theater/plays"/>
    <x v="1"/>
    <x v="6"/>
    <d v="2015-07-07T15:31:47"/>
    <d v="2015-08-06T15:31:47"/>
    <s v="July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90.744680851063833"/>
    <n v="128"/>
    <s v="theater/plays"/>
    <x v="1"/>
    <x v="6"/>
    <d v="2015-06-03T01:34:36"/>
    <d v="2015-07-16T00:00:00"/>
    <s v="June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50"/>
    <n v="115"/>
    <s v="theater/plays"/>
    <x v="1"/>
    <x v="6"/>
    <d v="2014-08-30T10:53:10"/>
    <d v="2014-09-29T10:53:10"/>
    <s v="August"/>
    <n v="201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24.444444444444443"/>
    <n v="110"/>
    <s v="theater/plays"/>
    <x v="1"/>
    <x v="6"/>
    <d v="2015-07-28T12:07:53"/>
    <d v="2015-08-22T12:07:53"/>
    <s v="July"/>
    <n v="2015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44.25"/>
    <n v="112"/>
    <s v="theater/plays"/>
    <x v="1"/>
    <x v="6"/>
    <d v="2015-06-30T06:24:50"/>
    <d v="2015-08-05T11:00:00"/>
    <s v="June"/>
    <n v="201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67.741935483870961"/>
    <n v="126"/>
    <s v="theater/plays"/>
    <x v="1"/>
    <x v="6"/>
    <d v="2015-05-30T20:57:18"/>
    <d v="2015-06-29T20:57:18"/>
    <s v="May"/>
    <n v="20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65.376811594202906"/>
    <n v="100"/>
    <s v="theater/plays"/>
    <x v="1"/>
    <x v="6"/>
    <d v="2015-07-23T20:18:55"/>
    <d v="2015-08-22T20:18:55"/>
    <s v="July"/>
    <n v="201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21.9047619047619"/>
    <n v="102"/>
    <s v="theater/plays"/>
    <x v="1"/>
    <x v="6"/>
    <d v="2016-03-22T11:55:25"/>
    <d v="2016-03-30T14:39:00"/>
    <s v="March"/>
    <n v="201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47.456140350877192"/>
    <n v="108"/>
    <s v="theater/plays"/>
    <x v="1"/>
    <x v="6"/>
    <d v="2014-04-30T03:21:04"/>
    <d v="2014-06-01T03:59:00"/>
    <s v="April"/>
    <n v="201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92.842592592592595"/>
    <n v="100"/>
    <s v="theater/plays"/>
    <x v="1"/>
    <x v="6"/>
    <d v="2015-01-24T11:55:03"/>
    <d v="2015-02-23T11:55:03"/>
    <s v="January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68.253012048192772"/>
    <n v="113"/>
    <s v="theater/plays"/>
    <x v="1"/>
    <x v="6"/>
    <d v="2015-02-19T17:51:38"/>
    <d v="2015-04-06T04:00:00"/>
    <s v="February"/>
    <n v="20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37.209583333333335"/>
    <n v="128"/>
    <s v="theater/plays"/>
    <x v="1"/>
    <x v="6"/>
    <d v="2016-11-19T17:49:21"/>
    <d v="2016-12-14T17:49:21"/>
    <s v="November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25.25"/>
    <n v="108"/>
    <s v="theater/plays"/>
    <x v="1"/>
    <x v="6"/>
    <d v="2015-04-09T09:35:15"/>
    <d v="2015-05-09T09:35:15"/>
    <s v="April"/>
    <n v="20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43.214285714285715"/>
    <n v="242"/>
    <s v="theater/plays"/>
    <x v="1"/>
    <x v="6"/>
    <d v="2016-07-08T18:38:29"/>
    <d v="2016-08-07T18:38:29"/>
    <s v="July"/>
    <n v="201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25.130177514792898"/>
    <n v="142"/>
    <s v="theater/plays"/>
    <x v="1"/>
    <x v="6"/>
    <d v="2015-07-03T11:13:12"/>
    <d v="2015-08-02T16:00:00"/>
    <s v="July"/>
    <n v="2015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23.636363636363637"/>
    <n v="130"/>
    <s v="theater/plays"/>
    <x v="1"/>
    <x v="6"/>
    <d v="2015-01-19T15:14:22"/>
    <d v="2015-02-28T15:14:22"/>
    <s v="January"/>
    <n v="201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03.95098039215686"/>
    <n v="106"/>
    <s v="theater/plays"/>
    <x v="1"/>
    <x v="6"/>
    <d v="2015-09-03T14:21:26"/>
    <d v="2015-09-23T14:21:26"/>
    <s v="September"/>
    <n v="201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50.384615384615387"/>
    <n v="105"/>
    <s v="theater/plays"/>
    <x v="1"/>
    <x v="6"/>
    <d v="2015-05-15T12:36:49"/>
    <d v="2015-06-14T12:36:49"/>
    <s v="May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3.6"/>
    <n v="136"/>
    <s v="theater/plays"/>
    <x v="1"/>
    <x v="6"/>
    <d v="2016-02-01T14:39:49"/>
    <d v="2016-02-26T00:00:00"/>
    <s v="February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28.571428571428573"/>
    <n v="100"/>
    <s v="theater/plays"/>
    <x v="1"/>
    <x v="6"/>
    <d v="2014-08-24T22:08:55"/>
    <d v="2014-09-23T22:08:55"/>
    <s v="August"/>
    <n v="2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63.829787234042556"/>
    <n v="100"/>
    <s v="theater/plays"/>
    <x v="1"/>
    <x v="6"/>
    <d v="2015-02-25T16:24:52"/>
    <d v="2015-03-27T15:24:52"/>
    <s v="February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8.8571428571428577"/>
    <n v="124"/>
    <s v="theater/plays"/>
    <x v="1"/>
    <x v="6"/>
    <d v="2015-03-04T00:16:46"/>
    <d v="2015-03-31T22:59:00"/>
    <s v="March"/>
    <n v="2015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50.666666666666664"/>
    <n v="117"/>
    <s v="theater/plays"/>
    <x v="1"/>
    <x v="6"/>
    <d v="2015-05-12T06:29:56"/>
    <d v="2015-06-13T01:43:00"/>
    <s v="May"/>
    <n v="2015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60.784313725490193"/>
    <n v="103"/>
    <s v="theater/plays"/>
    <x v="1"/>
    <x v="6"/>
    <d v="2015-11-04T19:01:26"/>
    <d v="2015-12-04T19:01:26"/>
    <s v="November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13.42105263157895"/>
    <n v="108"/>
    <s v="theater/plays"/>
    <x v="1"/>
    <x v="6"/>
    <d v="2015-06-16T00:50:12"/>
    <d v="2015-07-10T07:00:00"/>
    <s v="June"/>
    <n v="20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04.56521739130434"/>
    <n v="120"/>
    <s v="theater/plays"/>
    <x v="1"/>
    <x v="6"/>
    <d v="2016-05-04T16:24:26"/>
    <d v="2016-06-03T16:30:00"/>
    <s v="May"/>
    <n v="201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98.30927835051547"/>
    <n v="100"/>
    <s v="theater/plays"/>
    <x v="1"/>
    <x v="6"/>
    <d v="2015-09-07T06:21:09"/>
    <d v="2015-10-02T23:00:00"/>
    <s v="September"/>
    <n v="2015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35.039473684210527"/>
    <n v="107"/>
    <s v="theater/plays"/>
    <x v="1"/>
    <x v="6"/>
    <d v="2016-05-05T10:25:18"/>
    <d v="2016-06-02T10:25:18"/>
    <s v="May"/>
    <n v="201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272.72727272727275"/>
    <n v="100"/>
    <s v="theater/plays"/>
    <x v="1"/>
    <x v="6"/>
    <d v="2014-04-29T20:09:08"/>
    <d v="2014-05-12T03:59:00"/>
    <s v="April"/>
    <n v="2014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63.846153846153847"/>
    <n v="111"/>
    <s v="theater/plays"/>
    <x v="1"/>
    <x v="6"/>
    <d v="2015-06-16T19:47:50"/>
    <d v="2015-07-16T19:47:50"/>
    <s v="June"/>
    <n v="201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30.189368421052631"/>
    <n v="115"/>
    <s v="theater/plays"/>
    <x v="1"/>
    <x v="6"/>
    <d v="2014-10-26T17:01:34"/>
    <d v="2014-11-23T22:00:00"/>
    <s v="October"/>
    <n v="201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83.51428571428572"/>
    <n v="108"/>
    <s v="theater/plays"/>
    <x v="1"/>
    <x v="6"/>
    <d v="2015-09-21T03:03:53"/>
    <d v="2015-10-11T02:00:00"/>
    <s v="September"/>
    <n v="2015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64.761904761904759"/>
    <n v="170"/>
    <s v="theater/plays"/>
    <x v="1"/>
    <x v="6"/>
    <d v="2015-01-15T23:02:10"/>
    <d v="2015-01-30T23:02:10"/>
    <s v="January"/>
    <n v="201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20.118172043010752"/>
    <n v="187"/>
    <s v="theater/plays"/>
    <x v="1"/>
    <x v="6"/>
    <d v="2015-11-05T16:53:37"/>
    <d v="2015-12-05T00:00:00"/>
    <s v="November"/>
    <n v="20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44.090909090909093"/>
    <n v="108"/>
    <s v="theater/plays"/>
    <x v="1"/>
    <x v="6"/>
    <d v="2017-01-11T06:16:58"/>
    <d v="2017-02-18T04:59:00"/>
    <s v="January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40.476190476190474"/>
    <n v="100"/>
    <s v="theater/plays"/>
    <x v="1"/>
    <x v="6"/>
    <d v="2015-10-30T21:48:04"/>
    <d v="2015-12-09T22:48:04"/>
    <s v="October"/>
    <n v="201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44.537037037037038"/>
    <n v="120"/>
    <s v="theater/plays"/>
    <x v="1"/>
    <x v="6"/>
    <d v="2014-07-22T14:34:56"/>
    <d v="2014-08-13T22:00:00"/>
    <s v="July"/>
    <n v="20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25.80645161290323"/>
    <n v="111"/>
    <s v="theater/plays"/>
    <x v="1"/>
    <x v="6"/>
    <d v="2014-08-02T05:45:54"/>
    <d v="2014-08-25T04:59:00"/>
    <s v="August"/>
    <n v="201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9.696969696969695"/>
    <n v="104"/>
    <s v="theater/plays"/>
    <x v="1"/>
    <x v="6"/>
    <d v="2015-02-25T00:51:19"/>
    <d v="2015-03-18T17:00:00"/>
    <s v="February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0"/>
    <n v="1"/>
    <s v="theater/plays"/>
    <x v="1"/>
    <x v="6"/>
    <d v="2015-10-14T17:44:57"/>
    <d v="2015-12-13T18:44:57"/>
    <s v="October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e v="#DIV/0!"/>
    <n v="0"/>
    <s v="theater/plays"/>
    <x v="1"/>
    <x v="6"/>
    <d v="2014-05-25T22:51:35"/>
    <d v="2014-06-21T11:00:00"/>
    <s v="May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e v="#DIV/0!"/>
    <n v="0"/>
    <s v="theater/plays"/>
    <x v="1"/>
    <x v="6"/>
    <d v="2016-05-02T17:42:30"/>
    <d v="2016-06-13T04:00:00"/>
    <s v="May"/>
    <n v="201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30"/>
    <n v="5"/>
    <s v="theater/plays"/>
    <x v="1"/>
    <x v="6"/>
    <d v="2016-12-05T13:06:20"/>
    <d v="2017-01-04T13:06:20"/>
    <s v="December"/>
    <n v="201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60.666666666666664"/>
    <n v="32"/>
    <s v="theater/plays"/>
    <x v="1"/>
    <x v="6"/>
    <d v="2015-04-09T00:23:53"/>
    <d v="2015-06-08T00:23:53"/>
    <s v="April"/>
    <n v="201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e v="#DIV/0!"/>
    <n v="0"/>
    <s v="theater/plays"/>
    <x v="1"/>
    <x v="6"/>
    <d v="2015-04-14T16:36:34"/>
    <d v="2015-05-29T16:36:34"/>
    <s v="April"/>
    <n v="2015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e v="#DIV/0!"/>
    <n v="0"/>
    <s v="theater/plays"/>
    <x v="1"/>
    <x v="6"/>
    <d v="2016-03-24T19:21:05"/>
    <d v="2016-05-23T19:21:05"/>
    <s v="March"/>
    <n v="201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23.333333333333332"/>
    <n v="0"/>
    <s v="theater/plays"/>
    <x v="1"/>
    <x v="6"/>
    <d v="2015-04-29T15:34:19"/>
    <d v="2015-05-29T15:34:19"/>
    <s v="April"/>
    <n v="2015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5"/>
    <n v="1"/>
    <s v="theater/plays"/>
    <x v="1"/>
    <x v="6"/>
    <d v="2016-03-24T10:16:40"/>
    <d v="2016-04-23T10:16:40"/>
    <s v="March"/>
    <n v="201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23.923076923076923"/>
    <n v="4"/>
    <s v="theater/plays"/>
    <x v="1"/>
    <x v="6"/>
    <d v="2014-08-07T00:10:11"/>
    <d v="2014-09-06T00:10:11"/>
    <s v="August"/>
    <n v="20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e v="#DIV/0!"/>
    <n v="0"/>
    <s v="theater/plays"/>
    <x v="1"/>
    <x v="6"/>
    <d v="2016-01-21T00:03:49"/>
    <d v="2016-01-29T23:17:00"/>
    <s v="January"/>
    <n v="201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5.833333333333334"/>
    <n v="2"/>
    <s v="theater/plays"/>
    <x v="1"/>
    <x v="6"/>
    <d v="2014-05-22T01:05:03"/>
    <d v="2014-06-21T01:05:03"/>
    <s v="May"/>
    <n v="20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e v="#DIV/0!"/>
    <n v="0"/>
    <s v="theater/plays"/>
    <x v="1"/>
    <x v="6"/>
    <d v="2014-07-16T04:34:57"/>
    <d v="2014-09-14T04:34:57"/>
    <s v="July"/>
    <n v="2014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29.785714285714285"/>
    <n v="42"/>
    <s v="theater/plays"/>
    <x v="1"/>
    <x v="6"/>
    <d v="2015-04-17T17:11:59"/>
    <d v="2015-05-07T17:11:59"/>
    <s v="April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60"/>
    <n v="50"/>
    <s v="theater/plays"/>
    <x v="1"/>
    <x v="6"/>
    <d v="2016-01-01T00:11:11"/>
    <d v="2016-01-29T23:34:00"/>
    <s v="January"/>
    <n v="201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24.333333333333332"/>
    <n v="5"/>
    <s v="theater/plays"/>
    <x v="1"/>
    <x v="6"/>
    <d v="2015-06-10T00:54:07"/>
    <d v="2015-08-08T21:34:00"/>
    <s v="June"/>
    <n v="2015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500"/>
    <n v="20"/>
    <s v="theater/plays"/>
    <x v="1"/>
    <x v="6"/>
    <d v="2016-12-22T22:04:55"/>
    <d v="2017-02-20T18:00:00"/>
    <s v="December"/>
    <n v="201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e v="#DIV/0!"/>
    <n v="0"/>
    <s v="theater/plays"/>
    <x v="1"/>
    <x v="6"/>
    <d v="2014-11-11T13:04:55"/>
    <d v="2014-12-05T11:28:00"/>
    <s v="November"/>
    <n v="201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35"/>
    <n v="2"/>
    <s v="theater/plays"/>
    <x v="1"/>
    <x v="6"/>
    <d v="2015-08-17T08:41:44"/>
    <d v="2015-10-16T08:41:44"/>
    <s v="August"/>
    <n v="201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29.555555555555557"/>
    <n v="7"/>
    <s v="theater/plays"/>
    <x v="1"/>
    <x v="6"/>
    <d v="2016-04-20T19:12:56"/>
    <d v="2016-06-19T19:12:56"/>
    <s v="April"/>
    <n v="201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26.666666666666668"/>
    <n v="32"/>
    <s v="theater/plays"/>
    <x v="1"/>
    <x v="6"/>
    <d v="2015-09-10T14:10:48"/>
    <d v="2015-09-24T14:10:48"/>
    <s v="September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18.333333333333332"/>
    <n v="0"/>
    <s v="theater/plays"/>
    <x v="1"/>
    <x v="6"/>
    <d v="2014-05-25T18:57:09"/>
    <d v="2014-06-24T18:57:09"/>
    <s v="May"/>
    <n v="2014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20"/>
    <n v="0"/>
    <s v="theater/plays"/>
    <x v="1"/>
    <x v="6"/>
    <d v="2014-07-11T16:12:03"/>
    <d v="2014-09-09T16:12:03"/>
    <s v="July"/>
    <n v="2014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3.333333333333334"/>
    <n v="2"/>
    <s v="theater/plays"/>
    <x v="1"/>
    <x v="6"/>
    <d v="2015-06-17T14:43:27"/>
    <d v="2015-07-17T13:18:00"/>
    <s v="June"/>
    <n v="2015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e v="#DIV/0!"/>
    <n v="0"/>
    <s v="theater/plays"/>
    <x v="1"/>
    <x v="6"/>
    <d v="2014-11-07T02:44:19"/>
    <d v="2015-01-06T02:44:19"/>
    <s v="November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22.5"/>
    <n v="1"/>
    <s v="theater/plays"/>
    <x v="1"/>
    <x v="6"/>
    <d v="2016-09-14T22:55:21"/>
    <d v="2016-10-14T22:00:00"/>
    <s v="September"/>
    <n v="201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50.4"/>
    <n v="20"/>
    <s v="theater/plays"/>
    <x v="1"/>
    <x v="6"/>
    <d v="2016-06-10T04:41:12"/>
    <d v="2016-07-04T04:00:00"/>
    <s v="June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105.02933333333334"/>
    <n v="42"/>
    <s v="theater/plays"/>
    <x v="1"/>
    <x v="6"/>
    <d v="2016-09-05T19:50:54"/>
    <d v="2016-10-05T19:50:54"/>
    <s v="September"/>
    <n v="20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35.4"/>
    <n v="1"/>
    <s v="theater/plays"/>
    <x v="1"/>
    <x v="6"/>
    <d v="2016-06-19T14:14:41"/>
    <d v="2016-07-19T14:14:41"/>
    <s v="June"/>
    <n v="201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83.333333333333329"/>
    <n v="15"/>
    <s v="theater/plays"/>
    <x v="1"/>
    <x v="6"/>
    <d v="2014-04-17T04:32:45"/>
    <d v="2014-05-17T04:32:45"/>
    <s v="April"/>
    <n v="2014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35.92307692307692"/>
    <n v="5"/>
    <s v="theater/plays"/>
    <x v="1"/>
    <x v="6"/>
    <d v="2014-12-01T17:43:33"/>
    <d v="2014-12-21T17:43:33"/>
    <s v="December"/>
    <n v="2014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e v="#DIV/0!"/>
    <n v="0"/>
    <s v="theater/plays"/>
    <x v="1"/>
    <x v="6"/>
    <d v="2015-04-21T02:47:18"/>
    <d v="2015-06-20T02:47:18"/>
    <s v="April"/>
    <n v="201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119.125"/>
    <n v="38"/>
    <s v="theater/plays"/>
    <x v="1"/>
    <x v="6"/>
    <d v="2014-12-29T19:37:11"/>
    <d v="2015-01-28T19:37:11"/>
    <s v="December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90.333333333333329"/>
    <n v="5"/>
    <s v="theater/plays"/>
    <x v="1"/>
    <x v="6"/>
    <d v="2016-12-18T20:16:26"/>
    <d v="2017-01-17T20:16:26"/>
    <s v="December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2.3333333333333335"/>
    <n v="0"/>
    <s v="theater/plays"/>
    <x v="1"/>
    <x v="6"/>
    <d v="2016-04-05T03:04:53"/>
    <d v="2016-05-05T03:04:53"/>
    <s v="April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e v="#DIV/0!"/>
    <n v="0"/>
    <s v="theater/plays"/>
    <x v="1"/>
    <x v="6"/>
    <d v="2015-06-16T17:51:19"/>
    <d v="2015-07-16T17:51:19"/>
    <s v="June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108.33333333333333"/>
    <n v="11"/>
    <s v="theater/plays"/>
    <x v="1"/>
    <x v="6"/>
    <d v="2016-10-29T22:55:24"/>
    <d v="2016-11-30T17:00:00"/>
    <s v="October"/>
    <n v="201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15.75"/>
    <n v="2"/>
    <s v="theater/plays"/>
    <x v="1"/>
    <x v="6"/>
    <d v="2015-05-04T14:46:35"/>
    <d v="2015-07-03T14:46:35"/>
    <s v="May"/>
    <n v="201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29"/>
    <n v="0"/>
    <s v="theater/plays"/>
    <x v="1"/>
    <x v="6"/>
    <d v="2015-12-21T17:24:21"/>
    <d v="2016-01-20T17:24:21"/>
    <s v="December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96.551724137931032"/>
    <n v="23"/>
    <s v="theater/plays"/>
    <x v="1"/>
    <x v="6"/>
    <d v="2015-07-07T21:44:12"/>
    <d v="2015-08-20T17:05:00"/>
    <s v="July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e v="#DIV/0!"/>
    <n v="0"/>
    <s v="theater/plays"/>
    <x v="1"/>
    <x v="6"/>
    <d v="2014-10-04T14:20:36"/>
    <d v="2014-12-03T15:20:36"/>
    <s v="October"/>
    <n v="201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63"/>
    <n v="34"/>
    <s v="theater/plays"/>
    <x v="1"/>
    <x v="6"/>
    <d v="2016-04-01T14:18:38"/>
    <d v="2016-05-01T14:18:38"/>
    <s v="April"/>
    <n v="20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381.6"/>
    <n v="19"/>
    <s v="theater/plays"/>
    <x v="1"/>
    <x v="6"/>
    <d v="2016-01-01T21:40:37"/>
    <d v="2016-02-06T04:59:00"/>
    <s v="January"/>
    <n v="201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46.25"/>
    <n v="0"/>
    <s v="theater/plays"/>
    <x v="1"/>
    <x v="6"/>
    <d v="2014-11-05T17:27:15"/>
    <d v="2014-12-05T17:27:15"/>
    <s v="November"/>
    <n v="2014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26"/>
    <n v="33"/>
    <s v="theater/plays"/>
    <x v="1"/>
    <x v="6"/>
    <d v="2015-02-12T01:50:01"/>
    <d v="2015-03-14T00:50:01"/>
    <s v="February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10"/>
    <n v="5"/>
    <s v="theater/plays"/>
    <x v="1"/>
    <x v="6"/>
    <d v="2015-09-14T15:11:24"/>
    <d v="2015-09-19T03:59:00"/>
    <s v="September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5"/>
    <n v="0"/>
    <s v="theater/plays"/>
    <x v="1"/>
    <x v="6"/>
    <d v="2014-12-12T10:15:24"/>
    <d v="2015-01-11T10:15:24"/>
    <s v="December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e v="#DIV/0!"/>
    <n v="0"/>
    <s v="theater/plays"/>
    <x v="1"/>
    <x v="6"/>
    <d v="2014-10-10T12:50:40"/>
    <d v="2014-10-18T04:59:00"/>
    <s v="October"/>
    <n v="2014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81.571428571428569"/>
    <n v="38"/>
    <s v="theater/plays"/>
    <x v="1"/>
    <x v="6"/>
    <d v="2014-07-30T20:43:05"/>
    <d v="2014-08-29T20:43:05"/>
    <s v="July"/>
    <n v="2014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7"/>
    <n v="1"/>
    <s v="theater/plays"/>
    <x v="1"/>
    <x v="6"/>
    <d v="2014-07-11T17:49:52"/>
    <d v="2014-08-09T03:00:00"/>
    <s v="July"/>
    <n v="2014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7.3"/>
    <n v="3"/>
    <s v="theater/plays"/>
    <x v="1"/>
    <x v="6"/>
    <d v="2016-02-15T21:12:08"/>
    <d v="2016-04-15T20:12:08"/>
    <s v="February"/>
    <n v="201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29.411764705882351"/>
    <n v="9"/>
    <s v="theater/plays"/>
    <x v="1"/>
    <x v="6"/>
    <d v="2014-08-18T17:08:24"/>
    <d v="2014-08-25T21:00:00"/>
    <s v="August"/>
    <n v="201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12.5"/>
    <n v="1"/>
    <s v="theater/plays"/>
    <x v="1"/>
    <x v="6"/>
    <d v="2014-11-10T18:33:15"/>
    <d v="2015-01-09T02:00:00"/>
    <s v="November"/>
    <n v="2014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e v="#DIV/0!"/>
    <n v="0"/>
    <s v="theater/plays"/>
    <x v="1"/>
    <x v="6"/>
    <d v="2015-02-02T23:40:15"/>
    <d v="2015-04-03T22:40:15"/>
    <s v="February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5.75"/>
    <n v="5"/>
    <s v="theater/plays"/>
    <x v="1"/>
    <x v="6"/>
    <d v="2014-06-21T13:19:52"/>
    <d v="2014-06-22T21:00:00"/>
    <s v="June"/>
    <n v="201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52.083333333333336"/>
    <n v="21"/>
    <s v="theater/plays"/>
    <x v="1"/>
    <x v="6"/>
    <d v="2016-11-27T21:48:41"/>
    <d v="2016-12-12T06:00:00"/>
    <s v="November"/>
    <n v="201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183.33333333333334"/>
    <n v="5"/>
    <s v="theater/plays"/>
    <x v="1"/>
    <x v="6"/>
    <d v="2015-09-11T15:30:58"/>
    <d v="2015-10-11T15:29:05"/>
    <s v="September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26.333333333333332"/>
    <n v="4"/>
    <s v="theater/plays"/>
    <x v="1"/>
    <x v="6"/>
    <d v="2015-10-01T15:57:33"/>
    <d v="2015-10-31T15:57:33"/>
    <s v="October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e v="#DIV/0!"/>
    <n v="0"/>
    <s v="theater/plays"/>
    <x v="1"/>
    <x v="6"/>
    <d v="2016-05-25T01:52:38"/>
    <d v="2016-07-24T01:52:38"/>
    <s v="May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486.42857142857144"/>
    <n v="62"/>
    <s v="theater/plays"/>
    <x v="1"/>
    <x v="6"/>
    <d v="2014-07-10T05:37:12"/>
    <d v="2014-08-09T05:37:12"/>
    <s v="July"/>
    <n v="201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3"/>
    <n v="1"/>
    <s v="theater/plays"/>
    <x v="1"/>
    <x v="6"/>
    <d v="2014-12-09T21:42:19"/>
    <d v="2015-02-07T21:42:19"/>
    <s v="December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25"/>
    <n v="0"/>
    <s v="theater/plays"/>
    <x v="1"/>
    <x v="6"/>
    <d v="2015-07-25T10:33:16"/>
    <d v="2015-08-24T10:33:16"/>
    <s v="July"/>
    <n v="201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9.75"/>
    <n v="1"/>
    <s v="theater/plays"/>
    <x v="1"/>
    <x v="6"/>
    <d v="2015-07-11T04:00:18"/>
    <d v="2015-09-09T04:00:18"/>
    <s v="July"/>
    <n v="201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18.75"/>
    <n v="5"/>
    <s v="theater/plays"/>
    <x v="1"/>
    <x v="6"/>
    <d v="2014-10-28T23:13:51"/>
    <d v="2014-11-09T12:00:00"/>
    <s v="October"/>
    <n v="201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36.588235294117645"/>
    <n v="18"/>
    <s v="theater/plays"/>
    <x v="1"/>
    <x v="6"/>
    <d v="2016-08-24T01:21:53"/>
    <d v="2016-09-07T01:21:53"/>
    <s v="August"/>
    <n v="201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80.714285714285708"/>
    <n v="9"/>
    <s v="theater/plays"/>
    <x v="1"/>
    <x v="6"/>
    <d v="2015-07-14T15:34:26"/>
    <d v="2015-08-01T01:00:00"/>
    <s v="July"/>
    <n v="2015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1"/>
    <n v="0"/>
    <s v="theater/plays"/>
    <x v="1"/>
    <x v="6"/>
    <d v="2016-03-15T21:03:57"/>
    <d v="2016-05-14T21:03:57"/>
    <s v="March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52.8"/>
    <n v="3"/>
    <s v="theater/plays"/>
    <x v="1"/>
    <x v="6"/>
    <d v="2016-05-09T17:33:39"/>
    <d v="2016-06-08T17:33:39"/>
    <s v="May"/>
    <n v="201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20"/>
    <n v="0"/>
    <s v="theater/plays"/>
    <x v="1"/>
    <x v="6"/>
    <d v="2014-10-17T06:23:21"/>
    <d v="2014-11-25T19:46:00"/>
    <s v="October"/>
    <n v="2014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1"/>
    <n v="0"/>
    <s v="theater/plays"/>
    <x v="1"/>
    <x v="6"/>
    <d v="2015-04-13T20:11:27"/>
    <d v="2015-06-12T20:11:27"/>
    <s v="April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46.928571428571431"/>
    <n v="37"/>
    <s v="theater/plays"/>
    <x v="1"/>
    <x v="6"/>
    <d v="2015-05-18T18:27:06"/>
    <d v="2015-06-27T18:27:06"/>
    <s v="May"/>
    <n v="2015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78.07692307692308"/>
    <n v="14"/>
    <s v="theater/plays"/>
    <x v="1"/>
    <x v="6"/>
    <d v="2015-12-16T03:09:34"/>
    <d v="2016-01-15T03:09:34"/>
    <s v="December"/>
    <n v="2015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1"/>
    <n v="0"/>
    <s v="theater/plays"/>
    <x v="1"/>
    <x v="6"/>
    <d v="2014-07-08T22:08:59"/>
    <d v="2014-09-06T22:08:59"/>
    <s v="July"/>
    <n v="2014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1"/>
    <n v="0"/>
    <s v="theater/plays"/>
    <x v="1"/>
    <x v="6"/>
    <d v="2015-01-13T21:46:34"/>
    <d v="2015-03-14T20:46:34"/>
    <s v="January"/>
    <n v="2015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203.66666666666666"/>
    <n v="61"/>
    <s v="theater/plays"/>
    <x v="1"/>
    <x v="6"/>
    <d v="2016-02-15T09:33:10"/>
    <d v="2016-03-16T08:33:10"/>
    <s v="February"/>
    <n v="201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20.714285714285715"/>
    <n v="8"/>
    <s v="theater/plays"/>
    <x v="1"/>
    <x v="6"/>
    <d v="2014-04-26T11:26:29"/>
    <d v="2014-05-19T11:26:29"/>
    <s v="April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48.555555555555557"/>
    <n v="22"/>
    <s v="theater/plays"/>
    <x v="1"/>
    <x v="6"/>
    <d v="2015-08-29T05:37:27"/>
    <d v="2015-09-16T05:37:27"/>
    <s v="August"/>
    <n v="2015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68.099999999999994"/>
    <n v="27"/>
    <s v="theater/plays"/>
    <x v="1"/>
    <x v="6"/>
    <d v="2015-10-01T15:06:47"/>
    <d v="2015-10-29T15:06:47"/>
    <s v="October"/>
    <n v="2015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"/>
    <n v="9"/>
    <s v="theater/plays"/>
    <x v="1"/>
    <x v="6"/>
    <d v="2014-07-06T14:52:09"/>
    <d v="2014-08-05T14:52:09"/>
    <s v="July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51.615384615384613"/>
    <n v="27"/>
    <s v="theater/plays"/>
    <x v="1"/>
    <x v="6"/>
    <d v="2015-02-23T19:01:10"/>
    <d v="2015-03-25T18:01:10"/>
    <s v="February"/>
    <n v="2015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43"/>
    <n v="129"/>
    <s v="theater/musical"/>
    <x v="1"/>
    <x v="40"/>
    <d v="2014-08-26T21:16:44"/>
    <d v="2014-09-25T21:16:44"/>
    <s v="August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83.333333333333329"/>
    <n v="100"/>
    <s v="theater/musical"/>
    <x v="1"/>
    <x v="40"/>
    <d v="2015-04-03T20:58:47"/>
    <d v="2015-05-18T20:58:47"/>
    <s v="April"/>
    <n v="2015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30"/>
    <n v="100"/>
    <s v="theater/musical"/>
    <x v="1"/>
    <x v="40"/>
    <d v="2015-01-09T03:39:39"/>
    <d v="2015-01-24T03:00:00"/>
    <s v="January"/>
    <n v="2015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75.51020408163265"/>
    <n v="103"/>
    <s v="theater/musical"/>
    <x v="1"/>
    <x v="40"/>
    <d v="2015-04-09T13:21:50"/>
    <d v="2015-05-09T03:59:00"/>
    <s v="April"/>
    <n v="20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231.66175879396985"/>
    <n v="102"/>
    <s v="theater/musical"/>
    <x v="1"/>
    <x v="40"/>
    <d v="2014-08-12T14:01:08"/>
    <d v="2014-09-11T14:01:08"/>
    <s v="August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75"/>
    <n v="125"/>
    <s v="theater/musical"/>
    <x v="1"/>
    <x v="40"/>
    <d v="2015-02-09T18:22:59"/>
    <d v="2015-02-23T18:22:59"/>
    <s v="February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12.14285714285714"/>
    <n v="131"/>
    <s v="theater/musical"/>
    <x v="1"/>
    <x v="40"/>
    <d v="2014-06-16T16:03:49"/>
    <d v="2014-07-15T05:00:00"/>
    <s v="June"/>
    <n v="20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41.666666666666664"/>
    <n v="100"/>
    <s v="theater/musical"/>
    <x v="1"/>
    <x v="40"/>
    <d v="2016-02-03T23:57:26"/>
    <d v="2016-03-04T23:57:26"/>
    <s v="February"/>
    <n v="201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255.17343750000001"/>
    <n v="102"/>
    <s v="theater/musical"/>
    <x v="1"/>
    <x v="40"/>
    <d v="2014-04-25T13:32:38"/>
    <d v="2014-05-25T13:32:38"/>
    <s v="April"/>
    <n v="2014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62.7741935483871"/>
    <n v="101"/>
    <s v="theater/musical"/>
    <x v="1"/>
    <x v="40"/>
    <d v="2015-04-07T14:01:04"/>
    <d v="2015-05-07T14:01:04"/>
    <s v="April"/>
    <n v="201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88.333333333333329"/>
    <n v="106"/>
    <s v="theater/musical"/>
    <x v="1"/>
    <x v="40"/>
    <d v="2014-08-21T06:59:23"/>
    <d v="2014-09-15T06:08:00"/>
    <s v="August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85.736842105263165"/>
    <n v="105"/>
    <s v="theater/musical"/>
    <x v="1"/>
    <x v="40"/>
    <d v="2015-01-21T03:57:17"/>
    <d v="2015-02-21T11:00:00"/>
    <s v="January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47.574074074074076"/>
    <n v="103"/>
    <s v="theater/musical"/>
    <x v="1"/>
    <x v="40"/>
    <d v="2016-05-05T22:57:33"/>
    <d v="2016-06-04T22:57:33"/>
    <s v="May"/>
    <n v="201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72.972972972972968"/>
    <n v="108"/>
    <s v="theater/musical"/>
    <x v="1"/>
    <x v="40"/>
    <d v="2014-05-16T15:16:04"/>
    <d v="2014-06-15T15:16:04"/>
    <s v="May"/>
    <n v="201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90.538461538461533"/>
    <n v="101"/>
    <s v="theater/musical"/>
    <x v="1"/>
    <x v="40"/>
    <d v="2016-07-02T14:00:08"/>
    <d v="2016-08-29T17:00:00"/>
    <s v="July"/>
    <n v="201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37.647058823529413"/>
    <n v="128"/>
    <s v="theater/musical"/>
    <x v="1"/>
    <x v="40"/>
    <d v="2014-09-30T15:37:03"/>
    <d v="2014-10-13T04:59:00"/>
    <s v="September"/>
    <n v="2014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36.363636363636367"/>
    <n v="133"/>
    <s v="theater/musical"/>
    <x v="1"/>
    <x v="40"/>
    <d v="2014-06-13T10:58:33"/>
    <d v="2014-07-13T10:58:33"/>
    <s v="June"/>
    <n v="20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26.71875"/>
    <n v="101"/>
    <s v="theater/musical"/>
    <x v="1"/>
    <x v="40"/>
    <d v="2014-12-31T16:53:34"/>
    <d v="2015-01-30T16:53:34"/>
    <s v="December"/>
    <n v="201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329.2"/>
    <n v="103"/>
    <s v="theater/musical"/>
    <x v="1"/>
    <x v="40"/>
    <d v="2014-07-25T19:25:12"/>
    <d v="2014-08-28T01:00:00"/>
    <s v="July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81.242424242424249"/>
    <n v="107"/>
    <s v="theater/musical"/>
    <x v="1"/>
    <x v="40"/>
    <d v="2014-12-09T18:33:38"/>
    <d v="2015-01-18T18:33:38"/>
    <s v="December"/>
    <n v="2014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1"/>
    <n v="0"/>
    <s v="theater/spaces"/>
    <x v="1"/>
    <x v="38"/>
    <d v="2015-01-30T23:02:35"/>
    <d v="2015-03-01T23:02:35"/>
    <s v="January"/>
    <n v="20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202.22772277227722"/>
    <n v="20"/>
    <s v="theater/spaces"/>
    <x v="1"/>
    <x v="38"/>
    <d v="2015-11-26T19:17:39"/>
    <d v="2015-12-16T20:18:00"/>
    <s v="November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e v="#DIV/0!"/>
    <n v="0"/>
    <s v="theater/spaces"/>
    <x v="1"/>
    <x v="38"/>
    <d v="2015-03-14T03:06:20"/>
    <d v="2015-04-13T03:06:20"/>
    <s v="March"/>
    <n v="2015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00"/>
    <n v="1"/>
    <s v="theater/spaces"/>
    <x v="1"/>
    <x v="38"/>
    <d v="2015-05-08T21:56:38"/>
    <d v="2015-06-07T21:56:38"/>
    <s v="May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e v="#DIV/0!"/>
    <n v="0"/>
    <s v="theater/spaces"/>
    <x v="1"/>
    <x v="38"/>
    <d v="2015-04-24T03:21:00"/>
    <d v="2015-05-24T03:21:00"/>
    <s v="April"/>
    <n v="2015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1"/>
    <n v="0"/>
    <s v="theater/spaces"/>
    <x v="1"/>
    <x v="38"/>
    <d v="2016-07-16T12:44:52"/>
    <d v="2016-08-15T12:44:52"/>
    <s v="July"/>
    <n v="201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82.461538461538467"/>
    <n v="4"/>
    <s v="theater/spaces"/>
    <x v="1"/>
    <x v="38"/>
    <d v="2016-10-06T13:29:27"/>
    <d v="2016-11-24T17:11:00"/>
    <s v="October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2.6666666666666665"/>
    <n v="0"/>
    <s v="theater/spaces"/>
    <x v="1"/>
    <x v="38"/>
    <d v="2015-04-03T15:34:53"/>
    <d v="2015-06-02T15:34:53"/>
    <s v="April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12.5"/>
    <n v="3"/>
    <s v="theater/spaces"/>
    <x v="1"/>
    <x v="38"/>
    <d v="2015-10-20T19:45:17"/>
    <d v="2015-11-19T20:45:17"/>
    <s v="October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e v="#DIV/0!"/>
    <n v="0"/>
    <s v="theater/spaces"/>
    <x v="1"/>
    <x v="38"/>
    <d v="2015-12-24T08:45:52"/>
    <d v="2016-01-23T08:45:52"/>
    <s v="December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18.896551724137932"/>
    <n v="2"/>
    <s v="theater/spaces"/>
    <x v="1"/>
    <x v="38"/>
    <d v="2014-08-21T19:16:13"/>
    <d v="2014-10-05T19:16:13"/>
    <s v="August"/>
    <n v="201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200.625"/>
    <n v="8"/>
    <s v="theater/spaces"/>
    <x v="1"/>
    <x v="38"/>
    <d v="2016-09-15T16:33:59"/>
    <d v="2016-10-17T04:00:00"/>
    <s v="September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201.66666666666666"/>
    <n v="0"/>
    <s v="theater/spaces"/>
    <x v="1"/>
    <x v="38"/>
    <d v="2015-09-08T19:00:21"/>
    <d v="2015-10-08T19:00:21"/>
    <s v="September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e v="#DIV/0!"/>
    <n v="0"/>
    <s v="theater/spaces"/>
    <x v="1"/>
    <x v="38"/>
    <d v="2017-02-24T14:00:03"/>
    <d v="2017-03-16T13:00:03"/>
    <s v="February"/>
    <n v="2017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65"/>
    <n v="60"/>
    <s v="theater/spaces"/>
    <x v="1"/>
    <x v="38"/>
    <d v="2015-05-17T17:47:29"/>
    <d v="2015-06-16T17:47:29"/>
    <s v="May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66.099999999999994"/>
    <n v="17"/>
    <s v="theater/spaces"/>
    <x v="1"/>
    <x v="38"/>
    <d v="2016-04-04T23:00:50"/>
    <d v="2016-05-04T23:00:50"/>
    <s v="April"/>
    <n v="201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93.333333333333329"/>
    <n v="2"/>
    <s v="theater/spaces"/>
    <x v="1"/>
    <x v="38"/>
    <d v="2015-01-27T00:16:12"/>
    <d v="2015-03-27T23:16:12"/>
    <s v="January"/>
    <n v="2015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e v="#DIV/0!"/>
    <n v="0"/>
    <s v="theater/spaces"/>
    <x v="1"/>
    <x v="38"/>
    <d v="2016-03-09T18:41:57"/>
    <d v="2016-05-08T17:41:57"/>
    <s v="March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e v="#DIV/0!"/>
    <n v="0"/>
    <s v="theater/spaces"/>
    <x v="1"/>
    <x v="38"/>
    <d v="2016-05-08T00:12:05"/>
    <d v="2016-06-07T00:12:05"/>
    <s v="May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e v="#DIV/0!"/>
    <n v="0"/>
    <s v="theater/spaces"/>
    <x v="1"/>
    <x v="38"/>
    <d v="2014-08-12T18:10:23"/>
    <d v="2014-09-11T18:10:23"/>
    <s v="August"/>
    <n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50.75"/>
    <n v="110"/>
    <s v="theater/plays"/>
    <x v="1"/>
    <x v="6"/>
    <d v="2015-02-26T05:05:59"/>
    <d v="2015-03-26T04:00:00"/>
    <s v="February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60.9"/>
    <n v="122"/>
    <s v="theater/plays"/>
    <x v="1"/>
    <x v="6"/>
    <d v="2015-02-01T05:51:46"/>
    <d v="2015-03-01T06:59:00"/>
    <s v="February"/>
    <n v="201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09.03061224489795"/>
    <n v="107"/>
    <s v="theater/plays"/>
    <x v="1"/>
    <x v="6"/>
    <d v="2015-06-02T11:17:04"/>
    <d v="2015-07-02T11:17:04"/>
    <s v="June"/>
    <n v="20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25.692295918367346"/>
    <n v="101"/>
    <s v="theater/plays"/>
    <x v="1"/>
    <x v="6"/>
    <d v="2014-07-07T21:50:19"/>
    <d v="2014-08-06T21:32:00"/>
    <s v="July"/>
    <n v="201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41.92307692307692"/>
    <n v="109"/>
    <s v="theater/plays"/>
    <x v="1"/>
    <x v="6"/>
    <d v="2015-06-07T17:30:33"/>
    <d v="2015-07-07T17:30:33"/>
    <s v="June"/>
    <n v="2015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88.7734375"/>
    <n v="114"/>
    <s v="theater/plays"/>
    <x v="1"/>
    <x v="6"/>
    <d v="2015-08-17T17:43:32"/>
    <d v="2015-09-16T17:43:32"/>
    <s v="August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80.225352112676063"/>
    <n v="114"/>
    <s v="theater/plays"/>
    <x v="1"/>
    <x v="6"/>
    <d v="2015-02-07T04:44:52"/>
    <d v="2015-03-09T03:44:52"/>
    <s v="February"/>
    <n v="2015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78.936170212765958"/>
    <n v="106"/>
    <s v="theater/plays"/>
    <x v="1"/>
    <x v="6"/>
    <d v="2016-08-03T12:34:20"/>
    <d v="2016-08-17T03:59:00"/>
    <s v="August"/>
    <n v="20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95.588235294117652"/>
    <n v="163"/>
    <s v="theater/plays"/>
    <x v="1"/>
    <x v="6"/>
    <d v="2015-04-03T18:52:33"/>
    <d v="2015-05-03T22:51:00"/>
    <s v="April"/>
    <n v="201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69.890109890109883"/>
    <n v="106"/>
    <s v="theater/plays"/>
    <x v="1"/>
    <x v="6"/>
    <d v="2014-06-18T16:04:11"/>
    <d v="2014-07-18T16:04:11"/>
    <s v="June"/>
    <n v="20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74.534883720930239"/>
    <n v="100"/>
    <s v="theater/plays"/>
    <x v="1"/>
    <x v="6"/>
    <d v="2014-08-01T15:47:58"/>
    <d v="2014-08-31T15:47:58"/>
    <s v="August"/>
    <n v="2014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23.94117647058823"/>
    <n v="105"/>
    <s v="theater/plays"/>
    <x v="1"/>
    <x v="6"/>
    <d v="2016-11-20T02:38:40"/>
    <d v="2016-12-05T01:00:00"/>
    <s v="November"/>
    <n v="20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264.84848484848487"/>
    <n v="175"/>
    <s v="theater/plays"/>
    <x v="1"/>
    <x v="6"/>
    <d v="2015-12-03T19:38:28"/>
    <d v="2016-01-01T04:00:00"/>
    <s v="December"/>
    <n v="201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58.620689655172413"/>
    <n v="102"/>
    <s v="theater/plays"/>
    <x v="1"/>
    <x v="6"/>
    <d v="2014-08-29T01:27:51"/>
    <d v="2014-09-26T01:35:00"/>
    <s v="August"/>
    <n v="201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70.884955752212392"/>
    <n v="100"/>
    <s v="theater/plays"/>
    <x v="1"/>
    <x v="6"/>
    <d v="2014-10-29T16:24:46"/>
    <d v="2014-11-27T03:00:00"/>
    <s v="October"/>
    <n v="201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8.5714285714285712"/>
    <n v="171"/>
    <s v="theater/plays"/>
    <x v="1"/>
    <x v="6"/>
    <d v="2016-02-25T17:32:10"/>
    <d v="2016-03-13T12:00:00"/>
    <s v="February"/>
    <n v="201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13.56666666666666"/>
    <n v="114"/>
    <s v="theater/plays"/>
    <x v="1"/>
    <x v="6"/>
    <d v="2015-01-22T21:08:54"/>
    <d v="2015-03-23T02:14:00"/>
    <s v="January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60.6875"/>
    <n v="129"/>
    <s v="theater/plays"/>
    <x v="1"/>
    <x v="6"/>
    <d v="2014-10-10T15:22:27"/>
    <d v="2014-10-20T05:59:00"/>
    <s v="October"/>
    <n v="201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10.21739130434783"/>
    <n v="101"/>
    <s v="theater/plays"/>
    <x v="1"/>
    <x v="6"/>
    <d v="2014-12-20T19:47:03"/>
    <d v="2015-01-06T06:00:00"/>
    <s v="December"/>
    <n v="201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36.45833333333334"/>
    <n v="109"/>
    <s v="theater/plays"/>
    <x v="1"/>
    <x v="6"/>
    <d v="2015-08-03T21:58:50"/>
    <d v="2015-08-24T02:00:00"/>
    <s v="August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53.164948453608247"/>
    <n v="129"/>
    <s v="theater/spaces"/>
    <x v="1"/>
    <x v="38"/>
    <d v="2015-08-09T13:25:56"/>
    <d v="2015-09-23T13:25:56"/>
    <s v="August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86.491525423728817"/>
    <n v="102"/>
    <s v="theater/spaces"/>
    <x v="1"/>
    <x v="38"/>
    <d v="2016-01-12T16:29:03"/>
    <d v="2016-02-11T16:29:03"/>
    <s v="January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55.23827397260274"/>
    <n v="147"/>
    <s v="theater/spaces"/>
    <x v="1"/>
    <x v="38"/>
    <d v="2014-09-12T15:10:36"/>
    <d v="2014-11-11T16:10:36"/>
    <s v="September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15.08256880733946"/>
    <n v="100"/>
    <s v="theater/spaces"/>
    <x v="1"/>
    <x v="38"/>
    <d v="2016-07-25T06:41:21"/>
    <d v="2016-08-24T06:41:21"/>
    <s v="July"/>
    <n v="201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09.5945945945946"/>
    <n v="122"/>
    <s v="theater/spaces"/>
    <x v="1"/>
    <x v="38"/>
    <d v="2016-10-11T23:22:08"/>
    <d v="2016-10-31T04:00:00"/>
    <s v="October"/>
    <n v="201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45.214285714285715"/>
    <n v="106"/>
    <s v="theater/spaces"/>
    <x v="1"/>
    <x v="38"/>
    <d v="2016-03-02T12:00:06"/>
    <d v="2016-05-01T11:00:06"/>
    <s v="March"/>
    <n v="20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04.15169811320754"/>
    <n v="110"/>
    <s v="theater/spaces"/>
    <x v="1"/>
    <x v="38"/>
    <d v="2016-09-14T07:22:31"/>
    <d v="2016-10-13T00:00:00"/>
    <s v="September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35.714285714285715"/>
    <n v="100"/>
    <s v="theater/spaces"/>
    <x v="1"/>
    <x v="38"/>
    <d v="2016-05-21T08:41:21"/>
    <d v="2016-06-20T08:41:21"/>
    <s v="May"/>
    <n v="2016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96.997252747252745"/>
    <n v="177"/>
    <s v="theater/spaces"/>
    <x v="1"/>
    <x v="38"/>
    <d v="2015-11-29T00:29:22"/>
    <d v="2015-12-21T04:59:00"/>
    <s v="November"/>
    <n v="201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370.37037037037038"/>
    <n v="100"/>
    <s v="theater/spaces"/>
    <x v="1"/>
    <x v="38"/>
    <d v="2015-12-03T13:47:00"/>
    <d v="2016-01-07T13:47:00"/>
    <s v="December"/>
    <n v="201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94.408602150537632"/>
    <n v="103"/>
    <s v="theater/spaces"/>
    <x v="1"/>
    <x v="38"/>
    <d v="2017-01-05T20:05:30"/>
    <d v="2017-01-27T20:05:30"/>
    <s v="January"/>
    <n v="201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48.984375"/>
    <n v="105"/>
    <s v="theater/spaces"/>
    <x v="1"/>
    <x v="38"/>
    <d v="2016-09-09T18:25:10"/>
    <d v="2016-10-09T18:25:10"/>
    <s v="September"/>
    <n v="2016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45.590909090909093"/>
    <n v="100"/>
    <s v="theater/spaces"/>
    <x v="1"/>
    <x v="38"/>
    <d v="2016-01-21T20:07:47"/>
    <d v="2016-02-20T20:07:47"/>
    <s v="January"/>
    <n v="201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23.275254237288134"/>
    <n v="458"/>
    <s v="theater/spaces"/>
    <x v="1"/>
    <x v="38"/>
    <d v="2014-09-03T11:29:32"/>
    <d v="2014-10-03T11:29:32"/>
    <s v="September"/>
    <n v="201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63.2289156626506"/>
    <n v="105"/>
    <s v="theater/spaces"/>
    <x v="1"/>
    <x v="38"/>
    <d v="2016-12-20T15:57:51"/>
    <d v="2017-01-19T15:57:51"/>
    <s v="December"/>
    <n v="201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53.5204081632653"/>
    <n v="172"/>
    <s v="theater/spaces"/>
    <x v="1"/>
    <x v="38"/>
    <d v="2015-03-27T21:54:00"/>
    <d v="2015-05-26T21:54:00"/>
    <s v="March"/>
    <n v="20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90.2"/>
    <n v="104"/>
    <s v="theater/spaces"/>
    <x v="1"/>
    <x v="38"/>
    <d v="2017-02-09T17:36:33"/>
    <d v="2017-02-27T04:59:00"/>
    <s v="February"/>
    <n v="201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18.97113163972287"/>
    <n v="103"/>
    <s v="theater/spaces"/>
    <x v="1"/>
    <x v="38"/>
    <d v="2014-05-19T04:38:49"/>
    <d v="2014-06-16T04:25:00"/>
    <s v="May"/>
    <n v="201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80.25"/>
    <n v="119"/>
    <s v="theater/spaces"/>
    <x v="1"/>
    <x v="38"/>
    <d v="2017-02-14T17:46:00"/>
    <d v="2017-03-01T02:00:00"/>
    <s v="February"/>
    <n v="201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62.5"/>
    <n v="100"/>
    <s v="theater/spaces"/>
    <x v="1"/>
    <x v="38"/>
    <d v="2017-01-17T19:51:10"/>
    <d v="2017-01-31T18:00:00"/>
    <s v="January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131.37719999999999"/>
    <n v="319"/>
    <s v="theater/spaces"/>
    <x v="1"/>
    <x v="38"/>
    <d v="2016-06-13T21:29:42"/>
    <d v="2016-07-13T21:29:42"/>
    <s v="June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73.032980769230775"/>
    <n v="109"/>
    <s v="theater/spaces"/>
    <x v="1"/>
    <x v="38"/>
    <d v="2012-11-26T20:04:12"/>
    <d v="2012-12-26T20:04:12"/>
    <s v="November"/>
    <n v="20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78.52941176470588"/>
    <n v="101"/>
    <s v="theater/spaces"/>
    <x v="1"/>
    <x v="38"/>
    <d v="2016-01-29T20:22:56"/>
    <d v="2016-03-01T05:59:00"/>
    <s v="January"/>
    <n v="201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62.90974729241879"/>
    <n v="113"/>
    <s v="theater/spaces"/>
    <x v="1"/>
    <x v="38"/>
    <d v="2014-10-16T21:08:44"/>
    <d v="2014-11-15T22:08:44"/>
    <s v="October"/>
    <n v="201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08.24237288135593"/>
    <n v="120"/>
    <s v="theater/spaces"/>
    <x v="1"/>
    <x v="38"/>
    <d v="2014-09-06T16:11:45"/>
    <d v="2014-10-06T16:11:45"/>
    <s v="September"/>
    <n v="201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88.865979381443296"/>
    <n v="108"/>
    <s v="theater/spaces"/>
    <x v="1"/>
    <x v="38"/>
    <d v="2014-11-14T18:09:51"/>
    <d v="2014-12-14T18:09:51"/>
    <s v="November"/>
    <n v="2014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54"/>
    <n v="180"/>
    <s v="theater/spaces"/>
    <x v="1"/>
    <x v="38"/>
    <d v="2015-04-04T05:11:23"/>
    <d v="2015-04-25T05:11:23"/>
    <s v="April"/>
    <n v="201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16.73076923076923"/>
    <n v="101"/>
    <s v="theater/spaces"/>
    <x v="1"/>
    <x v="38"/>
    <d v="2015-12-22T05:05:19"/>
    <d v="2016-01-21T05:05:19"/>
    <s v="December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233.8984375"/>
    <n v="120"/>
    <s v="theater/spaces"/>
    <x v="1"/>
    <x v="38"/>
    <d v="2014-10-27T13:40:40"/>
    <d v="2014-11-26T14:40:40"/>
    <s v="October"/>
    <n v="201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58"/>
    <n v="158"/>
    <s v="theater/spaces"/>
    <x v="1"/>
    <x v="38"/>
    <d v="2014-12-23T19:58:39"/>
    <d v="2015-02-21T19:58:39"/>
    <s v="December"/>
    <n v="2014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4.84"/>
    <n v="124"/>
    <s v="theater/spaces"/>
    <x v="1"/>
    <x v="38"/>
    <d v="2015-11-26T11:15:16"/>
    <d v="2015-12-23T22:59:00"/>
    <s v="November"/>
    <n v="2015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85.181818181818187"/>
    <n v="117"/>
    <s v="theater/spaces"/>
    <x v="1"/>
    <x v="38"/>
    <d v="2015-01-20T16:52:10"/>
    <d v="2015-02-10T16:52:10"/>
    <s v="January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46.69158878504672"/>
    <n v="157"/>
    <s v="theater/spaces"/>
    <x v="1"/>
    <x v="38"/>
    <d v="2015-05-22T20:04:09"/>
    <d v="2015-06-21T20:04:09"/>
    <s v="May"/>
    <n v="201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50.764811490125673"/>
    <n v="113"/>
    <s v="theater/spaces"/>
    <x v="1"/>
    <x v="38"/>
    <d v="2014-10-08T02:58:00"/>
    <d v="2014-11-05T05:00:00"/>
    <s v="October"/>
    <n v="201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87.7"/>
    <n v="103"/>
    <s v="theater/spaces"/>
    <x v="1"/>
    <x v="38"/>
    <d v="2014-05-26T17:27:18"/>
    <d v="2014-06-11T04:00:00"/>
    <s v="May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242.27777777777777"/>
    <n v="103"/>
    <s v="theater/spaces"/>
    <x v="1"/>
    <x v="38"/>
    <d v="2014-05-19T13:09:12"/>
    <d v="2014-07-18T13:09:12"/>
    <s v="May"/>
    <n v="201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46.44654088050314"/>
    <n v="106"/>
    <s v="theater/spaces"/>
    <x v="1"/>
    <x v="38"/>
    <d v="2014-07-21T20:24:03"/>
    <d v="2014-08-20T20:24:03"/>
    <s v="July"/>
    <n v="20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03.17073170731707"/>
    <n v="101"/>
    <s v="theater/spaces"/>
    <x v="1"/>
    <x v="38"/>
    <d v="2015-06-08T07:09:36"/>
    <d v="2015-07-20T22:00:00"/>
    <s v="June"/>
    <n v="201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80.464601769911511"/>
    <n v="121"/>
    <s v="theater/spaces"/>
    <x v="1"/>
    <x v="38"/>
    <d v="2014-04-29T20:00:20"/>
    <d v="2014-05-27T03:00:00"/>
    <s v="April"/>
    <n v="2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234.66666666666666"/>
    <n v="101"/>
    <s v="theater/spaces"/>
    <x v="1"/>
    <x v="38"/>
    <d v="2015-06-15T20:18:53"/>
    <d v="2015-08-14T20:18:53"/>
    <s v="June"/>
    <n v="2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50.689320388349515"/>
    <n v="116"/>
    <s v="theater/spaces"/>
    <x v="1"/>
    <x v="38"/>
    <d v="2016-10-17T14:51:09"/>
    <d v="2016-11-22T05:59:00"/>
    <s v="October"/>
    <n v="2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62.70967741935485"/>
    <n v="101"/>
    <s v="theater/spaces"/>
    <x v="1"/>
    <x v="38"/>
    <d v="2016-07-13T22:53:29"/>
    <d v="2016-08-27T22:53:29"/>
    <s v="July"/>
    <n v="2016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20.16666666666667"/>
    <n v="103"/>
    <s v="theater/spaces"/>
    <x v="1"/>
    <x v="38"/>
    <d v="2015-04-27T16:13:06"/>
    <d v="2015-06-11T16:13:06"/>
    <s v="April"/>
    <n v="20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67.697802197802204"/>
    <n v="246"/>
    <s v="theater/spaces"/>
    <x v="1"/>
    <x v="38"/>
    <d v="2012-09-06T23:51:15"/>
    <d v="2012-10-06T23:51:15"/>
    <s v="September"/>
    <n v="201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52.103448275862071"/>
    <n v="302"/>
    <s v="theater/spaces"/>
    <x v="1"/>
    <x v="38"/>
    <d v="2014-05-02T12:13:33"/>
    <d v="2014-05-30T16:00:00"/>
    <s v="May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51.6"/>
    <n v="143"/>
    <s v="theater/spaces"/>
    <x v="1"/>
    <x v="38"/>
    <d v="2017-02-17T11:01:32"/>
    <d v="2017-03-03T11:01:32"/>
    <s v="February"/>
    <n v="201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64.3"/>
    <n v="131"/>
    <s v="theater/spaces"/>
    <x v="1"/>
    <x v="38"/>
    <d v="2015-02-18T16:54:11"/>
    <d v="2015-03-20T15:54:11"/>
    <s v="February"/>
    <n v="2015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84.858585858585855"/>
    <n v="168"/>
    <s v="theater/spaces"/>
    <x v="1"/>
    <x v="38"/>
    <d v="2016-07-16T06:20:25"/>
    <d v="2016-08-15T06:20:25"/>
    <s v="July"/>
    <n v="201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94.548850574712645"/>
    <n v="110"/>
    <s v="theater/spaces"/>
    <x v="1"/>
    <x v="38"/>
    <d v="2014-10-20T17:00:47"/>
    <d v="2014-11-18T04:35:00"/>
    <s v="October"/>
    <n v="20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45.536585365853661"/>
    <n v="107"/>
    <s v="theater/spaces"/>
    <x v="1"/>
    <x v="38"/>
    <d v="2015-08-17T17:56:11"/>
    <d v="2015-09-16T17:56:11"/>
    <s v="August"/>
    <n v="201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51.724137931034484"/>
    <n v="100"/>
    <s v="theater/spaces"/>
    <x v="1"/>
    <x v="38"/>
    <d v="2016-08-15T21:10:47"/>
    <d v="2016-10-14T21:10:47"/>
    <s v="August"/>
    <n v="201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50.88"/>
    <n v="127"/>
    <s v="theater/spaces"/>
    <x v="1"/>
    <x v="38"/>
    <d v="2015-08-12T01:04:19"/>
    <d v="2015-09-11T01:04:19"/>
    <s v="August"/>
    <n v="2015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91.13043478260869"/>
    <n v="147"/>
    <s v="theater/spaces"/>
    <x v="1"/>
    <x v="38"/>
    <d v="2016-07-19T02:38:45"/>
    <d v="2016-08-18T02:38:45"/>
    <s v="July"/>
    <n v="201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89.314285714285717"/>
    <n v="113"/>
    <s v="theater/spaces"/>
    <x v="1"/>
    <x v="38"/>
    <d v="2016-10-01T12:50:55"/>
    <d v="2016-11-01T03:59:00"/>
    <s v="October"/>
    <n v="2016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88.588631921824103"/>
    <n v="109"/>
    <s v="theater/spaces"/>
    <x v="1"/>
    <x v="38"/>
    <d v="2013-04-04T13:26:49"/>
    <d v="2013-05-04T13:26:49"/>
    <s v="April"/>
    <n v="201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96.300911854103347"/>
    <n v="127"/>
    <s v="theater/spaces"/>
    <x v="1"/>
    <x v="38"/>
    <d v="2013-07-11T18:50:44"/>
    <d v="2013-08-16T11:59:00"/>
    <s v="July"/>
    <n v="20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33.3125"/>
    <n v="213"/>
    <s v="theater/spaces"/>
    <x v="1"/>
    <x v="38"/>
    <d v="2010-07-19T21:26:13"/>
    <d v="2010-10-02T04:59:00"/>
    <s v="July"/>
    <n v="201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37.222222222222221"/>
    <n v="101"/>
    <s v="theater/spaces"/>
    <x v="1"/>
    <x v="38"/>
    <d v="2016-01-04T06:03:17"/>
    <d v="2016-03-04T06:03:17"/>
    <s v="January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92.130423728813554"/>
    <n v="109"/>
    <s v="theater/spaces"/>
    <x v="1"/>
    <x v="38"/>
    <d v="2013-12-02T19:03:58"/>
    <d v="2013-12-29T07:59:00"/>
    <s v="December"/>
    <n v="20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76.785714285714292"/>
    <n v="108"/>
    <s v="theater/spaces"/>
    <x v="1"/>
    <x v="38"/>
    <d v="2015-06-22T19:00:21"/>
    <d v="2015-06-26T23:00:00"/>
    <s v="June"/>
    <n v="201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96.526315789473685"/>
    <n v="110"/>
    <s v="theater/spaces"/>
    <x v="1"/>
    <x v="38"/>
    <d v="2015-12-21T20:50:48"/>
    <d v="2016-01-20T20:50:48"/>
    <s v="December"/>
    <n v="201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51.891891891891895"/>
    <n v="128"/>
    <s v="theater/spaces"/>
    <x v="1"/>
    <x v="38"/>
    <d v="2015-09-06T16:30:47"/>
    <d v="2015-10-06T16:30:47"/>
    <s v="September"/>
    <n v="201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28.9140625"/>
    <n v="110"/>
    <s v="theater/spaces"/>
    <x v="1"/>
    <x v="38"/>
    <d v="2015-03-20T01:41:39"/>
    <d v="2015-04-16T02:50:00"/>
    <s v="March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84.108974358974365"/>
    <n v="109"/>
    <s v="theater/spaces"/>
    <x v="1"/>
    <x v="38"/>
    <d v="2016-01-18T17:26:38"/>
    <d v="2016-02-02T17:26:38"/>
    <s v="January"/>
    <n v="201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82.941562500000003"/>
    <n v="133"/>
    <s v="theater/spaces"/>
    <x v="1"/>
    <x v="38"/>
    <d v="2014-07-23T03:44:15"/>
    <d v="2014-08-22T03:44:15"/>
    <s v="July"/>
    <n v="20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259.94827586206895"/>
    <n v="191"/>
    <s v="theater/spaces"/>
    <x v="1"/>
    <x v="38"/>
    <d v="2014-08-11T19:16:26"/>
    <d v="2014-09-10T04:52:00"/>
    <s v="August"/>
    <n v="2014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37.25"/>
    <n v="149"/>
    <s v="theater/spaces"/>
    <x v="1"/>
    <x v="38"/>
    <d v="2016-03-14T23:44:14"/>
    <d v="2016-04-27T13:16:00"/>
    <s v="March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77.02127659574469"/>
    <n v="166"/>
    <s v="theater/spaces"/>
    <x v="1"/>
    <x v="38"/>
    <d v="2014-12-02T21:37:42"/>
    <d v="2014-12-31T21:22:00"/>
    <s v="December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74.074074074074076"/>
    <n v="107"/>
    <s v="theater/spaces"/>
    <x v="1"/>
    <x v="38"/>
    <d v="2015-05-15T00:20:55"/>
    <d v="2015-06-14T00:20:55"/>
    <s v="May"/>
    <n v="201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70.666666666666671"/>
    <n v="106"/>
    <s v="theater/spaces"/>
    <x v="1"/>
    <x v="38"/>
    <d v="2016-04-05T04:02:40"/>
    <d v="2016-05-05T04:02:40"/>
    <s v="April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23.62857142857143"/>
    <n v="24"/>
    <s v="theater/spaces"/>
    <x v="1"/>
    <x v="38"/>
    <d v="2017-01-09T09:59:05"/>
    <d v="2017-02-08T09:59:05"/>
    <s v="January"/>
    <n v="2017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37.5"/>
    <n v="0"/>
    <s v="theater/spaces"/>
    <x v="1"/>
    <x v="38"/>
    <d v="2015-04-28T16:04:54"/>
    <d v="2015-05-28T15:59:00"/>
    <s v="April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13.333333333333334"/>
    <n v="0"/>
    <s v="theater/spaces"/>
    <x v="1"/>
    <x v="38"/>
    <d v="2014-08-11T18:16:53"/>
    <d v="2014-10-02T03:59:00"/>
    <s v="August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e v="#DIV/0!"/>
    <n v="0"/>
    <s v="theater/spaces"/>
    <x v="1"/>
    <x v="38"/>
    <d v="2015-01-23T19:59:14"/>
    <d v="2015-03-02T01:04:00"/>
    <s v="January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1"/>
    <n v="0"/>
    <s v="theater/spaces"/>
    <x v="1"/>
    <x v="38"/>
    <d v="2014-11-10T22:59:50"/>
    <d v="2015-01-09T22:59:50"/>
    <s v="November"/>
    <n v="2014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e v="#DIV/0!"/>
    <n v="0"/>
    <s v="theater/spaces"/>
    <x v="1"/>
    <x v="38"/>
    <d v="2014-07-31T15:16:24"/>
    <d v="2014-09-29T15:16:24"/>
    <s v="July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e v="#DIV/0!"/>
    <n v="0"/>
    <s v="theater/spaces"/>
    <x v="1"/>
    <x v="38"/>
    <d v="2016-03-04T15:36:51"/>
    <d v="2016-04-03T14:36:51"/>
    <s v="March"/>
    <n v="201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"/>
    <n v="0"/>
    <s v="theater/spaces"/>
    <x v="1"/>
    <x v="38"/>
    <d v="2016-03-31T08:59:00"/>
    <d v="2016-05-20T08:59:00"/>
    <s v="March"/>
    <n v="201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41"/>
    <n v="3"/>
    <s v="theater/spaces"/>
    <x v="1"/>
    <x v="38"/>
    <d v="2014-07-09T22:27:26"/>
    <d v="2014-08-08T22:27:26"/>
    <s v="July"/>
    <n v="2014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55.833333333333336"/>
    <n v="0"/>
    <s v="theater/spaces"/>
    <x v="1"/>
    <x v="38"/>
    <d v="2015-08-29T06:35:34"/>
    <d v="2015-09-28T06:35:34"/>
    <s v="August"/>
    <n v="2015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e v="#DIV/0!"/>
    <n v="0"/>
    <s v="theater/spaces"/>
    <x v="1"/>
    <x v="38"/>
    <d v="2014-07-14T18:49:08"/>
    <d v="2014-08-13T18:49:08"/>
    <s v="July"/>
    <n v="20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99.761194029850742"/>
    <n v="67"/>
    <s v="theater/spaces"/>
    <x v="1"/>
    <x v="38"/>
    <d v="2015-09-01T12:51:32"/>
    <d v="2015-09-30T18:00:00"/>
    <s v="September"/>
    <n v="2015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25.521739130434781"/>
    <n v="20"/>
    <s v="theater/spaces"/>
    <x v="1"/>
    <x v="38"/>
    <d v="2016-09-17T22:08:58"/>
    <d v="2016-10-22T22:08:58"/>
    <s v="September"/>
    <n v="2016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117.65277777777777"/>
    <n v="11"/>
    <s v="theater/spaces"/>
    <x v="1"/>
    <x v="38"/>
    <d v="2015-10-22T03:07:26"/>
    <d v="2015-11-22T06:59:00"/>
    <s v="October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5"/>
    <n v="0"/>
    <s v="theater/spaces"/>
    <x v="1"/>
    <x v="38"/>
    <d v="2014-07-05T01:19:32"/>
    <d v="2014-07-30T01:19:32"/>
    <s v="July"/>
    <n v="2014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2796.6666666666665"/>
    <n v="12"/>
    <s v="theater/spaces"/>
    <x v="1"/>
    <x v="38"/>
    <d v="2016-06-10T05:28:57"/>
    <d v="2016-07-10T05:28:57"/>
    <s v="June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00"/>
    <n v="3"/>
    <s v="theater/spaces"/>
    <x v="1"/>
    <x v="38"/>
    <d v="2015-08-10T22:31:19"/>
    <d v="2015-09-09T22:31:19"/>
    <s v="August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87.5"/>
    <n v="0"/>
    <s v="theater/spaces"/>
    <x v="1"/>
    <x v="38"/>
    <d v="2015-09-16T16:35:52"/>
    <d v="2015-10-16T16:35:52"/>
    <s v="September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20.142857142857142"/>
    <n v="14"/>
    <s v="theater/spaces"/>
    <x v="1"/>
    <x v="38"/>
    <d v="2014-11-14T20:00:34"/>
    <d v="2014-12-14T20:00:34"/>
    <s v="November"/>
    <n v="20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20.875"/>
    <n v="3"/>
    <s v="theater/spaces"/>
    <x v="1"/>
    <x v="38"/>
    <d v="2016-11-16T17:36:09"/>
    <d v="2016-12-07T17:36:09"/>
    <s v="November"/>
    <n v="2016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61.307692307692307"/>
    <n v="60"/>
    <s v="theater/spaces"/>
    <x v="1"/>
    <x v="38"/>
    <d v="2015-04-03T17:34:41"/>
    <d v="2015-04-21T05:59:00"/>
    <s v="April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"/>
    <n v="0"/>
    <s v="theater/spaces"/>
    <x v="1"/>
    <x v="38"/>
    <d v="2016-10-15T16:34:22"/>
    <d v="2016-10-30T01:46:00"/>
    <s v="October"/>
    <n v="201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92.142857142857139"/>
    <n v="0"/>
    <s v="theater/spaces"/>
    <x v="1"/>
    <x v="38"/>
    <d v="2015-04-17T16:25:00"/>
    <d v="2015-06-14T19:19:00"/>
    <s v="April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7.333333333333333"/>
    <n v="0"/>
    <s v="theater/spaces"/>
    <x v="1"/>
    <x v="38"/>
    <d v="2016-02-09T13:42:39"/>
    <d v="2016-03-10T13:42:39"/>
    <s v="February"/>
    <n v="2016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64.8"/>
    <n v="9"/>
    <s v="theater/spaces"/>
    <x v="1"/>
    <x v="38"/>
    <d v="2016-06-30T02:27:20"/>
    <d v="2016-08-19T02:27:20"/>
    <s v="June"/>
    <n v="2016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30.12"/>
    <n v="15"/>
    <s v="theater/spaces"/>
    <x v="1"/>
    <x v="38"/>
    <d v="2015-08-10T15:38:43"/>
    <d v="2015-10-09T15:38:43"/>
    <s v="August"/>
    <n v="20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52.5"/>
    <n v="0"/>
    <s v="theater/spaces"/>
    <x v="1"/>
    <x v="38"/>
    <d v="2017-01-31T22:57:58"/>
    <d v="2017-03-02T22:57:58"/>
    <s v="January"/>
    <n v="201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23.666666666666668"/>
    <n v="0"/>
    <s v="theater/spaces"/>
    <x v="1"/>
    <x v="38"/>
    <d v="2015-01-27T03:19:55"/>
    <d v="2015-02-26T03:19:55"/>
    <s v="January"/>
    <n v="20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415.77777777777777"/>
    <n v="1"/>
    <s v="theater/spaces"/>
    <x v="1"/>
    <x v="38"/>
    <d v="2015-02-20T17:07:15"/>
    <d v="2015-03-22T16:07:15"/>
    <s v="February"/>
    <n v="20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53.714285714285715"/>
    <n v="0"/>
    <s v="theater/spaces"/>
    <x v="1"/>
    <x v="38"/>
    <d v="2014-10-28T00:40:44"/>
    <d v="2014-12-27T01:40:44"/>
    <s v="October"/>
    <n v="201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420.6"/>
    <n v="0"/>
    <s v="theater/spaces"/>
    <x v="1"/>
    <x v="38"/>
    <d v="2015-08-21T04:21:31"/>
    <d v="2015-09-20T04:21:31"/>
    <s v="August"/>
    <n v="2015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e v="#DIV/0!"/>
    <n v="0"/>
    <s v="theater/spaces"/>
    <x v="1"/>
    <x v="38"/>
    <d v="2015-10-16T22:09:06"/>
    <d v="2015-11-15T23:09:06"/>
    <s v="October"/>
    <n v="201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18.666666666666668"/>
    <n v="0"/>
    <s v="theater/spaces"/>
    <x v="1"/>
    <x v="38"/>
    <d v="2014-08-02T13:31:18"/>
    <d v="2014-09-01T05:00:00"/>
    <s v="August"/>
    <n v="20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78.333333333333329"/>
    <n v="12"/>
    <s v="theater/spaces"/>
    <x v="1"/>
    <x v="38"/>
    <d v="2015-04-06T17:22:11"/>
    <d v="2015-05-05T18:48:00"/>
    <s v="April"/>
    <n v="20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67.777777777777771"/>
    <n v="2"/>
    <s v="theater/spaces"/>
    <x v="1"/>
    <x v="38"/>
    <d v="2015-08-30T21:12:39"/>
    <d v="2015-09-29T21:12:39"/>
    <s v="August"/>
    <n v="20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16.666666666666668"/>
    <n v="0"/>
    <s v="theater/spaces"/>
    <x v="1"/>
    <x v="38"/>
    <d v="2015-06-18T16:05:59"/>
    <d v="2015-08-17T16:05:59"/>
    <s v="June"/>
    <n v="20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62.5"/>
    <n v="1"/>
    <s v="theater/spaces"/>
    <x v="1"/>
    <x v="38"/>
    <d v="2016-10-22T03:36:30"/>
    <d v="2016-12-21T04:36:30"/>
    <s v="October"/>
    <n v="201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42"/>
    <n v="0"/>
    <s v="theater/spaces"/>
    <x v="1"/>
    <x v="38"/>
    <d v="2014-12-08T13:44:07"/>
    <d v="2015-01-08T13:41:00"/>
    <s v="December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130.0888888888889"/>
    <n v="23"/>
    <s v="theater/spaces"/>
    <x v="1"/>
    <x v="38"/>
    <d v="2016-06-07T13:01:23"/>
    <d v="2016-07-09T01:59:00"/>
    <s v="June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1270.2222222222222"/>
    <n v="5"/>
    <s v="theater/spaces"/>
    <x v="1"/>
    <x v="38"/>
    <d v="2015-03-02T19:39:05"/>
    <d v="2015-05-01T18:39:05"/>
    <s v="March"/>
    <n v="201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88.444444444444443"/>
    <n v="16"/>
    <s v="theater/spaces"/>
    <x v="1"/>
    <x v="38"/>
    <d v="2016-07-15T22:45:43"/>
    <d v="2016-08-14T22:45:43"/>
    <s v="July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56.342380952380957"/>
    <n v="1"/>
    <s v="theater/spaces"/>
    <x v="1"/>
    <x v="38"/>
    <d v="2015-09-08T14:51:52"/>
    <d v="2015-10-15T22:00:00"/>
    <s v="September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53.529411764705884"/>
    <n v="23"/>
    <s v="theater/spaces"/>
    <x v="1"/>
    <x v="38"/>
    <d v="2014-05-01T21:49:01"/>
    <d v="2014-06-01T03:59:00"/>
    <s v="May"/>
    <n v="201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5"/>
    <n v="0"/>
    <s v="theater/spaces"/>
    <x v="1"/>
    <x v="38"/>
    <d v="2015-07-22T19:05:56"/>
    <d v="2015-09-20T19:05:56"/>
    <s v="July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50"/>
    <n v="0"/>
    <s v="theater/spaces"/>
    <x v="1"/>
    <x v="38"/>
    <d v="2016-06-02T00:36:20"/>
    <d v="2016-08-01T00:36:20"/>
    <s v="June"/>
    <n v="201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56.785714285714285"/>
    <n v="4"/>
    <s v="theater/spaces"/>
    <x v="1"/>
    <x v="38"/>
    <d v="2015-04-20T19:48:46"/>
    <d v="2015-05-20T19:48:46"/>
    <s v="April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40.833333333333336"/>
    <n v="17"/>
    <s v="theater/spaces"/>
    <x v="1"/>
    <x v="38"/>
    <d v="2016-09-16T12:05:01"/>
    <d v="2016-10-07T14:00:00"/>
    <s v="September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65.111111111111114"/>
    <n v="4"/>
    <s v="theater/spaces"/>
    <x v="1"/>
    <x v="38"/>
    <d v="2015-12-21T19:00:49"/>
    <d v="2016-02-08T00:17:00"/>
    <s v="December"/>
    <n v="20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55.6"/>
    <n v="14"/>
    <s v="theater/spaces"/>
    <x v="1"/>
    <x v="38"/>
    <d v="2016-01-13T04:33:11"/>
    <d v="2016-02-12T04:33:11"/>
    <s v="January"/>
    <n v="201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140.53846153846155"/>
    <n v="15"/>
    <s v="theater/spaces"/>
    <x v="1"/>
    <x v="38"/>
    <d v="2014-09-20T14:56:15"/>
    <d v="2014-10-20T14:56:15"/>
    <s v="September"/>
    <n v="2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25"/>
    <n v="12"/>
    <s v="theater/spaces"/>
    <x v="1"/>
    <x v="38"/>
    <d v="2015-06-16T09:12:17"/>
    <d v="2015-07-16T07:56:00"/>
    <s v="June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69.533333333333331"/>
    <n v="39"/>
    <s v="theater/spaces"/>
    <x v="1"/>
    <x v="38"/>
    <d v="2016-07-04T08:10:18"/>
    <d v="2016-08-23T08:10:18"/>
    <s v="July"/>
    <n v="201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5.5"/>
    <n v="0"/>
    <s v="theater/spaces"/>
    <x v="1"/>
    <x v="38"/>
    <d v="2015-04-13T03:45:06"/>
    <d v="2015-06-12T03:45:06"/>
    <s v="April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237"/>
    <n v="30"/>
    <s v="theater/spaces"/>
    <x v="1"/>
    <x v="38"/>
    <d v="2015-01-02T21:48:31"/>
    <d v="2015-02-03T02:00:00"/>
    <s v="January"/>
    <n v="2015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79.870967741935488"/>
    <n v="42"/>
    <s v="theater/spaces"/>
    <x v="1"/>
    <x v="38"/>
    <d v="2014-08-25T17:15:16"/>
    <d v="2014-10-19T05:00:00"/>
    <s v="August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10.25"/>
    <n v="4"/>
    <s v="theater/spaces"/>
    <x v="1"/>
    <x v="38"/>
    <d v="2015-08-25T10:17:56"/>
    <d v="2015-09-16T22:00:00"/>
    <s v="August"/>
    <n v="201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272.58620689655174"/>
    <n v="20"/>
    <s v="theater/spaces"/>
    <x v="1"/>
    <x v="38"/>
    <d v="2015-05-04T19:32:31"/>
    <d v="2015-05-11T19:32:31"/>
    <s v="May"/>
    <n v="2015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13"/>
    <n v="0"/>
    <s v="theater/spaces"/>
    <x v="1"/>
    <x v="38"/>
    <d v="2015-02-27T16:19:54"/>
    <d v="2015-04-28T15:19:54"/>
    <s v="February"/>
    <n v="201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58.184210526315788"/>
    <n v="25"/>
    <s v="theater/spaces"/>
    <x v="1"/>
    <x v="38"/>
    <d v="2014-07-24T03:00:10"/>
    <d v="2014-08-28T03:00:10"/>
    <s v="July"/>
    <n v="2014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10"/>
    <n v="0"/>
    <s v="theater/spaces"/>
    <x v="1"/>
    <x v="38"/>
    <d v="2017-01-10T00:45:19"/>
    <d v="2017-02-19T00:45:19"/>
    <s v="January"/>
    <n v="2017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70.10526315789474"/>
    <n v="27"/>
    <s v="theater/spaces"/>
    <x v="1"/>
    <x v="38"/>
    <d v="2014-09-03T14:17:00"/>
    <d v="2014-10-04T14:17:00"/>
    <s v="September"/>
    <n v="201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57.888888888888886"/>
    <n v="5"/>
    <s v="theater/spaces"/>
    <x v="1"/>
    <x v="38"/>
    <d v="2016-09-02T02:55:34"/>
    <d v="2016-11-01T02:55:34"/>
    <s v="September"/>
    <n v="201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125.27027027027027"/>
    <n v="4"/>
    <s v="theater/spaces"/>
    <x v="1"/>
    <x v="38"/>
    <d v="2015-03-18T17:33:02"/>
    <d v="2015-04-17T17:33:02"/>
    <s v="March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e v="#DIV/0!"/>
    <n v="0"/>
    <s v="theater/spaces"/>
    <x v="1"/>
    <x v="38"/>
    <d v="2014-07-23T15:10:50"/>
    <d v="2014-09-21T15:10:50"/>
    <s v="July"/>
    <n v="2014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00"/>
    <n v="3"/>
    <s v="theater/spaces"/>
    <x v="1"/>
    <x v="38"/>
    <d v="2016-05-06T10:43:47"/>
    <d v="2016-06-05T10:43:47"/>
    <s v="May"/>
    <n v="2016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43"/>
    <n v="57"/>
    <s v="theater/spaces"/>
    <x v="1"/>
    <x v="38"/>
    <d v="2015-03-18T12:22:05"/>
    <d v="2015-04-01T12:22:05"/>
    <s v="March"/>
    <n v="201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1"/>
    <n v="0"/>
    <s v="theater/spaces"/>
    <x v="1"/>
    <x v="38"/>
    <d v="2016-05-19T08:59:20"/>
    <d v="2016-05-27T13:12:00"/>
    <s v="May"/>
    <n v="2016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775"/>
    <n v="0"/>
    <s v="theater/spaces"/>
    <x v="1"/>
    <x v="38"/>
    <d v="2016-06-13T15:35:23"/>
    <d v="2016-07-02T15:35:23"/>
    <s v="June"/>
    <n v="201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5"/>
    <n v="0"/>
    <s v="theater/spaces"/>
    <x v="1"/>
    <x v="38"/>
    <d v="2015-02-25T01:05:32"/>
    <d v="2015-03-27T00:05:32"/>
    <s v="February"/>
    <n v="201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12.8"/>
    <n v="0"/>
    <s v="theater/spaces"/>
    <x v="1"/>
    <x v="38"/>
    <d v="2016-03-06T22:36:36"/>
    <d v="2016-05-05T21:36:36"/>
    <s v="March"/>
    <n v="201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10"/>
    <n v="1"/>
    <s v="theater/spaces"/>
    <x v="1"/>
    <x v="38"/>
    <d v="2014-07-28T16:18:55"/>
    <d v="2014-09-26T16:18:55"/>
    <s v="July"/>
    <n v="2014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58"/>
    <n v="58"/>
    <s v="theater/spaces"/>
    <x v="1"/>
    <x v="38"/>
    <d v="2016-11-04T22:22:12"/>
    <d v="2016-11-09T23:22:12"/>
    <s v="November"/>
    <n v="20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244.80459770114942"/>
    <n v="68"/>
    <s v="theater/spaces"/>
    <x v="1"/>
    <x v="38"/>
    <d v="2016-06-09T23:49:58"/>
    <d v="2016-07-09T23:49:58"/>
    <s v="June"/>
    <n v="2016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6.5"/>
    <n v="0"/>
    <s v="theater/spaces"/>
    <x v="1"/>
    <x v="38"/>
    <d v="2014-12-04T18:43:21"/>
    <d v="2015-02-02T18:43:21"/>
    <s v="December"/>
    <n v="2014"/>
  </r>
  <r>
    <n v="3125"/>
    <s v="N/A (Canceled)"/>
    <s v="N/A"/>
    <n v="1500000"/>
    <n v="0"/>
    <x v="1"/>
    <x v="0"/>
    <s v="USD"/>
    <n v="1452142672"/>
    <n v="1449550672"/>
    <b v="0"/>
    <n v="0"/>
    <b v="0"/>
    <e v="#DIV/0!"/>
    <n v="0"/>
    <s v="theater/spaces"/>
    <x v="1"/>
    <x v="38"/>
    <d v="2015-12-08T04:57:52"/>
    <d v="2016-01-07T04:57:52"/>
    <s v="December"/>
    <n v="20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61.176470588235297"/>
    <n v="4"/>
    <s v="theater/spaces"/>
    <x v="1"/>
    <x v="38"/>
    <d v="2016-02-27T00:26:02"/>
    <d v="2016-03-27T23:26:02"/>
    <s v="February"/>
    <n v="201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e v="#DIV/0!"/>
    <n v="0"/>
    <s v="theater/spaces"/>
    <x v="1"/>
    <x v="38"/>
    <d v="2015-01-30T20:33:49"/>
    <d v="2015-03-01T20:33:49"/>
    <s v="January"/>
    <n v="201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39.23931623931625"/>
    <n v="109"/>
    <s v="theater/plays"/>
    <x v="1"/>
    <x v="6"/>
    <d v="2017-02-14T19:49:01"/>
    <d v="2017-03-16T18:49:01"/>
    <s v="February"/>
    <n v="201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10"/>
    <n v="1"/>
    <s v="theater/plays"/>
    <x v="1"/>
    <x v="6"/>
    <d v="2017-03-09T20:13:39"/>
    <d v="2017-04-18T19:13:39"/>
    <s v="March"/>
    <n v="2017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93.75"/>
    <n v="4"/>
    <s v="theater/plays"/>
    <x v="1"/>
    <x v="6"/>
    <d v="2017-03-14T15:21:56"/>
    <d v="2017-04-14T04:59:00"/>
    <s v="March"/>
    <n v="2017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53.75"/>
    <n v="16"/>
    <s v="theater/plays"/>
    <x v="1"/>
    <x v="6"/>
    <d v="2017-03-09T13:54:05"/>
    <d v="2017-04-08T12:54:05"/>
    <s v="March"/>
    <n v="2017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10"/>
    <n v="0"/>
    <s v="theater/plays"/>
    <x v="1"/>
    <x v="6"/>
    <d v="2017-02-20T08:24:20"/>
    <d v="2017-04-21T07:24:20"/>
    <s v="February"/>
    <n v="201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33.75"/>
    <n v="108"/>
    <s v="theater/plays"/>
    <x v="1"/>
    <x v="6"/>
    <d v="2017-02-22T13:33:54"/>
    <d v="2017-03-24T12:33:54"/>
    <s v="February"/>
    <n v="201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18.75"/>
    <n v="23"/>
    <s v="theater/plays"/>
    <x v="1"/>
    <x v="6"/>
    <d v="2017-03-06T17:16:59"/>
    <d v="2017-03-27T16:16:59"/>
    <s v="March"/>
    <n v="201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23.142857142857142"/>
    <n v="21"/>
    <s v="theater/plays"/>
    <x v="1"/>
    <x v="6"/>
    <d v="2017-03-13T03:38:41"/>
    <d v="2017-04-04T03:38:41"/>
    <s v="March"/>
    <n v="2017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29.045454545454547"/>
    <n v="128"/>
    <s v="theater/plays"/>
    <x v="1"/>
    <x v="6"/>
    <d v="2017-02-23T11:05:54"/>
    <d v="2017-03-31T22:59:00"/>
    <s v="February"/>
    <n v="201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50"/>
    <n v="3"/>
    <s v="theater/plays"/>
    <x v="1"/>
    <x v="6"/>
    <d v="2017-03-13T21:14:29"/>
    <d v="2017-05-03T19:12:00"/>
    <s v="March"/>
    <n v="2017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e v="#DIV/0!"/>
    <n v="0"/>
    <s v="theater/plays"/>
    <x v="1"/>
    <x v="6"/>
    <d v="2017-03-15T15:30:07"/>
    <d v="2017-04-03T15:30:07"/>
    <s v="March"/>
    <n v="20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450"/>
    <n v="5"/>
    <s v="theater/plays"/>
    <x v="1"/>
    <x v="6"/>
    <d v="2017-02-19T06:29:20"/>
    <d v="2017-03-25T04:33:00"/>
    <s v="February"/>
    <n v="201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24"/>
    <n v="1"/>
    <s v="theater/plays"/>
    <x v="1"/>
    <x v="6"/>
    <d v="2017-03-08T17:15:03"/>
    <d v="2017-04-07T16:15:03"/>
    <s v="March"/>
    <n v="2017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32.25"/>
    <n v="52"/>
    <s v="theater/plays"/>
    <x v="1"/>
    <x v="6"/>
    <d v="2017-03-06T18:04:48"/>
    <d v="2017-04-16T20:00:00"/>
    <s v="March"/>
    <n v="2017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5"/>
    <n v="2"/>
    <s v="theater/plays"/>
    <x v="1"/>
    <x v="6"/>
    <d v="2017-02-17T12:18:59"/>
    <d v="2017-03-19T11:18:59"/>
    <s v="February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e v="#DIV/0!"/>
    <n v="0"/>
    <s v="theater/plays"/>
    <x v="1"/>
    <x v="6"/>
    <d v="2017-03-14T08:35:56"/>
    <d v="2017-04-09T08:35:56"/>
    <s v="March"/>
    <n v="201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251.33333333333334"/>
    <n v="75"/>
    <s v="theater/plays"/>
    <x v="1"/>
    <x v="6"/>
    <d v="2017-03-02T12:55:07"/>
    <d v="2017-03-19T06:00:00"/>
    <s v="March"/>
    <n v="201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e v="#DIV/0!"/>
    <n v="0"/>
    <s v="theater/plays"/>
    <x v="1"/>
    <x v="6"/>
    <d v="2017-01-27T00:58:54"/>
    <d v="2017-03-27T23:58:54"/>
    <s v="January"/>
    <n v="2017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437.5"/>
    <n v="11"/>
    <s v="theater/plays"/>
    <x v="1"/>
    <x v="6"/>
    <d v="2017-03-02T16:22:46"/>
    <d v="2017-04-16T15:22:46"/>
    <s v="March"/>
    <n v="201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10.35211267605634"/>
    <n v="118"/>
    <s v="theater/plays"/>
    <x v="1"/>
    <x v="6"/>
    <d v="2014-09-27T23:15:55"/>
    <d v="2014-11-07T00:15:55"/>
    <s v="September"/>
    <n v="2014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41.421052631578945"/>
    <n v="131"/>
    <s v="theater/plays"/>
    <x v="1"/>
    <x v="6"/>
    <d v="2014-09-09T15:58:04"/>
    <d v="2014-10-01T04:00:00"/>
    <s v="September"/>
    <n v="201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52"/>
    <n v="104"/>
    <s v="theater/plays"/>
    <x v="1"/>
    <x v="6"/>
    <d v="2012-11-13T00:25:00"/>
    <d v="2012-12-07T02:00:00"/>
    <s v="November"/>
    <n v="20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33.990384615384613"/>
    <n v="101"/>
    <s v="theater/plays"/>
    <x v="1"/>
    <x v="6"/>
    <d v="2010-10-27T06:20:03"/>
    <d v="2011-01-25T04:00:00"/>
    <s v="October"/>
    <n v="201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03.35294117647059"/>
    <n v="100"/>
    <s v="theater/plays"/>
    <x v="1"/>
    <x v="6"/>
    <d v="2014-08-11T20:09:34"/>
    <d v="2014-09-10T20:09:34"/>
    <s v="August"/>
    <n v="20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34.791044776119406"/>
    <n v="106"/>
    <s v="theater/plays"/>
    <x v="1"/>
    <x v="6"/>
    <d v="2013-10-03T20:49:27"/>
    <d v="2013-11-02T20:49:27"/>
    <s v="October"/>
    <n v="2013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41.773858921161825"/>
    <n v="336"/>
    <s v="theater/plays"/>
    <x v="1"/>
    <x v="6"/>
    <d v="2011-03-31T03:42:17"/>
    <d v="2011-05-01T04:59:00"/>
    <s v="March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64.268292682926827"/>
    <n v="113"/>
    <s v="theater/plays"/>
    <x v="1"/>
    <x v="6"/>
    <d v="2012-03-02T21:00:58"/>
    <d v="2012-04-01T20:00:58"/>
    <s v="March"/>
    <n v="201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31.209370860927152"/>
    <n v="189"/>
    <s v="theater/plays"/>
    <x v="1"/>
    <x v="6"/>
    <d v="2012-11-20T11:58:45"/>
    <d v="2012-12-20T11:58:45"/>
    <s v="November"/>
    <n v="20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62.921348314606739"/>
    <n v="102"/>
    <s v="theater/plays"/>
    <x v="1"/>
    <x v="6"/>
    <d v="2012-04-27T22:52:24"/>
    <d v="2012-06-01T22:52:24"/>
    <s v="April"/>
    <n v="201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98.536585365853654"/>
    <n v="101"/>
    <s v="theater/plays"/>
    <x v="1"/>
    <x v="6"/>
    <d v="2014-07-09T18:55:05"/>
    <d v="2014-07-19T05:00:00"/>
    <s v="July"/>
    <n v="201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82.608695652173907"/>
    <n v="114"/>
    <s v="theater/plays"/>
    <x v="1"/>
    <x v="6"/>
    <d v="2013-06-22T20:09:12"/>
    <d v="2013-07-22T20:09:12"/>
    <s v="June"/>
    <n v="2013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38.504230769230773"/>
    <n v="133"/>
    <s v="theater/plays"/>
    <x v="1"/>
    <x v="6"/>
    <d v="2011-12-07T01:36:01"/>
    <d v="2012-01-18T23:00:00"/>
    <s v="December"/>
    <n v="201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80.15789473684211"/>
    <n v="102"/>
    <s v="theater/plays"/>
    <x v="1"/>
    <x v="6"/>
    <d v="2014-07-21T06:21:27"/>
    <d v="2014-08-13T04:59:00"/>
    <s v="July"/>
    <n v="201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28.405405405405407"/>
    <n v="105"/>
    <s v="theater/plays"/>
    <x v="1"/>
    <x v="6"/>
    <d v="2014-09-15T12:52:02"/>
    <d v="2014-10-15T12:52:02"/>
    <s v="September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80.730158730158735"/>
    <n v="127"/>
    <s v="theater/plays"/>
    <x v="1"/>
    <x v="6"/>
    <d v="2014-06-09T16:27:42"/>
    <d v="2014-07-07T02:00:00"/>
    <s v="June"/>
    <n v="201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200.69444444444446"/>
    <n v="111"/>
    <s v="theater/plays"/>
    <x v="1"/>
    <x v="6"/>
    <d v="2014-05-16T18:05:25"/>
    <d v="2014-06-15T18:05:25"/>
    <s v="May"/>
    <n v="201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37.591549295774648"/>
    <n v="107"/>
    <s v="theater/plays"/>
    <x v="1"/>
    <x v="6"/>
    <d v="2014-05-07T19:20:15"/>
    <d v="2014-06-09T19:20:15"/>
    <s v="May"/>
    <n v="201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58.095238095238095"/>
    <n v="163"/>
    <s v="theater/plays"/>
    <x v="1"/>
    <x v="6"/>
    <d v="2011-04-11T03:49:20"/>
    <d v="2011-05-03T03:59:00"/>
    <s v="April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60.300892473118282"/>
    <n v="160"/>
    <s v="theater/plays"/>
    <x v="1"/>
    <x v="6"/>
    <d v="2014-10-28T16:35:53"/>
    <d v="2014-11-26T07:59:00"/>
    <s v="October"/>
    <n v="201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63.363636363636367"/>
    <n v="116"/>
    <s v="theater/plays"/>
    <x v="1"/>
    <x v="6"/>
    <d v="2014-07-19T04:13:01"/>
    <d v="2014-08-02T04:13:01"/>
    <s v="July"/>
    <n v="201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50.901639344262293"/>
    <n v="124"/>
    <s v="theater/plays"/>
    <x v="1"/>
    <x v="6"/>
    <d v="2014-05-13T02:32:33"/>
    <d v="2014-06-13T22:00:00"/>
    <s v="May"/>
    <n v="2014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00.5"/>
    <n v="103"/>
    <s v="theater/plays"/>
    <x v="1"/>
    <x v="6"/>
    <d v="2013-11-13T17:42:41"/>
    <d v="2013-12-13T04:59:00"/>
    <s v="November"/>
    <n v="2013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31.619718309859156"/>
    <n v="112"/>
    <s v="theater/plays"/>
    <x v="1"/>
    <x v="6"/>
    <d v="2014-05-30T01:55:44"/>
    <d v="2014-07-02T04:00:00"/>
    <s v="May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65.102564102564102"/>
    <n v="109"/>
    <s v="theater/plays"/>
    <x v="1"/>
    <x v="6"/>
    <d v="2016-04-06T14:35:58"/>
    <d v="2016-05-06T14:35:58"/>
    <s v="April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79.310344827586206"/>
    <n v="115"/>
    <s v="theater/plays"/>
    <x v="1"/>
    <x v="6"/>
    <d v="2012-01-15T17:31:08"/>
    <d v="2012-02-14T17:31:08"/>
    <s v="January"/>
    <n v="20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39.18918918918919"/>
    <n v="103"/>
    <s v="theater/plays"/>
    <x v="1"/>
    <x v="6"/>
    <d v="2014-08-27T21:04:52"/>
    <d v="2014-09-26T21:04:52"/>
    <s v="August"/>
    <n v="2014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31.91304347826087"/>
    <n v="101"/>
    <s v="theater/plays"/>
    <x v="1"/>
    <x v="6"/>
    <d v="2014-08-11T20:45:08"/>
    <d v="2014-08-25T20:45:08"/>
    <s v="August"/>
    <n v="201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91.3"/>
    <n v="110"/>
    <s v="theater/plays"/>
    <x v="1"/>
    <x v="6"/>
    <d v="2010-12-19T21:17:07"/>
    <d v="2011-02-17T21:17:07"/>
    <s v="December"/>
    <n v="20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39.672727272727272"/>
    <n v="115"/>
    <s v="theater/plays"/>
    <x v="1"/>
    <x v="6"/>
    <d v="2013-07-22T22:20:31"/>
    <d v="2013-08-18T15:00:00"/>
    <s v="July"/>
    <n v="201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57.549019607843135"/>
    <n v="117"/>
    <s v="theater/plays"/>
    <x v="1"/>
    <x v="6"/>
    <d v="2014-05-22T16:00:09"/>
    <d v="2014-06-21T16:00:09"/>
    <s v="May"/>
    <n v="2014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33.025641025641029"/>
    <n v="172"/>
    <s v="theater/plays"/>
    <x v="1"/>
    <x v="6"/>
    <d v="2014-06-16T14:31:15"/>
    <d v="2014-07-16T14:31:15"/>
    <s v="June"/>
    <n v="201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77.335806451612896"/>
    <n v="114"/>
    <s v="theater/plays"/>
    <x v="1"/>
    <x v="6"/>
    <d v="2013-04-11T16:51:11"/>
    <d v="2013-05-06T16:51:11"/>
    <s v="April"/>
    <n v="2013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31.933333333333334"/>
    <n v="120"/>
    <s v="theater/plays"/>
    <x v="1"/>
    <x v="6"/>
    <d v="2014-05-21T09:54:09"/>
    <d v="2014-06-20T09:54:09"/>
    <s v="May"/>
    <n v="201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36.333333333333336"/>
    <n v="109"/>
    <s v="theater/plays"/>
    <x v="1"/>
    <x v="6"/>
    <d v="2014-05-20T07:26:27"/>
    <d v="2014-06-15T16:00:00"/>
    <s v="May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46.768211920529801"/>
    <n v="101"/>
    <s v="theater/plays"/>
    <x v="1"/>
    <x v="6"/>
    <d v="2011-12-06T22:47:01"/>
    <d v="2012-01-31T17:00:00"/>
    <s v="December"/>
    <n v="201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40.073529411764703"/>
    <n v="109"/>
    <s v="theater/plays"/>
    <x v="1"/>
    <x v="6"/>
    <d v="2013-08-05T19:04:29"/>
    <d v="2013-08-23T19:04:29"/>
    <s v="August"/>
    <n v="201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00.21739130434783"/>
    <n v="107"/>
    <s v="theater/plays"/>
    <x v="1"/>
    <x v="6"/>
    <d v="2014-06-01T23:50:31"/>
    <d v="2014-07-01T23:50:31"/>
    <s v="June"/>
    <n v="201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41.666666666666664"/>
    <n v="100"/>
    <s v="theater/plays"/>
    <x v="1"/>
    <x v="6"/>
    <d v="2014-07-09T23:27:21"/>
    <d v="2014-07-16T23:27:21"/>
    <s v="July"/>
    <n v="201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46.714285714285715"/>
    <n v="102"/>
    <s v="theater/plays"/>
    <x v="1"/>
    <x v="6"/>
    <d v="2014-08-17T22:10:38"/>
    <d v="2014-09-16T21:00:00"/>
    <s v="August"/>
    <n v="20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71.491803278688522"/>
    <n v="116"/>
    <s v="theater/plays"/>
    <x v="1"/>
    <x v="6"/>
    <d v="2014-07-15T15:59:33"/>
    <d v="2014-08-04T15:59:33"/>
    <s v="July"/>
    <n v="201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14.444444444444445"/>
    <n v="65"/>
    <s v="theater/musical"/>
    <x v="1"/>
    <x v="40"/>
    <d v="2015-05-20T09:58:22"/>
    <d v="2015-06-10T09:58:22"/>
    <s v="May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356.84210526315792"/>
    <n v="12"/>
    <s v="theater/musical"/>
    <x v="1"/>
    <x v="40"/>
    <d v="2015-04-24T08:18:52"/>
    <d v="2015-05-24T08:18:52"/>
    <s v="April"/>
    <n v="2015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e v="#DIV/0!"/>
    <n v="0"/>
    <s v="theater/musical"/>
    <x v="1"/>
    <x v="40"/>
    <d v="2016-11-09T03:37:55"/>
    <d v="2016-12-09T04:37:55"/>
    <s v="November"/>
    <n v="2016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37.75"/>
    <n v="4"/>
    <s v="theater/musical"/>
    <x v="1"/>
    <x v="40"/>
    <d v="2016-06-17T18:07:49"/>
    <d v="2016-08-16T18:07:49"/>
    <s v="June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2.75"/>
    <n v="1"/>
    <s v="theater/musical"/>
    <x v="1"/>
    <x v="40"/>
    <d v="2015-01-14T22:34:19"/>
    <d v="2015-02-28T22:00:00"/>
    <s v="January"/>
    <n v="201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24.458333333333332"/>
    <n v="12"/>
    <s v="theater/musical"/>
    <x v="1"/>
    <x v="40"/>
    <d v="2015-01-06T23:14:16"/>
    <d v="2015-02-20T23:14:16"/>
    <s v="January"/>
    <n v="201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e v="#DIV/0!"/>
    <n v="0"/>
    <s v="theater/musical"/>
    <x v="1"/>
    <x v="40"/>
    <d v="2015-06-27T01:29:58"/>
    <d v="2015-07-27T01:29:58"/>
    <s v="June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53.07692307692308"/>
    <n v="59"/>
    <s v="theater/musical"/>
    <x v="1"/>
    <x v="40"/>
    <d v="2015-01-13T14:15:42"/>
    <d v="2015-02-12T14:15:42"/>
    <s v="January"/>
    <n v="201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300"/>
    <n v="0"/>
    <s v="theater/musical"/>
    <x v="1"/>
    <x v="40"/>
    <d v="2015-06-02T14:21:15"/>
    <d v="2015-08-01T14:00:00"/>
    <s v="June"/>
    <n v="20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286.25"/>
    <n v="11"/>
    <s v="theater/musical"/>
    <x v="1"/>
    <x v="40"/>
    <d v="2015-01-05T11:50:18"/>
    <d v="2015-02-04T11:50:18"/>
    <s v="January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36.666666666666664"/>
    <n v="0"/>
    <s v="theater/musical"/>
    <x v="1"/>
    <x v="40"/>
    <d v="2015-01-09T10:11:17"/>
    <d v="2015-02-16T10:11:17"/>
    <s v="January"/>
    <n v="201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49.20754716981132"/>
    <n v="52"/>
    <s v="theater/musical"/>
    <x v="1"/>
    <x v="40"/>
    <d v="2014-08-07T18:16:58"/>
    <d v="2014-09-06T21:00:00"/>
    <s v="August"/>
    <n v="2014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1"/>
    <n v="0"/>
    <s v="theater/musical"/>
    <x v="1"/>
    <x v="40"/>
    <d v="2016-03-31T07:41:41"/>
    <d v="2016-04-30T05:34:00"/>
    <s v="March"/>
    <n v="2016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2.5"/>
    <n v="1"/>
    <s v="theater/musical"/>
    <x v="1"/>
    <x v="40"/>
    <d v="2014-08-10T18:24:37"/>
    <d v="2014-08-31T18:24:37"/>
    <s v="August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109.04"/>
    <n v="55"/>
    <s v="theater/musical"/>
    <x v="1"/>
    <x v="40"/>
    <d v="2015-10-16T20:29:06"/>
    <d v="2015-12-14T05:59:00"/>
    <s v="October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41.666666666666664"/>
    <n v="25"/>
    <s v="theater/musical"/>
    <x v="1"/>
    <x v="40"/>
    <d v="2015-08-26T23:43:42"/>
    <d v="2015-09-25T23:43:42"/>
    <s v="August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e v="#DIV/0!"/>
    <n v="0"/>
    <s v="theater/musical"/>
    <x v="1"/>
    <x v="40"/>
    <d v="2015-06-17T16:27:59"/>
    <d v="2015-07-17T16:14:00"/>
    <s v="June"/>
    <n v="201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22.75"/>
    <n v="3"/>
    <s v="theater/musical"/>
    <x v="1"/>
    <x v="40"/>
    <d v="2015-04-01T08:59:32"/>
    <d v="2015-05-01T08:59:32"/>
    <s v="April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e v="#DIV/0!"/>
    <n v="0"/>
    <s v="theater/musical"/>
    <x v="1"/>
    <x v="40"/>
    <d v="2015-08-20T06:37:31"/>
    <d v="2015-09-19T06:37:31"/>
    <s v="August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70.833333333333329"/>
    <n v="46"/>
    <s v="theater/musical"/>
    <x v="1"/>
    <x v="40"/>
    <d v="2015-02-22T06:40:07"/>
    <d v="2015-04-23T05:40:07"/>
    <s v="February"/>
    <n v="20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63.109756097560975"/>
    <n v="104"/>
    <s v="theater/plays"/>
    <x v="1"/>
    <x v="6"/>
    <d v="2014-07-07T14:31:17"/>
    <d v="2014-07-28T14:31:17"/>
    <s v="July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50.157964601769912"/>
    <n v="119"/>
    <s v="theater/plays"/>
    <x v="1"/>
    <x v="6"/>
    <d v="2014-05-19T15:17:38"/>
    <d v="2014-06-20T23:00:00"/>
    <s v="May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62.883333333333333"/>
    <n v="126"/>
    <s v="theater/plays"/>
    <x v="1"/>
    <x v="6"/>
    <d v="2012-04-14T22:28:39"/>
    <d v="2012-06-01T03:59:00"/>
    <s v="April"/>
    <n v="201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85.531055900621112"/>
    <n v="120"/>
    <s v="theater/plays"/>
    <x v="1"/>
    <x v="6"/>
    <d v="2014-07-14T14:04:40"/>
    <d v="2014-08-15T02:00:00"/>
    <s v="July"/>
    <n v="201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53.723404255319146"/>
    <n v="126"/>
    <s v="theater/plays"/>
    <x v="1"/>
    <x v="6"/>
    <d v="2014-07-09T19:05:51"/>
    <d v="2014-08-08T19:05:51"/>
    <s v="July"/>
    <n v="201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27.80851063829788"/>
    <n v="100"/>
    <s v="theater/plays"/>
    <x v="1"/>
    <x v="6"/>
    <d v="2015-06-16T18:19:19"/>
    <d v="2015-07-26T18:19:19"/>
    <s v="June"/>
    <n v="20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06.57391304347826"/>
    <n v="102"/>
    <s v="theater/plays"/>
    <x v="1"/>
    <x v="6"/>
    <d v="2015-11-29T19:01:13"/>
    <d v="2016-01-05T23:55:00"/>
    <s v="November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262.11194029850748"/>
    <n v="100"/>
    <s v="theater/plays"/>
    <x v="1"/>
    <x v="6"/>
    <d v="2015-08-03T15:57:51"/>
    <d v="2015-09-10T03:59:00"/>
    <s v="August"/>
    <n v="201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57.171428571428571"/>
    <n v="100"/>
    <s v="theater/plays"/>
    <x v="1"/>
    <x v="6"/>
    <d v="2015-06-10T11:06:11"/>
    <d v="2015-07-11T14:30:00"/>
    <s v="June"/>
    <n v="2015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50.20192307692308"/>
    <n v="116"/>
    <s v="theater/plays"/>
    <x v="1"/>
    <x v="6"/>
    <d v="2016-10-05T13:06:24"/>
    <d v="2016-11-04T13:06:24"/>
    <s v="October"/>
    <n v="20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66.586956521739125"/>
    <n v="102"/>
    <s v="theater/plays"/>
    <x v="1"/>
    <x v="6"/>
    <d v="2014-11-28T00:03:06"/>
    <d v="2014-12-31T00:00:00"/>
    <s v="November"/>
    <n v="201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68.25210084033614"/>
    <n v="100"/>
    <s v="theater/plays"/>
    <x v="1"/>
    <x v="6"/>
    <d v="2015-02-15T23:35:47"/>
    <d v="2015-03-22T22:35:47"/>
    <s v="February"/>
    <n v="201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256.37288135593218"/>
    <n v="101"/>
    <s v="theater/plays"/>
    <x v="1"/>
    <x v="6"/>
    <d v="2017-02-06T20:00:04"/>
    <d v="2017-03-12T21:00:00"/>
    <s v="February"/>
    <n v="201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36.610619469026545"/>
    <n v="103"/>
    <s v="theater/plays"/>
    <x v="1"/>
    <x v="6"/>
    <d v="2015-05-31T16:43:23"/>
    <d v="2015-07-05T16:43:23"/>
    <s v="May"/>
    <n v="201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37.142857142857146"/>
    <n v="125"/>
    <s v="theater/plays"/>
    <x v="1"/>
    <x v="6"/>
    <d v="2015-09-23T13:58:17"/>
    <d v="2015-10-24T21:29:00"/>
    <s v="September"/>
    <n v="201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45.878378378378379"/>
    <n v="110"/>
    <s v="theater/plays"/>
    <x v="1"/>
    <x v="6"/>
    <d v="2015-07-21T20:02:56"/>
    <d v="2015-08-20T20:02:56"/>
    <s v="July"/>
    <n v="201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41.71296296296296"/>
    <n v="102"/>
    <s v="theater/plays"/>
    <x v="1"/>
    <x v="6"/>
    <d v="2016-11-23T20:25:13"/>
    <d v="2017-01-10T05:00:00"/>
    <s v="November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52.487179487179489"/>
    <n v="102"/>
    <s v="theater/plays"/>
    <x v="1"/>
    <x v="6"/>
    <d v="2016-05-13T13:25:38"/>
    <d v="2016-06-03T21:00:00"/>
    <s v="May"/>
    <n v="20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59.523809523809526"/>
    <n v="104"/>
    <s v="theater/plays"/>
    <x v="1"/>
    <x v="6"/>
    <d v="2015-09-30T14:00:12"/>
    <d v="2015-10-30T14:00:12"/>
    <s v="September"/>
    <n v="201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50"/>
    <n v="125"/>
    <s v="theater/plays"/>
    <x v="1"/>
    <x v="6"/>
    <d v="2016-12-18T21:10:36"/>
    <d v="2017-01-17T21:10:36"/>
    <s v="December"/>
    <n v="201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93.62162162162161"/>
    <n v="102"/>
    <s v="theater/plays"/>
    <x v="1"/>
    <x v="6"/>
    <d v="2015-11-15T17:01:24"/>
    <d v="2015-12-17T04:59:00"/>
    <s v="November"/>
    <n v="2015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06.79702970297029"/>
    <n v="108"/>
    <s v="theater/plays"/>
    <x v="1"/>
    <x v="6"/>
    <d v="2014-10-21T06:59:58"/>
    <d v="2014-11-20T07:59:58"/>
    <s v="October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77.21621621621621"/>
    <n v="110"/>
    <s v="theater/plays"/>
    <x v="1"/>
    <x v="6"/>
    <d v="2014-09-16T04:02:06"/>
    <d v="2014-10-01T03:59:00"/>
    <s v="September"/>
    <n v="201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57.5"/>
    <n v="161"/>
    <s v="theater/plays"/>
    <x v="1"/>
    <x v="6"/>
    <d v="2016-03-17T22:39:07"/>
    <d v="2016-04-16T22:39:07"/>
    <s v="March"/>
    <n v="201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50.46153846153846"/>
    <n v="131"/>
    <s v="theater/plays"/>
    <x v="1"/>
    <x v="6"/>
    <d v="2016-04-03T19:31:57"/>
    <d v="2016-05-04T03:59:00"/>
    <s v="April"/>
    <n v="201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97.377049180327873"/>
    <n v="119"/>
    <s v="theater/plays"/>
    <x v="1"/>
    <x v="6"/>
    <d v="2017-01-31T19:19:15"/>
    <d v="2017-03-02T19:19:15"/>
    <s v="January"/>
    <n v="201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34.91921739130435"/>
    <n v="100"/>
    <s v="theater/plays"/>
    <x v="1"/>
    <x v="6"/>
    <d v="2016-12-30T18:56:48"/>
    <d v="2017-02-01T23:31:00"/>
    <s v="December"/>
    <n v="201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85.530386740331494"/>
    <n v="103"/>
    <s v="theater/plays"/>
    <x v="1"/>
    <x v="6"/>
    <d v="2016-06-01T08:20:51"/>
    <d v="2016-07-01T08:20:51"/>
    <s v="June"/>
    <n v="201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82.90909090909091"/>
    <n v="101"/>
    <s v="theater/plays"/>
    <x v="1"/>
    <x v="6"/>
    <d v="2016-11-28T22:00:33"/>
    <d v="2016-12-28T22:00:33"/>
    <s v="November"/>
    <n v="201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31.13620817843866"/>
    <n v="101"/>
    <s v="theater/plays"/>
    <x v="1"/>
    <x v="6"/>
    <d v="2015-09-05T11:23:04"/>
    <d v="2015-09-29T03:59:00"/>
    <s v="September"/>
    <n v="20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39.810126582278478"/>
    <n v="112"/>
    <s v="theater/plays"/>
    <x v="1"/>
    <x v="6"/>
    <d v="2015-06-01T12:14:58"/>
    <d v="2015-07-01T12:14:58"/>
    <s v="June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59.701730769230764"/>
    <n v="106"/>
    <s v="theater/plays"/>
    <x v="1"/>
    <x v="6"/>
    <d v="2015-10-01T02:08:13"/>
    <d v="2015-10-25T23:59:00"/>
    <s v="October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88.735294117647058"/>
    <n v="101"/>
    <s v="theater/plays"/>
    <x v="1"/>
    <x v="6"/>
    <d v="2017-01-19T16:39:08"/>
    <d v="2017-02-16T23:00:00"/>
    <s v="January"/>
    <n v="201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58.688622754491021"/>
    <n v="115"/>
    <s v="theater/plays"/>
    <x v="1"/>
    <x v="6"/>
    <d v="2014-09-11T07:47:50"/>
    <d v="2014-10-14T06:59:00"/>
    <s v="September"/>
    <n v="20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69.56513661202186"/>
    <n v="127"/>
    <s v="theater/plays"/>
    <x v="1"/>
    <x v="6"/>
    <d v="2014-08-20T18:08:12"/>
    <d v="2014-09-19T18:08:12"/>
    <s v="August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15.87323943661971"/>
    <n v="103"/>
    <s v="theater/plays"/>
    <x v="1"/>
    <x v="6"/>
    <d v="2015-09-15T02:19:22"/>
    <d v="2015-10-09T00:00:00"/>
    <s v="September"/>
    <n v="201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23.869565217391305"/>
    <n v="103"/>
    <s v="theater/plays"/>
    <x v="1"/>
    <x v="6"/>
    <d v="2016-11-01T16:39:42"/>
    <d v="2016-12-01T17:39:42"/>
    <s v="November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81.125925925925927"/>
    <n v="104"/>
    <s v="theater/plays"/>
    <x v="1"/>
    <x v="6"/>
    <d v="2015-05-11T14:24:18"/>
    <d v="2015-06-12T02:00:00"/>
    <s v="May"/>
    <n v="201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57.626943005181346"/>
    <n v="111"/>
    <s v="theater/plays"/>
    <x v="1"/>
    <x v="6"/>
    <d v="2015-08-14T11:20:00"/>
    <d v="2015-09-12T03:59:00"/>
    <s v="August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46.429824561403507"/>
    <n v="106"/>
    <s v="theater/plays"/>
    <x v="1"/>
    <x v="6"/>
    <d v="2015-06-12T10:25:12"/>
    <d v="2015-07-12T10:25:12"/>
    <s v="June"/>
    <n v="2015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60.475000000000001"/>
    <n v="101"/>
    <s v="theater/plays"/>
    <x v="1"/>
    <x v="6"/>
    <d v="2015-03-05T21:19:17"/>
    <d v="2015-04-04T20:19:17"/>
    <s v="March"/>
    <n v="201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65.579545454545453"/>
    <n v="105"/>
    <s v="theater/plays"/>
    <x v="1"/>
    <x v="6"/>
    <d v="2015-05-21T17:55:14"/>
    <d v="2015-06-20T17:55:14"/>
    <s v="May"/>
    <n v="201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19.1924882629108"/>
    <n v="102"/>
    <s v="theater/plays"/>
    <x v="1"/>
    <x v="6"/>
    <d v="2014-10-06T17:48:44"/>
    <d v="2014-11-05T18:48:44"/>
    <s v="October"/>
    <n v="201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83.05"/>
    <n v="111"/>
    <s v="theater/plays"/>
    <x v="1"/>
    <x v="6"/>
    <d v="2015-05-22T17:32:46"/>
    <d v="2015-06-21T17:32:46"/>
    <s v="May"/>
    <n v="201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57.52"/>
    <n v="128"/>
    <s v="theater/plays"/>
    <x v="1"/>
    <x v="6"/>
    <d v="2016-08-08T11:20:40"/>
    <d v="2016-09-07T11:20:40"/>
    <s v="August"/>
    <n v="201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77.08695652173913"/>
    <n v="102"/>
    <s v="theater/plays"/>
    <x v="1"/>
    <x v="6"/>
    <d v="2016-08-20T13:50:28"/>
    <d v="2016-09-08T03:45:00"/>
    <s v="August"/>
    <n v="201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70.771505376344081"/>
    <n v="101"/>
    <s v="theater/plays"/>
    <x v="1"/>
    <x v="6"/>
    <d v="2015-02-24T02:03:29"/>
    <d v="2015-03-26T01:03:29"/>
    <s v="February"/>
    <n v="2015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29.166666666666668"/>
    <n v="175"/>
    <s v="theater/plays"/>
    <x v="1"/>
    <x v="6"/>
    <d v="2014-09-07T18:26:15"/>
    <d v="2014-10-07T18:26:15"/>
    <s v="September"/>
    <n v="201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72.76136363636364"/>
    <n v="128"/>
    <s v="theater/plays"/>
    <x v="1"/>
    <x v="6"/>
    <d v="2015-05-20T13:46:17"/>
    <d v="2015-06-11T03:59:00"/>
    <s v="May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51.853414634146333"/>
    <n v="106"/>
    <s v="theater/plays"/>
    <x v="1"/>
    <x v="6"/>
    <d v="2017-01-23T13:25:52"/>
    <d v="2017-02-22T13:25:52"/>
    <s v="January"/>
    <n v="201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98.2"/>
    <n v="105"/>
    <s v="theater/plays"/>
    <x v="1"/>
    <x v="6"/>
    <d v="2014-12-09T21:17:41"/>
    <d v="2015-01-08T21:17:41"/>
    <s v="December"/>
    <n v="201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251.7381443298969"/>
    <n v="106"/>
    <s v="theater/plays"/>
    <x v="1"/>
    <x v="6"/>
    <d v="2016-09-01T18:15:45"/>
    <d v="2016-10-01T03:59:00"/>
    <s v="September"/>
    <n v="201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74.821917808219183"/>
    <n v="109"/>
    <s v="theater/plays"/>
    <x v="1"/>
    <x v="6"/>
    <d v="2015-10-26T16:08:38"/>
    <d v="2015-11-30T17:08:38"/>
    <s v="October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67.65306122448979"/>
    <n v="100"/>
    <s v="theater/plays"/>
    <x v="1"/>
    <x v="6"/>
    <d v="2015-06-16T17:24:36"/>
    <d v="2015-07-16T17:24:36"/>
    <s v="June"/>
    <n v="2015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93.81343283582089"/>
    <n v="103"/>
    <s v="theater/plays"/>
    <x v="1"/>
    <x v="6"/>
    <d v="2014-11-21T07:34:22"/>
    <d v="2014-12-22T04:00:00"/>
    <s v="November"/>
    <n v="201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41.237647058823526"/>
    <n v="112"/>
    <s v="theater/plays"/>
    <x v="1"/>
    <x v="6"/>
    <d v="2015-10-07T12:23:08"/>
    <d v="2015-10-30T21:00:00"/>
    <s v="October"/>
    <n v="2015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52.551020408163268"/>
    <n v="103"/>
    <s v="theater/plays"/>
    <x v="1"/>
    <x v="6"/>
    <d v="2015-01-12T19:12:18"/>
    <d v="2015-01-28T22:00:00"/>
    <s v="January"/>
    <n v="201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70.285714285714292"/>
    <n v="164"/>
    <s v="theater/plays"/>
    <x v="1"/>
    <x v="6"/>
    <d v="2015-11-03T17:05:15"/>
    <d v="2015-12-03T17:00:00"/>
    <s v="November"/>
    <n v="20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48.325153374233132"/>
    <n v="131"/>
    <s v="theater/plays"/>
    <x v="1"/>
    <x v="6"/>
    <d v="2015-05-12T12:52:02"/>
    <d v="2015-06-12T21:00:00"/>
    <s v="May"/>
    <n v="20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53.177083333333336"/>
    <n v="102"/>
    <s v="theater/plays"/>
    <x v="1"/>
    <x v="6"/>
    <d v="2015-06-17T18:11:00"/>
    <d v="2015-07-17T18:11:00"/>
    <s v="June"/>
    <n v="201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60.952380952380949"/>
    <n v="128"/>
    <s v="theater/plays"/>
    <x v="1"/>
    <x v="6"/>
    <d v="2016-08-08T21:42:08"/>
    <d v="2016-08-24T21:42:08"/>
    <s v="August"/>
    <n v="20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16"/>
    <n v="102"/>
    <s v="theater/plays"/>
    <x v="1"/>
    <x v="6"/>
    <d v="2015-05-13T09:29:57"/>
    <d v="2015-06-16T11:00:00"/>
    <s v="May"/>
    <n v="201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61"/>
    <n v="102"/>
    <s v="theater/plays"/>
    <x v="1"/>
    <x v="6"/>
    <d v="2015-06-12T12:47:45"/>
    <d v="2015-07-12T12:47:45"/>
    <s v="June"/>
    <n v="201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38.235294117647058"/>
    <n v="130"/>
    <s v="theater/plays"/>
    <x v="1"/>
    <x v="6"/>
    <d v="2014-10-03T10:29:35"/>
    <d v="2014-11-02T11:29:35"/>
    <s v="October"/>
    <n v="20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06.50344827586207"/>
    <n v="154"/>
    <s v="theater/plays"/>
    <x v="1"/>
    <x v="6"/>
    <d v="2015-10-07T12:00:09"/>
    <d v="2015-11-06T13:00:09"/>
    <s v="October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204.57142857142858"/>
    <n v="107"/>
    <s v="theater/plays"/>
    <x v="1"/>
    <x v="6"/>
    <d v="2016-08-29T19:14:02"/>
    <d v="2016-09-14T19:00:00"/>
    <s v="August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54.912587412587413"/>
    <n v="101"/>
    <s v="theater/plays"/>
    <x v="1"/>
    <x v="6"/>
    <d v="2016-01-31T16:54:32"/>
    <d v="2016-03-15T21:00:00"/>
    <s v="January"/>
    <n v="201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50.41666666666666"/>
    <n v="100"/>
    <s v="theater/plays"/>
    <x v="1"/>
    <x v="6"/>
    <d v="2015-01-13T21:07:51"/>
    <d v="2015-02-09T04:30:00"/>
    <s v="January"/>
    <n v="2015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52.58"/>
    <n v="117"/>
    <s v="theater/plays"/>
    <x v="1"/>
    <x v="6"/>
    <d v="2016-02-26T22:47:59"/>
    <d v="2016-04-01T03:59:00"/>
    <s v="February"/>
    <n v="201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54.3"/>
    <n v="109"/>
    <s v="theater/plays"/>
    <x v="1"/>
    <x v="6"/>
    <d v="2014-10-19T16:23:26"/>
    <d v="2014-11-18T17:23:26"/>
    <s v="October"/>
    <n v="201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76.029411764705884"/>
    <n v="103"/>
    <s v="theater/plays"/>
    <x v="1"/>
    <x v="6"/>
    <d v="2015-04-30T20:21:43"/>
    <d v="2015-05-30T20:21:43"/>
    <s v="April"/>
    <n v="201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05.2063492063492"/>
    <n v="114"/>
    <s v="theater/plays"/>
    <x v="1"/>
    <x v="6"/>
    <d v="2016-03-02T02:27:39"/>
    <d v="2016-04-01T01:27:39"/>
    <s v="March"/>
    <n v="20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68.666666666666671"/>
    <n v="103"/>
    <s v="theater/plays"/>
    <x v="1"/>
    <x v="6"/>
    <d v="2015-04-27T18:09:58"/>
    <d v="2015-06-01T05:00:00"/>
    <s v="April"/>
    <n v="20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29.36170212765958"/>
    <n v="122"/>
    <s v="theater/plays"/>
    <x v="1"/>
    <x v="6"/>
    <d v="2015-08-03T00:28:25"/>
    <d v="2015-09-02T00:28:25"/>
    <s v="August"/>
    <n v="201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34.26371308016877"/>
    <n v="103"/>
    <s v="theater/plays"/>
    <x v="1"/>
    <x v="6"/>
    <d v="2016-03-16T04:39:48"/>
    <d v="2016-04-29T04:39:48"/>
    <s v="March"/>
    <n v="201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7.829787234042552"/>
    <n v="105"/>
    <s v="theater/plays"/>
    <x v="1"/>
    <x v="6"/>
    <d v="2016-01-10T17:51:38"/>
    <d v="2016-02-10T21:00:00"/>
    <s v="January"/>
    <n v="201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203.2"/>
    <n v="102"/>
    <s v="theater/plays"/>
    <x v="1"/>
    <x v="6"/>
    <d v="2016-01-11T21:14:13"/>
    <d v="2016-01-29T05:59:00"/>
    <s v="January"/>
    <n v="201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69.18518518518519"/>
    <n v="112"/>
    <s v="theater/plays"/>
    <x v="1"/>
    <x v="6"/>
    <d v="2017-01-27T22:37:06"/>
    <d v="2017-02-28T05:00:00"/>
    <s v="January"/>
    <n v="20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25.12295081967213"/>
    <n v="102"/>
    <s v="theater/plays"/>
    <x v="1"/>
    <x v="6"/>
    <d v="2016-07-16T20:09:42"/>
    <d v="2016-08-15T20:09:42"/>
    <s v="July"/>
    <n v="201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73.529411764705884"/>
    <n v="100"/>
    <s v="theater/plays"/>
    <x v="1"/>
    <x v="6"/>
    <d v="2015-11-03T18:00:28"/>
    <d v="2015-11-28T18:00:28"/>
    <s v="November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48.437149758454105"/>
    <n v="100"/>
    <s v="theater/plays"/>
    <x v="1"/>
    <x v="6"/>
    <d v="2016-05-15T18:35:15"/>
    <d v="2016-06-20T23:00:00"/>
    <s v="May"/>
    <n v="201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26.608400000000003"/>
    <n v="133"/>
    <s v="theater/plays"/>
    <x v="1"/>
    <x v="6"/>
    <d v="2017-01-23T08:50:02"/>
    <d v="2017-02-20T08:50:02"/>
    <s v="January"/>
    <n v="201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33.666666666666664"/>
    <n v="121"/>
    <s v="theater/plays"/>
    <x v="1"/>
    <x v="6"/>
    <d v="2017-02-09T12:21:31"/>
    <d v="2017-03-11T12:21:31"/>
    <s v="February"/>
    <n v="201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40.714285714285715"/>
    <n v="114"/>
    <s v="theater/plays"/>
    <x v="1"/>
    <x v="6"/>
    <d v="2015-08-16T16:51:40"/>
    <d v="2015-09-17T03:59:00"/>
    <s v="August"/>
    <n v="20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19.266666666666666"/>
    <n v="286"/>
    <s v="theater/plays"/>
    <x v="1"/>
    <x v="6"/>
    <d v="2015-10-05T18:29:08"/>
    <d v="2015-12-04T19:29:08"/>
    <s v="October"/>
    <n v="201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84.285714285714292"/>
    <n v="170"/>
    <s v="theater/plays"/>
    <x v="1"/>
    <x v="6"/>
    <d v="2017-02-02T10:12:32"/>
    <d v="2017-03-04T10:12:32"/>
    <s v="February"/>
    <n v="2017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29.583333333333332"/>
    <n v="118"/>
    <s v="theater/plays"/>
    <x v="1"/>
    <x v="6"/>
    <d v="2015-05-17T12:59:14"/>
    <d v="2015-06-16T12:59:14"/>
    <s v="May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26.667037037037037"/>
    <n v="103"/>
    <s v="theater/plays"/>
    <x v="1"/>
    <x v="6"/>
    <d v="2016-08-27T10:37:09"/>
    <d v="2016-09-26T10:37:09"/>
    <s v="August"/>
    <n v="201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45.978723404255319"/>
    <n v="144"/>
    <s v="theater/plays"/>
    <x v="1"/>
    <x v="6"/>
    <d v="2015-11-01T18:09:32"/>
    <d v="2015-11-22T22:00:00"/>
    <s v="November"/>
    <n v="2015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25.09090909090909"/>
    <n v="100"/>
    <s v="theater/plays"/>
    <x v="1"/>
    <x v="6"/>
    <d v="2015-07-08T18:30:56"/>
    <d v="2015-07-27T22:59:00"/>
    <s v="July"/>
    <n v="20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41.29166666666666"/>
    <n v="102"/>
    <s v="theater/plays"/>
    <x v="1"/>
    <x v="6"/>
    <d v="2015-08-23T22:59:28"/>
    <d v="2015-09-13T00:00:00"/>
    <s v="August"/>
    <n v="201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55.333333333333336"/>
    <n v="116"/>
    <s v="theater/plays"/>
    <x v="1"/>
    <x v="6"/>
    <d v="2015-09-14T22:01:03"/>
    <d v="2015-10-14T22:01:03"/>
    <s v="September"/>
    <n v="2015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46.420454545454547"/>
    <n v="136"/>
    <s v="theater/plays"/>
    <x v="1"/>
    <x v="6"/>
    <d v="2015-04-08T17:51:02"/>
    <d v="2015-04-29T17:51:02"/>
    <s v="April"/>
    <n v="201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57.2"/>
    <n v="133"/>
    <s v="theater/plays"/>
    <x v="1"/>
    <x v="6"/>
    <d v="2016-06-17T17:39:36"/>
    <d v="2016-08-01T06:59:00"/>
    <s v="June"/>
    <n v="201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73.7"/>
    <n v="103"/>
    <s v="theater/plays"/>
    <x v="1"/>
    <x v="6"/>
    <d v="2016-11-07T08:26:16"/>
    <d v="2016-12-07T08:26:16"/>
    <s v="November"/>
    <n v="20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59.6"/>
    <n v="116"/>
    <s v="theater/plays"/>
    <x v="1"/>
    <x v="6"/>
    <d v="2015-02-21T15:38:04"/>
    <d v="2015-03-28T14:38:04"/>
    <s v="February"/>
    <n v="201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89.585714285714289"/>
    <n v="105"/>
    <s v="theater/plays"/>
    <x v="1"/>
    <x v="6"/>
    <d v="2016-11-22T14:59:12"/>
    <d v="2016-12-22T14:59:12"/>
    <s v="November"/>
    <n v="201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204.05"/>
    <n v="102"/>
    <s v="theater/plays"/>
    <x v="1"/>
    <x v="6"/>
    <d v="2015-07-01T20:32:28"/>
    <d v="2015-07-31T20:32:28"/>
    <s v="July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48.703703703703702"/>
    <n v="175"/>
    <s v="theater/plays"/>
    <x v="1"/>
    <x v="6"/>
    <d v="2016-05-03T05:15:42"/>
    <d v="2016-06-10T03:00:00"/>
    <s v="May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53.339999999999996"/>
    <n v="107"/>
    <s v="theater/plays"/>
    <x v="1"/>
    <x v="6"/>
    <d v="2016-04-15T01:22:19"/>
    <d v="2016-05-15T01:22:19"/>
    <s v="April"/>
    <n v="201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75.087719298245617"/>
    <n v="122"/>
    <s v="theater/plays"/>
    <x v="1"/>
    <x v="6"/>
    <d v="2016-03-23T21:02:45"/>
    <d v="2016-04-13T21:02:45"/>
    <s v="March"/>
    <n v="201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8"/>
    <n v="159"/>
    <s v="theater/plays"/>
    <x v="1"/>
    <x v="6"/>
    <d v="2016-09-15T15:36:18"/>
    <d v="2016-10-16T15:36:18"/>
    <s v="September"/>
    <n v="201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209.83870967741936"/>
    <n v="100"/>
    <s v="theater/plays"/>
    <x v="1"/>
    <x v="6"/>
    <d v="2015-09-06T22:17:05"/>
    <d v="2015-10-06T22:17:05"/>
    <s v="September"/>
    <n v="201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61.022222222222226"/>
    <n v="110"/>
    <s v="theater/plays"/>
    <x v="1"/>
    <x v="6"/>
    <d v="2015-09-17T07:00:10"/>
    <d v="2015-10-17T07:00:10"/>
    <s v="September"/>
    <n v="20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61"/>
    <n v="100"/>
    <s v="theater/plays"/>
    <x v="1"/>
    <x v="6"/>
    <d v="2016-10-21T19:25:46"/>
    <d v="2016-11-11T22:00:00"/>
    <s v="October"/>
    <n v="201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80.034482758620683"/>
    <n v="116"/>
    <s v="theater/plays"/>
    <x v="1"/>
    <x v="6"/>
    <d v="2016-01-13T05:51:57"/>
    <d v="2016-01-27T01:00:00"/>
    <s v="January"/>
    <n v="201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9.068965517241381"/>
    <n v="211"/>
    <s v="theater/plays"/>
    <x v="1"/>
    <x v="6"/>
    <d v="2015-04-11T06:25:11"/>
    <d v="2015-05-08T20:05:00"/>
    <s v="April"/>
    <n v="201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49.438202247191015"/>
    <n v="110"/>
    <s v="theater/plays"/>
    <x v="1"/>
    <x v="6"/>
    <d v="2016-04-06T07:17:21"/>
    <d v="2016-05-06T07:17:21"/>
    <s v="April"/>
    <n v="201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93.977440000000001"/>
    <n v="100"/>
    <s v="theater/plays"/>
    <x v="1"/>
    <x v="6"/>
    <d v="2014-07-06T20:54:35"/>
    <d v="2014-08-08T13:54:00"/>
    <s v="July"/>
    <n v="2014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61.944444444444443"/>
    <n v="106"/>
    <s v="theater/plays"/>
    <x v="1"/>
    <x v="6"/>
    <d v="2016-05-09T00:57:04"/>
    <d v="2016-06-08T00:57:04"/>
    <s v="May"/>
    <n v="201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78.5"/>
    <n v="126"/>
    <s v="theater/plays"/>
    <x v="1"/>
    <x v="6"/>
    <d v="2016-03-02T07:14:53"/>
    <d v="2016-04-11T02:30:00"/>
    <s v="March"/>
    <n v="201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33.75"/>
    <n v="108"/>
    <s v="theater/plays"/>
    <x v="1"/>
    <x v="6"/>
    <d v="2014-12-17T14:03:06"/>
    <d v="2015-01-31T14:03:06"/>
    <s v="December"/>
    <n v="201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66.44736842105263"/>
    <n v="101"/>
    <s v="theater/plays"/>
    <x v="1"/>
    <x v="6"/>
    <d v="2016-05-23T01:05:57"/>
    <d v="2016-06-22T01:05:57"/>
    <s v="May"/>
    <n v="201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35.799999999999997"/>
    <n v="107"/>
    <s v="theater/plays"/>
    <x v="1"/>
    <x v="6"/>
    <d v="2014-10-02T02:24:25"/>
    <d v="2014-10-16T03:59:00"/>
    <s v="October"/>
    <n v="20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45.65217391304347"/>
    <n v="102"/>
    <s v="theater/plays"/>
    <x v="1"/>
    <x v="6"/>
    <d v="2016-05-31T00:14:56"/>
    <d v="2016-06-22T03:55:00"/>
    <s v="May"/>
    <n v="201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25.693877551020407"/>
    <n v="126"/>
    <s v="theater/plays"/>
    <x v="1"/>
    <x v="6"/>
    <d v="2016-08-26T08:46:48"/>
    <d v="2016-09-25T08:46:48"/>
    <s v="August"/>
    <n v="201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52.5"/>
    <n v="102"/>
    <s v="theater/plays"/>
    <x v="1"/>
    <x v="6"/>
    <d v="2016-05-22T13:59:50"/>
    <d v="2016-06-05T13:59:50"/>
    <s v="May"/>
    <n v="20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30"/>
    <n v="113"/>
    <s v="theater/plays"/>
    <x v="1"/>
    <x v="6"/>
    <d v="2015-03-01T18:51:17"/>
    <d v="2015-04-05T17:51:17"/>
    <s v="March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42.28070175438597"/>
    <n v="101"/>
    <s v="theater/plays"/>
    <x v="1"/>
    <x v="6"/>
    <d v="2015-02-06T17:08:25"/>
    <d v="2015-03-08T16:08:25"/>
    <s v="February"/>
    <n v="20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24.545454545454547"/>
    <n v="101"/>
    <s v="theater/plays"/>
    <x v="1"/>
    <x v="6"/>
    <d v="2016-04-08T08:59:26"/>
    <d v="2016-05-08T08:59:26"/>
    <s v="April"/>
    <n v="201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292.77777777777777"/>
    <n v="146"/>
    <s v="theater/plays"/>
    <x v="1"/>
    <x v="6"/>
    <d v="2014-07-02T13:48:03"/>
    <d v="2014-07-05T01:00:00"/>
    <s v="July"/>
    <n v="20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44.92307692307692"/>
    <n v="117"/>
    <s v="theater/plays"/>
    <x v="1"/>
    <x v="6"/>
    <d v="2014-07-17T07:45:08"/>
    <d v="2014-07-27T23:00:00"/>
    <s v="July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23.10144927536232"/>
    <n v="106"/>
    <s v="theater/plays"/>
    <x v="1"/>
    <x v="6"/>
    <d v="2015-03-02T21:17:48"/>
    <d v="2015-04-01T20:17:48"/>
    <s v="March"/>
    <n v="201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80.400000000000006"/>
    <n v="105"/>
    <s v="theater/plays"/>
    <x v="1"/>
    <x v="6"/>
    <d v="2015-09-01T16:44:46"/>
    <d v="2015-10-06T16:44:46"/>
    <s v="September"/>
    <n v="2015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72.289156626506028"/>
    <n v="100"/>
    <s v="theater/plays"/>
    <x v="1"/>
    <x v="6"/>
    <d v="2014-06-19T20:38:50"/>
    <d v="2014-07-19T20:38:50"/>
    <s v="June"/>
    <n v="201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32.972972972972975"/>
    <n v="105"/>
    <s v="theater/plays"/>
    <x v="1"/>
    <x v="6"/>
    <d v="2015-05-24T16:14:40"/>
    <d v="2015-06-15T16:14:40"/>
    <s v="May"/>
    <n v="201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16.65217391304348"/>
    <n v="139"/>
    <s v="theater/plays"/>
    <x v="1"/>
    <x v="6"/>
    <d v="2015-06-30T12:30:22"/>
    <d v="2015-07-30T12:30:22"/>
    <s v="June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79.61904761904762"/>
    <n v="100"/>
    <s v="theater/plays"/>
    <x v="1"/>
    <x v="6"/>
    <d v="2014-07-07T16:10:46"/>
    <d v="2014-08-03T23:00:00"/>
    <s v="July"/>
    <n v="201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27.777777777777779"/>
    <n v="100"/>
    <s v="theater/plays"/>
    <x v="1"/>
    <x v="6"/>
    <d v="2016-03-08T09:34:06"/>
    <d v="2016-04-05T08:34:06"/>
    <s v="March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81.029411764705884"/>
    <n v="110"/>
    <s v="theater/plays"/>
    <x v="1"/>
    <x v="6"/>
    <d v="2014-09-19T06:46:07"/>
    <d v="2014-10-10T21:00:00"/>
    <s v="September"/>
    <n v="201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36.84821428571428"/>
    <n v="102"/>
    <s v="theater/plays"/>
    <x v="1"/>
    <x v="6"/>
    <d v="2017-02-03T13:48:00"/>
    <d v="2017-02-24T13:48:00"/>
    <s v="February"/>
    <n v="2017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77.61702127659575"/>
    <n v="104"/>
    <s v="theater/plays"/>
    <x v="1"/>
    <x v="6"/>
    <d v="2016-06-28T15:58:38"/>
    <d v="2016-07-28T15:58:38"/>
    <s v="June"/>
    <n v="201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09.07894736842105"/>
    <n v="138"/>
    <s v="theater/plays"/>
    <x v="1"/>
    <x v="6"/>
    <d v="2016-11-11T23:22:34"/>
    <d v="2016-12-06T23:22:34"/>
    <s v="November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19.64285714285714"/>
    <n v="100"/>
    <s v="theater/plays"/>
    <x v="1"/>
    <x v="6"/>
    <d v="2016-05-20T19:10:21"/>
    <d v="2016-06-12T17:00:00"/>
    <s v="May"/>
    <n v="201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78.205128205128204"/>
    <n v="102"/>
    <s v="theater/plays"/>
    <x v="1"/>
    <x v="6"/>
    <d v="2015-02-27T07:06:50"/>
    <d v="2015-04-01T04:59:00"/>
    <s v="February"/>
    <n v="2015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52.173913043478258"/>
    <n v="171"/>
    <s v="theater/plays"/>
    <x v="1"/>
    <x v="6"/>
    <d v="2016-03-23T21:59:44"/>
    <d v="2016-04-13T13:18:00"/>
    <s v="March"/>
    <n v="201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14.125"/>
    <n v="101"/>
    <s v="theater/plays"/>
    <x v="1"/>
    <x v="6"/>
    <d v="2014-07-31T04:48:13"/>
    <d v="2014-08-30T04:48:13"/>
    <s v="July"/>
    <n v="201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50"/>
    <n v="130"/>
    <s v="theater/plays"/>
    <x v="1"/>
    <x v="6"/>
    <d v="2015-02-18T02:32:48"/>
    <d v="2015-04-18T00:37:00"/>
    <s v="February"/>
    <n v="201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91.666666666666671"/>
    <n v="110"/>
    <s v="theater/plays"/>
    <x v="1"/>
    <x v="6"/>
    <d v="2015-02-19T00:35:10"/>
    <d v="2015-02-26T00:35:10"/>
    <s v="February"/>
    <n v="20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08.59090909090909"/>
    <n v="119"/>
    <s v="theater/plays"/>
    <x v="1"/>
    <x v="6"/>
    <d v="2016-04-24T13:14:14"/>
    <d v="2016-05-08T21:00:00"/>
    <s v="April"/>
    <n v="201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69.822784810126578"/>
    <n v="100"/>
    <s v="theater/plays"/>
    <x v="1"/>
    <x v="6"/>
    <d v="2016-04-06T13:24:40"/>
    <d v="2016-04-30T03:59:00"/>
    <s v="April"/>
    <n v="201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09.57142857142857"/>
    <n v="153"/>
    <s v="theater/plays"/>
    <x v="1"/>
    <x v="6"/>
    <d v="2016-05-23T02:39:32"/>
    <d v="2016-06-13T17:00:00"/>
    <s v="May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71.666666666666671"/>
    <n v="104"/>
    <s v="theater/plays"/>
    <x v="1"/>
    <x v="6"/>
    <d v="2015-10-25T16:50:11"/>
    <d v="2015-11-29T23:00:00"/>
    <s v="October"/>
    <n v="2015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93.611111111111114"/>
    <n v="101"/>
    <s v="theater/plays"/>
    <x v="1"/>
    <x v="6"/>
    <d v="2014-06-16T09:29:25"/>
    <d v="2014-07-23T11:00:00"/>
    <s v="June"/>
    <n v="20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76.8"/>
    <n v="108"/>
    <s v="theater/plays"/>
    <x v="1"/>
    <x v="6"/>
    <d v="2016-05-05T23:49:38"/>
    <d v="2016-07-01T23:00:00"/>
    <s v="May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5.795454545454547"/>
    <n v="315"/>
    <s v="theater/plays"/>
    <x v="1"/>
    <x v="6"/>
    <d v="2016-04-19T10:22:30"/>
    <d v="2016-05-02T23:00:00"/>
    <s v="April"/>
    <n v="201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55.6"/>
    <n v="102"/>
    <s v="theater/plays"/>
    <x v="1"/>
    <x v="6"/>
    <d v="2015-09-23T17:26:46"/>
    <d v="2015-10-29T04:01:00"/>
    <s v="September"/>
    <n v="2015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47.33333333333334"/>
    <n v="126"/>
    <s v="theater/plays"/>
    <x v="1"/>
    <x v="6"/>
    <d v="2016-04-29T14:52:07"/>
    <d v="2016-05-10T11:17:00"/>
    <s v="April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56.333333333333336"/>
    <n v="101"/>
    <s v="theater/plays"/>
    <x v="1"/>
    <x v="6"/>
    <d v="2016-06-15T19:34:32"/>
    <d v="2016-07-15T19:34:32"/>
    <s v="June"/>
    <n v="20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96.19047619047619"/>
    <n v="101"/>
    <s v="theater/plays"/>
    <x v="1"/>
    <x v="6"/>
    <d v="2014-07-02T10:01:50"/>
    <d v="2014-08-01T10:01:50"/>
    <s v="July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63.574074074074076"/>
    <n v="103"/>
    <s v="theater/plays"/>
    <x v="1"/>
    <x v="6"/>
    <d v="2014-10-20T07:27:59"/>
    <d v="2014-11-19T08:27:59"/>
    <s v="October"/>
    <n v="2014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84.78260869565219"/>
    <n v="106"/>
    <s v="theater/plays"/>
    <x v="1"/>
    <x v="6"/>
    <d v="2017-01-11T01:22:14"/>
    <d v="2017-02-25T01:22:14"/>
    <s v="January"/>
    <n v="2017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26.72222222222223"/>
    <n v="101"/>
    <s v="theater/plays"/>
    <x v="1"/>
    <x v="6"/>
    <d v="2016-11-23T01:59:03"/>
    <d v="2016-12-14T15:59:00"/>
    <s v="November"/>
    <n v="201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83.42647058823529"/>
    <n v="113"/>
    <s v="theater/plays"/>
    <x v="1"/>
    <x v="6"/>
    <d v="2014-08-15T00:36:30"/>
    <d v="2014-09-01T15:59:00"/>
    <s v="August"/>
    <n v="20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54.5"/>
    <n v="218"/>
    <s v="theater/plays"/>
    <x v="1"/>
    <x v="6"/>
    <d v="2015-02-21T02:11:57"/>
    <d v="2015-03-07T04:55:00"/>
    <s v="February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302.30769230769232"/>
    <n v="101"/>
    <s v="theater/plays"/>
    <x v="1"/>
    <x v="6"/>
    <d v="2014-07-31T18:30:45"/>
    <d v="2014-08-19T16:00:00"/>
    <s v="July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44.138888888888886"/>
    <n v="106"/>
    <s v="theater/plays"/>
    <x v="1"/>
    <x v="6"/>
    <d v="2016-02-22T23:27:29"/>
    <d v="2016-03-15T21:00:00"/>
    <s v="February"/>
    <n v="20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866.66666666666663"/>
    <n v="104"/>
    <s v="theater/plays"/>
    <x v="1"/>
    <x v="6"/>
    <d v="2015-11-13T02:26:32"/>
    <d v="2015-12-13T02:26:32"/>
    <s v="November"/>
    <n v="201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61.388888888888886"/>
    <n v="221"/>
    <s v="theater/plays"/>
    <x v="1"/>
    <x v="6"/>
    <d v="2015-04-13T01:37:17"/>
    <d v="2015-05-13T01:37:17"/>
    <s v="April"/>
    <n v="201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29.666666666666668"/>
    <n v="119"/>
    <s v="theater/plays"/>
    <x v="1"/>
    <x v="6"/>
    <d v="2015-07-07T22:24:54"/>
    <d v="2015-08-01T22:24:54"/>
    <s v="July"/>
    <n v="2015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45.478260869565219"/>
    <n v="105"/>
    <s v="theater/plays"/>
    <x v="1"/>
    <x v="6"/>
    <d v="2014-11-26T04:47:39"/>
    <d v="2015-01-01T05:00:00"/>
    <s v="November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96.203703703703709"/>
    <n v="104"/>
    <s v="theater/plays"/>
    <x v="1"/>
    <x v="6"/>
    <d v="2016-11-16T00:59:40"/>
    <d v="2017-01-15T00:59:40"/>
    <s v="November"/>
    <n v="201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67.92307692307692"/>
    <n v="118"/>
    <s v="theater/plays"/>
    <x v="1"/>
    <x v="6"/>
    <d v="2016-11-16T08:01:25"/>
    <d v="2016-12-17T08:00:00"/>
    <s v="November"/>
    <n v="201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30.777777777777779"/>
    <n v="139"/>
    <s v="theater/plays"/>
    <x v="1"/>
    <x v="6"/>
    <d v="2015-11-04T20:59:25"/>
    <d v="2015-12-02T20:59:25"/>
    <s v="November"/>
    <n v="201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38.333333333333336"/>
    <n v="104"/>
    <s v="theater/plays"/>
    <x v="1"/>
    <x v="6"/>
    <d v="2014-08-04T13:09:16"/>
    <d v="2014-08-25T04:59:00"/>
    <s v="August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66.833333333333329"/>
    <n v="100"/>
    <s v="theater/plays"/>
    <x v="1"/>
    <x v="6"/>
    <d v="2015-06-24T20:30:40"/>
    <d v="2015-07-18T16:00:00"/>
    <s v="June"/>
    <n v="2015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71.730769230769226"/>
    <n v="107"/>
    <s v="theater/plays"/>
    <x v="1"/>
    <x v="6"/>
    <d v="2015-09-28T17:33:36"/>
    <d v="2015-10-28T17:33:36"/>
    <s v="September"/>
    <n v="2015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76.47058823529412"/>
    <n v="100"/>
    <s v="theater/plays"/>
    <x v="1"/>
    <x v="6"/>
    <d v="2014-05-06T14:39:33"/>
    <d v="2014-05-18T14:39:33"/>
    <s v="May"/>
    <n v="2014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421.10526315789474"/>
    <n v="100"/>
    <s v="theater/plays"/>
    <x v="1"/>
    <x v="6"/>
    <d v="2015-02-24T16:49:54"/>
    <d v="2015-04-25T15:49:54"/>
    <s v="February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04.98701298701299"/>
    <n v="101"/>
    <s v="theater/plays"/>
    <x v="1"/>
    <x v="6"/>
    <d v="2015-02-18T17:34:59"/>
    <d v="2015-03-20T16:56:00"/>
    <s v="February"/>
    <n v="2015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28.19047619047619"/>
    <n v="108"/>
    <s v="theater/plays"/>
    <x v="1"/>
    <x v="6"/>
    <d v="2014-08-07T08:31:46"/>
    <d v="2014-08-31T13:08:00"/>
    <s v="August"/>
    <n v="2014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54.55263157894737"/>
    <n v="104"/>
    <s v="theater/plays"/>
    <x v="1"/>
    <x v="6"/>
    <d v="2015-08-09T12:20:00"/>
    <d v="2015-08-26T23:00:00"/>
    <s v="August"/>
    <n v="201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11.89285714285714"/>
    <n v="104"/>
    <s v="theater/plays"/>
    <x v="1"/>
    <x v="6"/>
    <d v="2014-10-25T22:52:58"/>
    <d v="2014-11-29T23:52:58"/>
    <s v="October"/>
    <n v="20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85.208333333333329"/>
    <n v="102"/>
    <s v="theater/plays"/>
    <x v="1"/>
    <x v="6"/>
    <d v="2015-02-09T04:26:23"/>
    <d v="2015-03-11T03:26:23"/>
    <s v="February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76.652173913043484"/>
    <n v="101"/>
    <s v="theater/plays"/>
    <x v="1"/>
    <x v="6"/>
    <d v="2016-07-08T10:20:56"/>
    <d v="2016-08-01T22:59:00"/>
    <s v="July"/>
    <n v="20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65.166666666666671"/>
    <n v="112"/>
    <s v="theater/plays"/>
    <x v="1"/>
    <x v="6"/>
    <d v="2016-06-03T18:47:00"/>
    <d v="2016-06-23T18:47:00"/>
    <s v="June"/>
    <n v="201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93.760312499999998"/>
    <n v="100"/>
    <s v="theater/plays"/>
    <x v="1"/>
    <x v="6"/>
    <d v="2015-10-15T02:06:08"/>
    <d v="2015-11-21T03:00:00"/>
    <s v="October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33.33333333333334"/>
    <n v="100"/>
    <s v="theater/plays"/>
    <x v="1"/>
    <x v="6"/>
    <d v="2014-11-10T20:49:12"/>
    <d v="2014-12-10T20:49:12"/>
    <s v="November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51.219512195121951"/>
    <n v="105"/>
    <s v="theater/plays"/>
    <x v="1"/>
    <x v="6"/>
    <d v="2014-11-03T15:28:26"/>
    <d v="2014-12-03T15:28:26"/>
    <s v="November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00.17142857142858"/>
    <n v="117"/>
    <s v="theater/plays"/>
    <x v="1"/>
    <x v="6"/>
    <d v="2014-11-04T18:18:08"/>
    <d v="2014-12-14T18:18:08"/>
    <s v="November"/>
    <n v="201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34.6"/>
    <n v="104"/>
    <s v="theater/plays"/>
    <x v="1"/>
    <x v="6"/>
    <d v="2015-05-19T11:04:01"/>
    <d v="2015-06-18T11:04:01"/>
    <s v="May"/>
    <n v="2015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84.67741935483872"/>
    <n v="115"/>
    <s v="theater/plays"/>
    <x v="1"/>
    <x v="6"/>
    <d v="2016-05-04T13:31:22"/>
    <d v="2016-06-03T13:31:22"/>
    <s v="May"/>
    <n v="201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69.818181818181813"/>
    <n v="102"/>
    <s v="theater/plays"/>
    <x v="1"/>
    <x v="6"/>
    <d v="2014-06-25T18:35:45"/>
    <d v="2014-07-10T18:35:45"/>
    <s v="June"/>
    <n v="201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61.944444444444443"/>
    <n v="223"/>
    <s v="theater/plays"/>
    <x v="1"/>
    <x v="6"/>
    <d v="2014-07-10T13:05:48"/>
    <d v="2014-08-08T22:28:00"/>
    <s v="July"/>
    <n v="201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41.666666666666664"/>
    <n v="100"/>
    <s v="theater/plays"/>
    <x v="1"/>
    <x v="6"/>
    <d v="2016-03-17T20:17:35"/>
    <d v="2016-05-06T20:17:35"/>
    <s v="March"/>
    <n v="201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36.06818181818182"/>
    <n v="106"/>
    <s v="theater/plays"/>
    <x v="1"/>
    <x v="6"/>
    <d v="2014-10-11T22:07:10"/>
    <d v="2014-11-06T00:46:00"/>
    <s v="October"/>
    <n v="2014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29"/>
    <n v="142"/>
    <s v="theater/plays"/>
    <x v="1"/>
    <x v="6"/>
    <d v="2014-06-27T14:17:25"/>
    <d v="2014-07-27T14:17:25"/>
    <s v="June"/>
    <n v="201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24.210526315789473"/>
    <n v="184"/>
    <s v="theater/plays"/>
    <x v="1"/>
    <x v="6"/>
    <d v="2015-05-16T17:05:44"/>
    <d v="2015-05-30T18:10:00"/>
    <s v="May"/>
    <n v="201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55.892857142857146"/>
    <n v="104"/>
    <s v="theater/plays"/>
    <x v="1"/>
    <x v="6"/>
    <d v="2014-05-05T10:43:09"/>
    <d v="2014-06-01T03:59:00"/>
    <s v="May"/>
    <n v="2014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1.666666666666666"/>
    <n v="112"/>
    <s v="theater/plays"/>
    <x v="1"/>
    <x v="6"/>
    <d v="2016-01-09T11:28:49"/>
    <d v="2016-02-18T22:00:00"/>
    <s v="January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68.353846153846149"/>
    <n v="111"/>
    <s v="theater/plays"/>
    <x v="1"/>
    <x v="6"/>
    <d v="2014-10-29T18:02:56"/>
    <d v="2014-11-21T17:00:00"/>
    <s v="October"/>
    <n v="201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27.065217391304348"/>
    <n v="104"/>
    <s v="theater/plays"/>
    <x v="1"/>
    <x v="6"/>
    <d v="2015-01-22T22:05:25"/>
    <d v="2015-02-21T22:05:25"/>
    <s v="January"/>
    <n v="201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18.12941176470588"/>
    <n v="100"/>
    <s v="theater/plays"/>
    <x v="1"/>
    <x v="6"/>
    <d v="2014-07-14T22:53:34"/>
    <d v="2014-08-28T22:53:34"/>
    <s v="July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44.757575757575758"/>
    <n v="102"/>
    <s v="theater/plays"/>
    <x v="1"/>
    <x v="6"/>
    <d v="2015-07-08T17:22:26"/>
    <d v="2015-08-07T17:22:26"/>
    <s v="July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99.787878787878782"/>
    <n v="110"/>
    <s v="theater/plays"/>
    <x v="1"/>
    <x v="6"/>
    <d v="2015-10-13T14:50:43"/>
    <d v="2015-11-12T02:31:00"/>
    <s v="October"/>
    <n v="201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17.64705882352941"/>
    <n v="100"/>
    <s v="theater/plays"/>
    <x v="1"/>
    <x v="6"/>
    <d v="2015-05-26T11:05:24"/>
    <d v="2015-06-25T11:05:24"/>
    <s v="May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203.33333333333334"/>
    <n v="122"/>
    <s v="theater/plays"/>
    <x v="1"/>
    <x v="6"/>
    <d v="2015-05-28T12:05:02"/>
    <d v="2015-06-17T12:05:02"/>
    <s v="May"/>
    <n v="201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28.323529411764707"/>
    <n v="138"/>
    <s v="theater/plays"/>
    <x v="1"/>
    <x v="6"/>
    <d v="2016-02-10T00:24:46"/>
    <d v="2016-03-01T23:59:00"/>
    <s v="February"/>
    <n v="201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10.23076923076923"/>
    <n v="100"/>
    <s v="theater/plays"/>
    <x v="1"/>
    <x v="6"/>
    <d v="2014-06-01T11:49:36"/>
    <d v="2014-07-16T11:49:36"/>
    <s v="June"/>
    <n v="2014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31.970149253731343"/>
    <n v="107"/>
    <s v="theater/plays"/>
    <x v="1"/>
    <x v="6"/>
    <d v="2014-06-06T10:08:09"/>
    <d v="2014-07-06T10:08:09"/>
    <s v="June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58.611111111111114"/>
    <n v="211"/>
    <s v="theater/plays"/>
    <x v="1"/>
    <x v="6"/>
    <d v="2014-06-18T23:48:24"/>
    <d v="2014-07-18T23:48:24"/>
    <s v="June"/>
    <n v="20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29.428571428571427"/>
    <n v="124"/>
    <s v="theater/plays"/>
    <x v="1"/>
    <x v="6"/>
    <d v="2016-06-23T19:32:38"/>
    <d v="2016-07-31T20:58:00"/>
    <s v="June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81.375"/>
    <n v="109"/>
    <s v="theater/plays"/>
    <x v="1"/>
    <x v="6"/>
    <d v="2016-05-10T00:59:50"/>
    <d v="2016-06-06T07:00:00"/>
    <s v="May"/>
    <n v="201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99.16666666666666"/>
    <n v="104"/>
    <s v="theater/plays"/>
    <x v="1"/>
    <x v="6"/>
    <d v="2015-09-18T00:32:52"/>
    <d v="2015-10-08T00:32:52"/>
    <s v="September"/>
    <n v="201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15.38461538461539"/>
    <n v="100"/>
    <s v="theater/plays"/>
    <x v="1"/>
    <x v="6"/>
    <d v="2014-08-28T23:01:02"/>
    <d v="2014-09-27T23:01:02"/>
    <s v="August"/>
    <n v="201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46.428571428571431"/>
    <n v="130"/>
    <s v="theater/plays"/>
    <x v="1"/>
    <x v="6"/>
    <d v="2015-02-18T17:35:38"/>
    <d v="2015-02-28T04:59:00"/>
    <s v="February"/>
    <n v="2015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70.568181818181813"/>
    <n v="104"/>
    <s v="theater/plays"/>
    <x v="1"/>
    <x v="6"/>
    <d v="2016-11-01T19:58:45"/>
    <d v="2016-12-01T07:59:00"/>
    <s v="November"/>
    <n v="201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22.222222222222221"/>
    <n v="100"/>
    <s v="theater/plays"/>
    <x v="1"/>
    <x v="6"/>
    <d v="2016-04-07T03:27:36"/>
    <d v="2016-04-17T23:30:00"/>
    <s v="April"/>
    <n v="201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59.46666666666667"/>
    <n v="120"/>
    <s v="theater/plays"/>
    <x v="1"/>
    <x v="6"/>
    <d v="2015-03-26T09:54:05"/>
    <d v="2015-04-23T18:30:00"/>
    <s v="March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37.777999999999999"/>
    <n v="100"/>
    <s v="theater/plays"/>
    <x v="1"/>
    <x v="6"/>
    <d v="2014-09-12T21:55:48"/>
    <d v="2014-10-26T00:43:00"/>
    <s v="September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72.053571428571431"/>
    <n v="101"/>
    <s v="theater/plays"/>
    <x v="1"/>
    <x v="6"/>
    <d v="2014-04-23T20:01:47"/>
    <d v="2014-05-23T20:01:47"/>
    <s v="April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63.695652173913047"/>
    <n v="107"/>
    <s v="theater/plays"/>
    <x v="1"/>
    <x v="6"/>
    <d v="2016-03-19T19:43:05"/>
    <d v="2016-04-06T21:30:00"/>
    <s v="March"/>
    <n v="201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28.411764705882351"/>
    <n v="138"/>
    <s v="theater/plays"/>
    <x v="1"/>
    <x v="6"/>
    <d v="2016-02-05T02:10:02"/>
    <d v="2016-02-14T00:00:00"/>
    <s v="February"/>
    <n v="201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03.21428571428571"/>
    <n v="101"/>
    <s v="theater/plays"/>
    <x v="1"/>
    <x v="6"/>
    <d v="2015-02-02T18:59:23"/>
    <d v="2015-03-04T18:59:23"/>
    <s v="February"/>
    <n v="20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71.152173913043484"/>
    <n v="109"/>
    <s v="theater/plays"/>
    <x v="1"/>
    <x v="6"/>
    <d v="2015-11-15T13:29:36"/>
    <d v="2015-12-14T00:00:00"/>
    <s v="November"/>
    <n v="2015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35"/>
    <n v="140"/>
    <s v="theater/plays"/>
    <x v="1"/>
    <x v="6"/>
    <d v="2015-03-25T21:52:21"/>
    <d v="2015-04-24T21:52:21"/>
    <s v="March"/>
    <n v="201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81.776315789473685"/>
    <n v="104"/>
    <s v="theater/plays"/>
    <x v="1"/>
    <x v="6"/>
    <d v="2015-01-14T16:14:44"/>
    <d v="2015-02-05T06:59:00"/>
    <s v="January"/>
    <n v="201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297.02980769230766"/>
    <n v="103"/>
    <s v="theater/plays"/>
    <x v="1"/>
    <x v="6"/>
    <d v="2014-09-02T14:48:56"/>
    <d v="2014-10-04T14:48:56"/>
    <s v="September"/>
    <n v="2014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46.609195402298852"/>
    <n v="108"/>
    <s v="theater/plays"/>
    <x v="1"/>
    <x v="6"/>
    <d v="2014-09-02T01:21:43"/>
    <d v="2014-09-21T02:00:00"/>
    <s v="September"/>
    <n v="201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51.724137931034484"/>
    <n v="100"/>
    <s v="theater/plays"/>
    <x v="1"/>
    <x v="6"/>
    <d v="2014-06-02T15:29:12"/>
    <d v="2014-07-02T15:29:12"/>
    <s v="June"/>
    <n v="201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40.294117647058826"/>
    <n v="103"/>
    <s v="theater/plays"/>
    <x v="1"/>
    <x v="6"/>
    <d v="2015-02-03T17:17:27"/>
    <d v="2015-02-28T17:00:00"/>
    <s v="February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6.25"/>
    <n v="130"/>
    <s v="theater/plays"/>
    <x v="1"/>
    <x v="6"/>
    <d v="2016-10-19T00:31:01"/>
    <d v="2016-11-02T00:31:01"/>
    <s v="October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30.152638888888887"/>
    <n v="109"/>
    <s v="theater/plays"/>
    <x v="1"/>
    <x v="6"/>
    <d v="2014-06-30T22:41:41"/>
    <d v="2014-07-30T22:41:41"/>
    <s v="June"/>
    <n v="20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95.238095238095241"/>
    <n v="100"/>
    <s v="theater/plays"/>
    <x v="1"/>
    <x v="6"/>
    <d v="2014-07-19T17:32:33"/>
    <d v="2014-08-18T17:32:33"/>
    <s v="July"/>
    <n v="201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52.214285714285715"/>
    <n v="110"/>
    <s v="theater/plays"/>
    <x v="1"/>
    <x v="6"/>
    <d v="2016-01-11T13:56:54"/>
    <d v="2016-02-05T22:00:00"/>
    <s v="January"/>
    <n v="201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34.1549295774648"/>
    <n v="100"/>
    <s v="theater/plays"/>
    <x v="1"/>
    <x v="6"/>
    <d v="2014-05-17T01:30:55"/>
    <d v="2014-06-17T03:00:00"/>
    <s v="May"/>
    <n v="2014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62.827380952380949"/>
    <n v="106"/>
    <s v="theater/plays"/>
    <x v="1"/>
    <x v="6"/>
    <d v="2014-06-10T09:07:49"/>
    <d v="2014-07-10T09:07:49"/>
    <s v="June"/>
    <n v="20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58.94736842105263"/>
    <n v="112"/>
    <s v="theater/plays"/>
    <x v="1"/>
    <x v="6"/>
    <d v="2016-07-21T14:48:13"/>
    <d v="2016-08-07T03:00:00"/>
    <s v="July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43.1081081081081"/>
    <n v="106"/>
    <s v="theater/plays"/>
    <x v="1"/>
    <x v="6"/>
    <d v="2014-07-31T12:59:53"/>
    <d v="2014-08-21T16:28:00"/>
    <s v="July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84.166666666666671"/>
    <n v="101"/>
    <s v="theater/plays"/>
    <x v="1"/>
    <x v="6"/>
    <d v="2015-07-20T17:03:40"/>
    <d v="2015-08-19T17:03:40"/>
    <s v="July"/>
    <n v="20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86.07142857142858"/>
    <n v="104"/>
    <s v="theater/plays"/>
    <x v="1"/>
    <x v="6"/>
    <d v="2015-04-06T22:16:07"/>
    <d v="2015-05-02T21:00:00"/>
    <s v="April"/>
    <n v="2015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89.785555555555561"/>
    <n v="135"/>
    <s v="theater/plays"/>
    <x v="1"/>
    <x v="6"/>
    <d v="2016-01-05T21:52:10"/>
    <d v="2016-01-19T04:59:00"/>
    <s v="January"/>
    <n v="201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64.157560975609755"/>
    <n v="105"/>
    <s v="theater/plays"/>
    <x v="1"/>
    <x v="6"/>
    <d v="2014-06-19T02:57:08"/>
    <d v="2014-07-11T16:15:00"/>
    <s v="June"/>
    <n v="201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59.651162790697676"/>
    <n v="103"/>
    <s v="theater/plays"/>
    <x v="1"/>
    <x v="6"/>
    <d v="2015-10-17T10:18:41"/>
    <d v="2015-11-13T20:17:00"/>
    <s v="October"/>
    <n v="201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31.25"/>
    <n v="100"/>
    <s v="theater/plays"/>
    <x v="1"/>
    <x v="6"/>
    <d v="2015-04-30T20:11:12"/>
    <d v="2015-05-30T20:11:12"/>
    <s v="April"/>
    <n v="201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41.222222222222221"/>
    <n v="186"/>
    <s v="theater/plays"/>
    <x v="1"/>
    <x v="6"/>
    <d v="2014-08-10T12:35:46"/>
    <d v="2014-09-09T12:35:46"/>
    <s v="August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43.35"/>
    <n v="289"/>
    <s v="theater/plays"/>
    <x v="1"/>
    <x v="6"/>
    <d v="2016-05-31T06:59:46"/>
    <d v="2016-06-08T13:59:00"/>
    <s v="May"/>
    <n v="201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64.516129032258064"/>
    <n v="100"/>
    <s v="theater/plays"/>
    <x v="1"/>
    <x v="6"/>
    <d v="2015-09-25T12:43:56"/>
    <d v="2015-10-23T12:43:56"/>
    <s v="September"/>
    <n v="20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43.28"/>
    <n v="108"/>
    <s v="theater/plays"/>
    <x v="1"/>
    <x v="6"/>
    <d v="2015-01-12T19:58:45"/>
    <d v="2015-02-05T12:20:00"/>
    <s v="January"/>
    <n v="201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77"/>
    <n v="108"/>
    <s v="theater/plays"/>
    <x v="1"/>
    <x v="6"/>
    <d v="2016-02-02T21:20:12"/>
    <d v="2016-03-18T20:20:12"/>
    <s v="February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51.222222222222221"/>
    <n v="110"/>
    <s v="theater/plays"/>
    <x v="1"/>
    <x v="6"/>
    <d v="2014-11-17T02:51:29"/>
    <d v="2014-12-17T02:51:29"/>
    <s v="November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68.25"/>
    <n v="171"/>
    <s v="theater/plays"/>
    <x v="1"/>
    <x v="6"/>
    <d v="2016-06-11T01:15:38"/>
    <d v="2016-07-09T04:00:00"/>
    <s v="June"/>
    <n v="201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9.487179487179485"/>
    <n v="152"/>
    <s v="theater/plays"/>
    <x v="1"/>
    <x v="6"/>
    <d v="2015-02-01T16:54:31"/>
    <d v="2015-04-02T15:54:31"/>
    <s v="February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41.125"/>
    <n v="101"/>
    <s v="theater/plays"/>
    <x v="1"/>
    <x v="6"/>
    <d v="2015-03-25T17:22:07"/>
    <d v="2015-04-21T17:22:07"/>
    <s v="March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41.405405405405403"/>
    <n v="153"/>
    <s v="theater/plays"/>
    <x v="1"/>
    <x v="6"/>
    <d v="2014-06-30T15:20:26"/>
    <d v="2014-07-23T03:59:00"/>
    <s v="June"/>
    <n v="2014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27.5"/>
    <n v="128"/>
    <s v="theater/plays"/>
    <x v="1"/>
    <x v="6"/>
    <d v="2016-06-14T23:29:16"/>
    <d v="2016-08-13T23:29:16"/>
    <s v="June"/>
    <n v="20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33.571428571428569"/>
    <n v="101"/>
    <s v="theater/plays"/>
    <x v="1"/>
    <x v="6"/>
    <d v="2014-07-01T16:45:59"/>
    <d v="2014-07-31T16:45:59"/>
    <s v="July"/>
    <n v="20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45.86956521739131"/>
    <n v="101"/>
    <s v="theater/plays"/>
    <x v="1"/>
    <x v="6"/>
    <d v="2016-09-13T18:00:27"/>
    <d v="2016-10-13T18:00:27"/>
    <s v="September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358.6875"/>
    <n v="191"/>
    <s v="theater/plays"/>
    <x v="1"/>
    <x v="6"/>
    <d v="2014-07-01T04:56:07"/>
    <d v="2014-08-01T06:59:00"/>
    <s v="July"/>
    <n v="201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50.981818181818184"/>
    <n v="140"/>
    <s v="theater/plays"/>
    <x v="1"/>
    <x v="6"/>
    <d v="2015-01-12T16:57:37"/>
    <d v="2015-02-12T05:59:00"/>
    <s v="January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45.037037037037038"/>
    <n v="124"/>
    <s v="theater/plays"/>
    <x v="1"/>
    <x v="6"/>
    <d v="2015-01-07T04:51:43"/>
    <d v="2015-02-03T04:27:00"/>
    <s v="January"/>
    <n v="201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7.527777777777779"/>
    <n v="126"/>
    <s v="theater/plays"/>
    <x v="1"/>
    <x v="6"/>
    <d v="2016-04-20T11:31:00"/>
    <d v="2016-05-20T11:31:00"/>
    <s v="April"/>
    <n v="201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50"/>
    <n v="190"/>
    <s v="theater/plays"/>
    <x v="1"/>
    <x v="6"/>
    <d v="2014-08-01T12:39:12"/>
    <d v="2014-08-15T12:39:12"/>
    <s v="August"/>
    <n v="20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57.916666666666664"/>
    <n v="139"/>
    <s v="theater/plays"/>
    <x v="1"/>
    <x v="6"/>
    <d v="2016-09-30T15:11:19"/>
    <d v="2016-10-29T03:00:00"/>
    <s v="September"/>
    <n v="201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9.705882352941178"/>
    <n v="202"/>
    <s v="theater/plays"/>
    <x v="1"/>
    <x v="6"/>
    <d v="2015-06-24T21:33:48"/>
    <d v="2015-07-10T18:00:00"/>
    <s v="June"/>
    <n v="20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90.684210526315795"/>
    <n v="103"/>
    <s v="theater/plays"/>
    <x v="1"/>
    <x v="6"/>
    <d v="2016-08-30T22:03:05"/>
    <d v="2016-10-11T03:59:00"/>
    <s v="August"/>
    <n v="201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55.012688172043013"/>
    <n v="102"/>
    <s v="theater/plays"/>
    <x v="1"/>
    <x v="6"/>
    <d v="2016-07-24T03:07:17"/>
    <d v="2016-08-23T03:07:17"/>
    <s v="July"/>
    <n v="201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57.222222222222221"/>
    <n v="103"/>
    <s v="theater/plays"/>
    <x v="1"/>
    <x v="6"/>
    <d v="2015-07-15T15:01:12"/>
    <d v="2015-08-09T16:00:00"/>
    <s v="July"/>
    <n v="2015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72.950819672131146"/>
    <n v="127"/>
    <s v="theater/plays"/>
    <x v="1"/>
    <x v="6"/>
    <d v="2016-02-20T00:27:30"/>
    <d v="2016-04-19T23:27:30"/>
    <s v="February"/>
    <n v="201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64.468085106382972"/>
    <n v="101"/>
    <s v="theater/plays"/>
    <x v="1"/>
    <x v="6"/>
    <d v="2015-02-18T16:07:12"/>
    <d v="2015-03-20T15:07:12"/>
    <s v="February"/>
    <n v="201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716.35294117647061"/>
    <n v="122"/>
    <s v="theater/plays"/>
    <x v="1"/>
    <x v="6"/>
    <d v="2016-08-23T18:22:09"/>
    <d v="2016-09-21T03:00:00"/>
    <s v="August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50.396825396825399"/>
    <n v="113"/>
    <s v="theater/plays"/>
    <x v="1"/>
    <x v="6"/>
    <d v="2016-03-29T15:24:05"/>
    <d v="2016-04-28T15:24:05"/>
    <s v="March"/>
    <n v="201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41.666666666666664"/>
    <n v="150"/>
    <s v="theater/plays"/>
    <x v="1"/>
    <x v="6"/>
    <d v="2016-06-08T00:31:42"/>
    <d v="2016-07-15T21:38:00"/>
    <s v="June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35.766666666666666"/>
    <n v="215"/>
    <s v="theater/plays"/>
    <x v="1"/>
    <x v="6"/>
    <d v="2014-07-21T19:41:30"/>
    <d v="2014-08-31T20:00:00"/>
    <s v="July"/>
    <n v="20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88.739130434782609"/>
    <n v="102"/>
    <s v="theater/plays"/>
    <x v="1"/>
    <x v="6"/>
    <d v="2014-10-16T04:05:31"/>
    <d v="2014-11-06T05:59:00"/>
    <s v="October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48.4848484848485"/>
    <n v="100"/>
    <s v="theater/plays"/>
    <x v="1"/>
    <x v="6"/>
    <d v="2015-02-27T20:01:36"/>
    <d v="2015-03-20T20:27:00"/>
    <s v="February"/>
    <n v="201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51.794871794871796"/>
    <n v="101"/>
    <s v="theater/plays"/>
    <x v="1"/>
    <x v="6"/>
    <d v="2016-06-20T12:02:11"/>
    <d v="2016-07-20T12:02:11"/>
    <s v="June"/>
    <n v="201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20"/>
    <n v="113"/>
    <s v="theater/plays"/>
    <x v="1"/>
    <x v="6"/>
    <d v="2014-10-06T21:08:24"/>
    <d v="2014-11-03T00:00:00"/>
    <s v="October"/>
    <n v="201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52"/>
    <n v="104"/>
    <s v="theater/plays"/>
    <x v="1"/>
    <x v="6"/>
    <d v="2014-10-09T06:43:10"/>
    <d v="2014-10-27T03:00:00"/>
    <s v="October"/>
    <n v="201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53.230769230769234"/>
    <n v="115"/>
    <s v="theater/plays"/>
    <x v="1"/>
    <x v="6"/>
    <d v="2015-05-04T17:40:43"/>
    <d v="2015-05-17T03:00:00"/>
    <s v="May"/>
    <n v="201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39.596491228070178"/>
    <n v="113"/>
    <s v="theater/plays"/>
    <x v="1"/>
    <x v="6"/>
    <d v="2015-02-18T22:00:22"/>
    <d v="2015-03-16T21:00:00"/>
    <s v="February"/>
    <n v="2015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34.25"/>
    <n v="128"/>
    <s v="theater/plays"/>
    <x v="1"/>
    <x v="6"/>
    <d v="2014-05-22T20:31:20"/>
    <d v="2014-06-21T20:31:20"/>
    <s v="May"/>
    <n v="201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64.61538461538461"/>
    <n v="143"/>
    <s v="theater/plays"/>
    <x v="1"/>
    <x v="6"/>
    <d v="2015-06-16T07:37:07"/>
    <d v="2015-07-10T21:00:00"/>
    <s v="June"/>
    <n v="2015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25.05263157894737"/>
    <n v="119"/>
    <s v="theater/plays"/>
    <x v="1"/>
    <x v="6"/>
    <d v="2014-12-16T05:56:28"/>
    <d v="2015-01-02T05:56:28"/>
    <s v="December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51.875"/>
    <n v="138"/>
    <s v="theater/plays"/>
    <x v="1"/>
    <x v="6"/>
    <d v="2014-06-06T18:31:06"/>
    <d v="2014-07-06T18:31:06"/>
    <s v="June"/>
    <n v="2014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40.285714285714285"/>
    <n v="160"/>
    <s v="theater/plays"/>
    <x v="1"/>
    <x v="6"/>
    <d v="2014-06-03T16:03:01"/>
    <d v="2014-07-03T16:03:01"/>
    <s v="June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64.909090909090907"/>
    <n v="114"/>
    <s v="theater/plays"/>
    <x v="1"/>
    <x v="6"/>
    <d v="2016-05-16T18:14:59"/>
    <d v="2016-06-15T18:14:59"/>
    <s v="May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55.333333333333336"/>
    <n v="101"/>
    <s v="theater/plays"/>
    <x v="1"/>
    <x v="6"/>
    <d v="2016-01-03T16:38:00"/>
    <d v="2016-02-02T16:38:00"/>
    <s v="January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83.142857142857139"/>
    <n v="155"/>
    <s v="theater/plays"/>
    <x v="1"/>
    <x v="6"/>
    <d v="2015-05-02T21:00:01"/>
    <d v="2015-06-03T06:59:00"/>
    <s v="May"/>
    <n v="201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38.712121212121211"/>
    <n v="128"/>
    <s v="theater/plays"/>
    <x v="1"/>
    <x v="6"/>
    <d v="2015-05-25T22:34:12"/>
    <d v="2015-06-24T22:34:12"/>
    <s v="May"/>
    <n v="201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25.37931034482759"/>
    <n v="121"/>
    <s v="theater/plays"/>
    <x v="1"/>
    <x v="6"/>
    <d v="2015-03-24T18:26:00"/>
    <d v="2015-04-17T16:00:00"/>
    <s v="March"/>
    <n v="20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78.263888888888886"/>
    <n v="113"/>
    <s v="theater/plays"/>
    <x v="1"/>
    <x v="6"/>
    <d v="2014-04-24T15:15:31"/>
    <d v="2014-05-24T21:00:00"/>
    <s v="April"/>
    <n v="20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47.222222222222221"/>
    <n v="128"/>
    <s v="theater/plays"/>
    <x v="1"/>
    <x v="6"/>
    <d v="2016-03-14T19:15:24"/>
    <d v="2016-04-13T19:15:24"/>
    <s v="March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79.099999999999994"/>
    <n v="158"/>
    <s v="theater/plays"/>
    <x v="1"/>
    <x v="6"/>
    <d v="2015-04-27T05:59:44"/>
    <d v="2015-05-18T05:59:44"/>
    <s v="April"/>
    <n v="20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14.29199999999999"/>
    <n v="105"/>
    <s v="theater/plays"/>
    <x v="1"/>
    <x v="6"/>
    <d v="2015-09-21T00:13:17"/>
    <d v="2015-10-26T00:13:17"/>
    <s v="September"/>
    <n v="201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51.724137931034484"/>
    <n v="100"/>
    <s v="theater/plays"/>
    <x v="1"/>
    <x v="6"/>
    <d v="2014-07-28T20:47:16"/>
    <d v="2014-08-17T05:11:00"/>
    <s v="July"/>
    <n v="201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30.76923076923077"/>
    <n v="100"/>
    <s v="theater/plays"/>
    <x v="1"/>
    <x v="6"/>
    <d v="2016-11-15T05:09:35"/>
    <d v="2016-11-26T06:00:00"/>
    <s v="November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74.208333333333329"/>
    <n v="107"/>
    <s v="theater/plays"/>
    <x v="1"/>
    <x v="6"/>
    <d v="2014-10-03T18:18:29"/>
    <d v="2014-11-01T17:18:00"/>
    <s v="October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47.846153846153847"/>
    <n v="124"/>
    <s v="theater/plays"/>
    <x v="1"/>
    <x v="6"/>
    <d v="2016-08-02T20:19:26"/>
    <d v="2016-09-11T20:19:26"/>
    <s v="August"/>
    <n v="201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34.408163265306122"/>
    <n v="109"/>
    <s v="theater/plays"/>
    <x v="1"/>
    <x v="6"/>
    <d v="2016-05-21T17:48:24"/>
    <d v="2016-06-02T22:00:00"/>
    <s v="May"/>
    <n v="201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40.238095238095241"/>
    <n v="102"/>
    <s v="theater/plays"/>
    <x v="1"/>
    <x v="6"/>
    <d v="2016-03-30T03:48:24"/>
    <d v="2016-05-28T21:44:00"/>
    <s v="March"/>
    <n v="201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60.285714285714285"/>
    <n v="106"/>
    <s v="theater/plays"/>
    <x v="1"/>
    <x v="6"/>
    <d v="2015-05-08T00:52:05"/>
    <d v="2015-07-01T06:59:00"/>
    <s v="May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25.30952380952381"/>
    <n v="106"/>
    <s v="theater/plays"/>
    <x v="1"/>
    <x v="6"/>
    <d v="2016-02-19T22:03:58"/>
    <d v="2016-03-07T04:59:00"/>
    <s v="February"/>
    <n v="20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35.952380952380949"/>
    <n v="101"/>
    <s v="theater/plays"/>
    <x v="1"/>
    <x v="6"/>
    <d v="2015-08-17T18:19:55"/>
    <d v="2015-09-11T18:19:55"/>
    <s v="August"/>
    <n v="201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36"/>
    <n v="105"/>
    <s v="theater/plays"/>
    <x v="1"/>
    <x v="6"/>
    <d v="2016-03-01T20:08:44"/>
    <d v="2016-03-16T03:59:00"/>
    <s v="March"/>
    <n v="201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70.763157894736835"/>
    <n v="108"/>
    <s v="theater/plays"/>
    <x v="1"/>
    <x v="6"/>
    <d v="2016-06-24T11:28:48"/>
    <d v="2016-07-24T11:28:48"/>
    <s v="June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25"/>
    <n v="100"/>
    <s v="theater/plays"/>
    <x v="1"/>
    <x v="6"/>
    <d v="2015-10-20T17:58:11"/>
    <d v="2015-11-19T18:58:11"/>
    <s v="October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66.512820512820511"/>
    <n v="104"/>
    <s v="theater/plays"/>
    <x v="1"/>
    <x v="6"/>
    <d v="2014-05-01T22:27:25"/>
    <d v="2014-05-13T04:00:00"/>
    <s v="May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05"/>
    <n v="102"/>
    <s v="theater/plays"/>
    <x v="1"/>
    <x v="6"/>
    <d v="2014-07-09T17:37:20"/>
    <d v="2014-08-23T17:37:20"/>
    <s v="July"/>
    <n v="201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45"/>
    <n v="104"/>
    <s v="theater/plays"/>
    <x v="1"/>
    <x v="6"/>
    <d v="2016-05-01T22:08:57"/>
    <d v="2016-05-31T22:08:57"/>
    <s v="May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2"/>
    <n v="180"/>
    <s v="theater/plays"/>
    <x v="1"/>
    <x v="6"/>
    <d v="2016-04-17T17:30:53"/>
    <d v="2016-05-10T21:00:00"/>
    <s v="April"/>
    <n v="201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96.666666666666671"/>
    <n v="106"/>
    <s v="theater/plays"/>
    <x v="1"/>
    <x v="6"/>
    <d v="2014-11-07T20:37:46"/>
    <d v="2014-11-21T04:55:00"/>
    <s v="November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60.333333333333336"/>
    <n v="101"/>
    <s v="theater/plays"/>
    <x v="1"/>
    <x v="6"/>
    <d v="2014-06-12T14:54:06"/>
    <d v="2014-07-02T14:54:06"/>
    <s v="June"/>
    <n v="2014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79.89473684210526"/>
    <n v="101"/>
    <s v="theater/plays"/>
    <x v="1"/>
    <x v="6"/>
    <d v="2014-10-15T20:58:15"/>
    <d v="2014-11-07T18:30:00"/>
    <s v="October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58.823529411764703"/>
    <n v="100"/>
    <s v="theater/plays"/>
    <x v="1"/>
    <x v="6"/>
    <d v="2015-02-22T12:53:12"/>
    <d v="2015-04-23T11:53:12"/>
    <s v="February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75.340909090909093"/>
    <n v="118"/>
    <s v="theater/plays"/>
    <x v="1"/>
    <x v="6"/>
    <d v="2014-05-22T02:18:32"/>
    <d v="2014-06-04T04:59:00"/>
    <s v="May"/>
    <n v="20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55"/>
    <n v="110"/>
    <s v="theater/plays"/>
    <x v="1"/>
    <x v="6"/>
    <d v="2015-01-16T20:19:12"/>
    <d v="2015-02-02T04:59:00"/>
    <s v="January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66.956521739130437"/>
    <n v="103"/>
    <s v="theater/plays"/>
    <x v="1"/>
    <x v="6"/>
    <d v="2015-05-01T18:32:51"/>
    <d v="2015-05-31T18:32:51"/>
    <s v="May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227.27272727272728"/>
    <n v="100"/>
    <s v="theater/plays"/>
    <x v="1"/>
    <x v="6"/>
    <d v="2014-08-05T00:14:30"/>
    <d v="2014-09-08T03:00:00"/>
    <s v="August"/>
    <n v="201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307.69230769230768"/>
    <n v="100"/>
    <s v="theater/plays"/>
    <x v="1"/>
    <x v="6"/>
    <d v="2014-06-04T19:37:14"/>
    <d v="2014-07-04T11:00:00"/>
    <s v="June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50.020909090909093"/>
    <n v="110"/>
    <s v="theater/plays"/>
    <x v="1"/>
    <x v="6"/>
    <d v="2014-09-11T18:48:19"/>
    <d v="2014-10-02T14:21:00"/>
    <s v="September"/>
    <n v="2014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72.392857142857139"/>
    <n v="101"/>
    <s v="theater/plays"/>
    <x v="1"/>
    <x v="6"/>
    <d v="2015-02-02T14:22:30"/>
    <d v="2015-03-04T14:22:30"/>
    <s v="February"/>
    <n v="2015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95.952380952380949"/>
    <n v="101"/>
    <s v="theater/plays"/>
    <x v="1"/>
    <x v="6"/>
    <d v="2015-08-11T19:46:52"/>
    <d v="2015-09-06T13:47:00"/>
    <s v="August"/>
    <n v="20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45.615384615384613"/>
    <n v="169"/>
    <s v="theater/plays"/>
    <x v="1"/>
    <x v="6"/>
    <d v="2014-08-30T08:40:20"/>
    <d v="2014-09-29T08:40:20"/>
    <s v="August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41.029411764705884"/>
    <n v="100"/>
    <s v="theater/plays"/>
    <x v="1"/>
    <x v="6"/>
    <d v="2015-08-18T18:57:26"/>
    <d v="2015-09-15T10:06:00"/>
    <s v="August"/>
    <n v="2015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56.825000000000003"/>
    <n v="114"/>
    <s v="theater/plays"/>
    <x v="1"/>
    <x v="6"/>
    <d v="2016-07-30T09:32:28"/>
    <d v="2016-09-25T23:00:00"/>
    <s v="July"/>
    <n v="201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37.24324324324326"/>
    <n v="102"/>
    <s v="theater/plays"/>
    <x v="1"/>
    <x v="6"/>
    <d v="2014-08-29T18:19:33"/>
    <d v="2014-09-13T04:00:00"/>
    <s v="August"/>
    <n v="20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75.714285714285708"/>
    <n v="106"/>
    <s v="theater/plays"/>
    <x v="1"/>
    <x v="6"/>
    <d v="2015-07-29T16:41:46"/>
    <d v="2015-08-09T16:00:00"/>
    <s v="July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99"/>
    <n v="102"/>
    <s v="theater/plays"/>
    <x v="1"/>
    <x v="6"/>
    <d v="2016-03-31T08:02:51"/>
    <d v="2016-04-28T05:59:00"/>
    <s v="March"/>
    <n v="20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81.569767441860463"/>
    <n v="117"/>
    <s v="theater/plays"/>
    <x v="1"/>
    <x v="6"/>
    <d v="2015-06-12T00:33:25"/>
    <d v="2015-07-11T03:59:00"/>
    <s v="June"/>
    <n v="201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45.108108108108105"/>
    <n v="101"/>
    <s v="theater/plays"/>
    <x v="1"/>
    <x v="6"/>
    <d v="2016-12-29T12:01:58"/>
    <d v="2017-01-18T12:01:58"/>
    <s v="December"/>
    <n v="201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36.666666666666664"/>
    <n v="132"/>
    <s v="theater/plays"/>
    <x v="1"/>
    <x v="6"/>
    <d v="2015-06-22T18:16:58"/>
    <d v="2015-07-13T01:00:00"/>
    <s v="June"/>
    <n v="2015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25"/>
    <n v="100"/>
    <s v="theater/plays"/>
    <x v="1"/>
    <x v="6"/>
    <d v="2016-03-13T14:57:37"/>
    <d v="2016-04-10T20:00:00"/>
    <s v="March"/>
    <n v="201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49.230769230769234"/>
    <n v="128"/>
    <s v="theater/plays"/>
    <x v="1"/>
    <x v="6"/>
    <d v="2016-05-31T15:42:14"/>
    <d v="2016-06-30T15:42:14"/>
    <s v="May"/>
    <n v="201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42.296296296296298"/>
    <n v="119"/>
    <s v="theater/plays"/>
    <x v="1"/>
    <x v="6"/>
    <d v="2014-09-02T14:23:47"/>
    <d v="2014-09-18T03:59:00"/>
    <s v="September"/>
    <n v="201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78.875"/>
    <n v="126"/>
    <s v="theater/plays"/>
    <x v="1"/>
    <x v="6"/>
    <d v="2015-10-12T18:16:07"/>
    <d v="2015-11-11T19:16:07"/>
    <s v="October"/>
    <n v="2015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38.284313725490193"/>
    <n v="156"/>
    <s v="theater/plays"/>
    <x v="1"/>
    <x v="6"/>
    <d v="2015-08-27T15:00:23"/>
    <d v="2015-10-01T15:00:23"/>
    <s v="August"/>
    <n v="2015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44.847826086956523"/>
    <n v="103"/>
    <s v="theater/plays"/>
    <x v="1"/>
    <x v="6"/>
    <d v="2015-09-01T15:21:50"/>
    <d v="2015-10-02T18:00:00"/>
    <s v="September"/>
    <n v="20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3.529411764705882"/>
    <n v="153"/>
    <s v="theater/plays"/>
    <x v="1"/>
    <x v="6"/>
    <d v="2015-11-20T17:27:05"/>
    <d v="2015-12-20T11:59:00"/>
    <s v="November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43.5"/>
    <n v="180"/>
    <s v="theater/plays"/>
    <x v="1"/>
    <x v="6"/>
    <d v="2014-10-11T08:30:16"/>
    <d v="2014-11-17T07:59:00"/>
    <s v="October"/>
    <n v="20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30.951807228915662"/>
    <n v="128"/>
    <s v="theater/plays"/>
    <x v="1"/>
    <x v="6"/>
    <d v="2016-07-20T10:05:40"/>
    <d v="2016-08-17T10:05:40"/>
    <s v="July"/>
    <n v="201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55.230769230769234"/>
    <n v="120"/>
    <s v="theater/plays"/>
    <x v="1"/>
    <x v="6"/>
    <d v="2016-08-18T18:08:42"/>
    <d v="2016-09-08T18:08:42"/>
    <s v="August"/>
    <n v="201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46.125"/>
    <n v="123"/>
    <s v="theater/plays"/>
    <x v="1"/>
    <x v="6"/>
    <d v="2016-05-27T00:04:51"/>
    <d v="2016-06-26T00:04:51"/>
    <s v="May"/>
    <n v="201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39.375"/>
    <n v="105"/>
    <s v="theater/plays"/>
    <x v="1"/>
    <x v="6"/>
    <d v="2015-08-06T17:31:15"/>
    <d v="2015-08-31T17:31:15"/>
    <s v="August"/>
    <n v="20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66.152941176470591"/>
    <n v="102"/>
    <s v="theater/plays"/>
    <x v="1"/>
    <x v="6"/>
    <d v="2014-07-09T14:23:42"/>
    <d v="2014-09-07T14:23:42"/>
    <s v="July"/>
    <n v="201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54.137931034482762"/>
    <n v="105"/>
    <s v="theater/plays"/>
    <x v="1"/>
    <x v="6"/>
    <d v="2015-05-26T18:07:39"/>
    <d v="2015-06-25T18:07:39"/>
    <s v="May"/>
    <n v="2015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04.16666666666667"/>
    <n v="100"/>
    <s v="theater/plays"/>
    <x v="1"/>
    <x v="6"/>
    <d v="2015-02-05T19:57:37"/>
    <d v="2015-03-07T19:57:37"/>
    <s v="February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31.375"/>
    <n v="100"/>
    <s v="theater/plays"/>
    <x v="1"/>
    <x v="6"/>
    <d v="2015-03-12T19:22:39"/>
    <d v="2015-04-11T19:22:39"/>
    <s v="March"/>
    <n v="20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59.210526315789473"/>
    <n v="102"/>
    <s v="theater/plays"/>
    <x v="1"/>
    <x v="6"/>
    <d v="2015-03-10T15:51:24"/>
    <d v="2015-04-01T03:59:00"/>
    <s v="March"/>
    <n v="201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19.17633928571429"/>
    <n v="114"/>
    <s v="theater/plays"/>
    <x v="1"/>
    <x v="6"/>
    <d v="2016-04-20T01:53:21"/>
    <d v="2016-05-14T03:59:00"/>
    <s v="April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64.61538461538461"/>
    <n v="102"/>
    <s v="theater/plays"/>
    <x v="1"/>
    <x v="6"/>
    <d v="2016-02-11T22:36:54"/>
    <d v="2016-03-05T01:00:00"/>
    <s v="February"/>
    <n v="201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24.285714285714285"/>
    <n v="102"/>
    <s v="theater/plays"/>
    <x v="1"/>
    <x v="6"/>
    <d v="2015-08-07T09:27:53"/>
    <d v="2015-09-04T09:27:53"/>
    <s v="August"/>
    <n v="201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40.9375"/>
    <n v="105"/>
    <s v="theater/plays"/>
    <x v="1"/>
    <x v="6"/>
    <d v="2016-04-02T21:26:38"/>
    <d v="2016-05-02T21:26:38"/>
    <s v="April"/>
    <n v="201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61.1"/>
    <n v="102"/>
    <s v="theater/plays"/>
    <x v="1"/>
    <x v="6"/>
    <d v="2014-04-24T12:22:50"/>
    <d v="2014-05-22T22:07:00"/>
    <s v="April"/>
    <n v="20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38.65"/>
    <n v="100"/>
    <s v="theater/plays"/>
    <x v="1"/>
    <x v="6"/>
    <d v="2014-05-29T14:05:24"/>
    <d v="2014-06-28T14:05:24"/>
    <s v="May"/>
    <n v="201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56.20192307692308"/>
    <n v="106"/>
    <s v="theater/plays"/>
    <x v="1"/>
    <x v="6"/>
    <d v="2015-07-11T00:41:20"/>
    <d v="2015-08-12T00:00:00"/>
    <s v="July"/>
    <n v="2015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07.00207547169811"/>
    <n v="113"/>
    <s v="theater/plays"/>
    <x v="1"/>
    <x v="6"/>
    <d v="2015-01-12T01:12:39"/>
    <d v="2015-02-11T17:00:00"/>
    <s v="January"/>
    <n v="201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71.42857142857142"/>
    <n v="100"/>
    <s v="theater/plays"/>
    <x v="1"/>
    <x v="6"/>
    <d v="2016-10-18T10:36:34"/>
    <d v="2016-11-17T11:36:34"/>
    <s v="October"/>
    <n v="201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10.5"/>
    <n v="100"/>
    <s v="theater/plays"/>
    <x v="1"/>
    <x v="6"/>
    <d v="2014-06-18T15:35:24"/>
    <d v="2014-08-17T15:35:24"/>
    <s v="June"/>
    <n v="201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79.27598566308242"/>
    <n v="100"/>
    <s v="theater/plays"/>
    <x v="1"/>
    <x v="6"/>
    <d v="2014-04-01T06:38:31"/>
    <d v="2014-05-05T06:38:31"/>
    <s v="April"/>
    <n v="2014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22.90909090909091"/>
    <n v="144"/>
    <s v="theater/plays"/>
    <x v="1"/>
    <x v="6"/>
    <d v="2015-05-15T19:36:15"/>
    <d v="2015-06-26T21:00:00"/>
    <s v="May"/>
    <n v="20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43.125"/>
    <n v="104"/>
    <s v="theater/plays"/>
    <x v="1"/>
    <x v="6"/>
    <d v="2015-07-09T02:18:28"/>
    <d v="2015-07-31T08:58:00"/>
    <s v="July"/>
    <n v="201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46.891891891891895"/>
    <n v="108"/>
    <s v="theater/plays"/>
    <x v="1"/>
    <x v="6"/>
    <d v="2015-04-21T21:21:06"/>
    <d v="2015-05-27T02:45:00"/>
    <s v="April"/>
    <n v="201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47.407407407407405"/>
    <n v="102"/>
    <s v="theater/plays"/>
    <x v="1"/>
    <x v="6"/>
    <d v="2015-07-18T16:19:38"/>
    <d v="2015-08-05T18:36:00"/>
    <s v="July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5.129032258064516"/>
    <n v="149"/>
    <s v="theater/plays"/>
    <x v="1"/>
    <x v="6"/>
    <d v="2016-03-04T18:17:07"/>
    <d v="2016-03-13T22:00:00"/>
    <s v="March"/>
    <n v="20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21.098000000000003"/>
    <n v="105"/>
    <s v="theater/plays"/>
    <x v="1"/>
    <x v="6"/>
    <d v="2016-07-04T16:07:36"/>
    <d v="2016-08-01T19:00:00"/>
    <s v="July"/>
    <n v="201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59.117647058823529"/>
    <n v="101"/>
    <s v="theater/plays"/>
    <x v="1"/>
    <x v="6"/>
    <d v="2015-08-20T14:57:29"/>
    <d v="2015-10-05T16:00:00"/>
    <s v="August"/>
    <n v="20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97.916666666666671"/>
    <n v="131"/>
    <s v="theater/plays"/>
    <x v="1"/>
    <x v="6"/>
    <d v="2014-12-01T17:50:08"/>
    <d v="2014-12-31T17:50:08"/>
    <s v="December"/>
    <n v="201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55.131578947368418"/>
    <n v="105"/>
    <s v="theater/plays"/>
    <x v="1"/>
    <x v="6"/>
    <d v="2014-12-24T12:11:23"/>
    <d v="2015-01-23T12:11:23"/>
    <s v="December"/>
    <n v="201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26.536585365853657"/>
    <n v="109"/>
    <s v="theater/plays"/>
    <x v="1"/>
    <x v="6"/>
    <d v="2015-05-11T19:27:24"/>
    <d v="2015-06-10T19:27:24"/>
    <s v="May"/>
    <n v="201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58.421052631578945"/>
    <n v="111"/>
    <s v="theater/plays"/>
    <x v="1"/>
    <x v="6"/>
    <d v="2014-08-18T17:46:34"/>
    <d v="2014-09-17T17:46:34"/>
    <s v="August"/>
    <n v="201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22.53658536585365"/>
    <n v="100"/>
    <s v="theater/plays"/>
    <x v="1"/>
    <x v="6"/>
    <d v="2014-12-09T16:31:36"/>
    <d v="2015-01-08T16:31:36"/>
    <s v="December"/>
    <n v="201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87.961538461538467"/>
    <n v="114"/>
    <s v="theater/plays"/>
    <x v="1"/>
    <x v="6"/>
    <d v="2014-12-03T07:58:03"/>
    <d v="2014-12-31T07:00:00"/>
    <s v="December"/>
    <n v="2014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73.239999999999995"/>
    <n v="122"/>
    <s v="theater/plays"/>
    <x v="1"/>
    <x v="6"/>
    <d v="2014-09-30T20:36:53"/>
    <d v="2014-10-30T20:36:53"/>
    <s v="September"/>
    <n v="201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55.555555555555557"/>
    <n v="100"/>
    <s v="theater/plays"/>
    <x v="1"/>
    <x v="6"/>
    <d v="2015-05-22T13:41:22"/>
    <d v="2015-06-21T13:41:22"/>
    <s v="May"/>
    <n v="2015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39.53846153846154"/>
    <n v="103"/>
    <s v="theater/plays"/>
    <x v="1"/>
    <x v="6"/>
    <d v="2014-10-09T09:00:46"/>
    <d v="2014-11-08T10:00:46"/>
    <s v="October"/>
    <n v="20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36.77777777777777"/>
    <n v="106"/>
    <s v="theater/plays"/>
    <x v="1"/>
    <x v="6"/>
    <d v="2014-10-14T22:37:28"/>
    <d v="2014-11-13T23:37:28"/>
    <s v="October"/>
    <n v="20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99.343137254901961"/>
    <n v="101"/>
    <s v="theater/plays"/>
    <x v="1"/>
    <x v="6"/>
    <d v="2016-07-10T18:48:47"/>
    <d v="2016-08-11T03:59:00"/>
    <s v="July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20"/>
    <n v="100"/>
    <s v="theater/plays"/>
    <x v="1"/>
    <x v="6"/>
    <d v="2016-10-06T13:10:54"/>
    <d v="2016-12-05T14:10:54"/>
    <s v="October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28.888888888888889"/>
    <n v="130"/>
    <s v="theater/plays"/>
    <x v="1"/>
    <x v="6"/>
    <d v="2015-03-30T18:53:03"/>
    <d v="2015-04-26T06:28:00"/>
    <s v="March"/>
    <n v="2015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40.545945945945945"/>
    <n v="100"/>
    <s v="theater/plays"/>
    <x v="1"/>
    <x v="6"/>
    <d v="2016-03-31T17:36:17"/>
    <d v="2016-04-30T17:36:17"/>
    <s v="March"/>
    <n v="201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35.714285714285715"/>
    <n v="100"/>
    <s v="theater/plays"/>
    <x v="1"/>
    <x v="6"/>
    <d v="2016-03-01T18:17:36"/>
    <d v="2016-03-31T17:17:36"/>
    <s v="March"/>
    <n v="201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37.962962962962962"/>
    <n v="114"/>
    <s v="theater/plays"/>
    <x v="1"/>
    <x v="6"/>
    <d v="2015-01-22T04:13:42"/>
    <d v="2015-03-01T04:59:00"/>
    <s v="January"/>
    <n v="201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33.333333333333336"/>
    <n v="100"/>
    <s v="theater/plays"/>
    <x v="1"/>
    <x v="6"/>
    <d v="2014-07-16T11:18:30"/>
    <d v="2014-07-30T11:18:30"/>
    <s v="July"/>
    <n v="2014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58.571428571428569"/>
    <n v="287"/>
    <s v="theater/plays"/>
    <x v="1"/>
    <x v="6"/>
    <d v="2016-03-22T02:18:02"/>
    <d v="2016-04-05T02:18:02"/>
    <s v="March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35.625"/>
    <n v="109"/>
    <s v="theater/plays"/>
    <x v="1"/>
    <x v="6"/>
    <d v="2016-02-18T10:13:25"/>
    <d v="2016-04-18T09:13:25"/>
    <s v="February"/>
    <n v="201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30.9375"/>
    <n v="116"/>
    <s v="theater/plays"/>
    <x v="1"/>
    <x v="6"/>
    <d v="2015-06-13T07:35:44"/>
    <d v="2015-07-13T07:35:44"/>
    <s v="June"/>
    <n v="201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76.08695652173913"/>
    <n v="119"/>
    <s v="theater/plays"/>
    <x v="1"/>
    <x v="6"/>
    <d v="2014-11-21T17:11:30"/>
    <d v="2014-12-21T17:11:30"/>
    <s v="November"/>
    <n v="2014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51.9814814814815"/>
    <n v="109"/>
    <s v="theater/plays"/>
    <x v="1"/>
    <x v="6"/>
    <d v="2016-07-25T16:44:30"/>
    <d v="2016-09-23T16:44:30"/>
    <s v="July"/>
    <n v="201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22.607142857142858"/>
    <n v="127"/>
    <s v="theater/plays"/>
    <x v="1"/>
    <x v="6"/>
    <d v="2016-05-13T12:57:34"/>
    <d v="2016-06-27T19:00:00"/>
    <s v="May"/>
    <n v="201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8.272727272727273"/>
    <n v="101"/>
    <s v="theater/plays"/>
    <x v="1"/>
    <x v="6"/>
    <d v="2015-04-07T19:53:30"/>
    <d v="2015-04-29T23:00:00"/>
    <s v="April"/>
    <n v="20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82.258064516129039"/>
    <n v="128"/>
    <s v="theater/plays"/>
    <x v="1"/>
    <x v="6"/>
    <d v="2015-05-01T15:32:27"/>
    <d v="2015-05-26T15:32:27"/>
    <s v="May"/>
    <n v="201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68.534246575342465"/>
    <n v="100"/>
    <s v="theater/plays"/>
    <x v="1"/>
    <x v="6"/>
    <d v="2014-09-20T08:00:34"/>
    <d v="2014-10-20T08:00:34"/>
    <s v="September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68.055555555555557"/>
    <n v="175"/>
    <s v="theater/plays"/>
    <x v="1"/>
    <x v="6"/>
    <d v="2014-12-30T22:45:44"/>
    <d v="2015-01-24T04:59:00"/>
    <s v="December"/>
    <n v="201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72.714285714285708"/>
    <n v="127"/>
    <s v="theater/plays"/>
    <x v="1"/>
    <x v="6"/>
    <d v="2014-12-15T19:55:07"/>
    <d v="2015-02-11T04:59:00"/>
    <s v="December"/>
    <n v="20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77.186046511627907"/>
    <n v="111"/>
    <s v="theater/plays"/>
    <x v="1"/>
    <x v="6"/>
    <d v="2014-12-01T21:33:59"/>
    <d v="2015-01-05T20:26:00"/>
    <s v="December"/>
    <n v="2014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55.972222222222221"/>
    <n v="126"/>
    <s v="theater/plays"/>
    <x v="1"/>
    <x v="6"/>
    <d v="2016-08-10T01:36:22"/>
    <d v="2016-09-04T01:36:22"/>
    <s v="August"/>
    <n v="201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49.693548387096776"/>
    <n v="119"/>
    <s v="theater/plays"/>
    <x v="1"/>
    <x v="6"/>
    <d v="2015-02-15T00:12:03"/>
    <d v="2015-03-13T06:59:00"/>
    <s v="February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79"/>
    <n v="108"/>
    <s v="theater/plays"/>
    <x v="1"/>
    <x v="6"/>
    <d v="2014-08-05T17:09:42"/>
    <d v="2014-08-26T17:09:42"/>
    <s v="August"/>
    <n v="201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77.727272727272734"/>
    <n v="103"/>
    <s v="theater/plays"/>
    <x v="1"/>
    <x v="6"/>
    <d v="2016-02-17T14:03:10"/>
    <d v="2016-03-03T05:59:00"/>
    <s v="February"/>
    <n v="201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40.777777777777779"/>
    <n v="110"/>
    <s v="theater/plays"/>
    <x v="1"/>
    <x v="6"/>
    <d v="2014-08-15T19:10:22"/>
    <d v="2014-09-03T04:59:00"/>
    <s v="August"/>
    <n v="201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59.411764705882355"/>
    <n v="202"/>
    <s v="theater/plays"/>
    <x v="1"/>
    <x v="6"/>
    <d v="2015-08-04T19:04:37"/>
    <d v="2015-08-30T00:00:00"/>
    <s v="August"/>
    <n v="2015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3.25"/>
    <n v="130"/>
    <s v="theater/plays"/>
    <x v="1"/>
    <x v="6"/>
    <d v="2016-09-15T20:22:44"/>
    <d v="2016-10-13T20:22:44"/>
    <s v="September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39.377358490566039"/>
    <n v="104"/>
    <s v="theater/plays"/>
    <x v="1"/>
    <x v="6"/>
    <d v="2014-12-17T23:58:02"/>
    <d v="2015-01-16T23:58:02"/>
    <s v="December"/>
    <n v="20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81.673469387755105"/>
    <n v="100"/>
    <s v="theater/plays"/>
    <x v="1"/>
    <x v="6"/>
    <d v="2016-03-18T21:27:59"/>
    <d v="2016-05-17T21:27:59"/>
    <s v="March"/>
    <n v="201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44.912280701754383"/>
    <n v="171"/>
    <s v="theater/plays"/>
    <x v="1"/>
    <x v="6"/>
    <d v="2015-10-06T20:44:40"/>
    <d v="2015-11-05T21:44:40"/>
    <s v="October"/>
    <n v="20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49.05797101449275"/>
    <n v="113"/>
    <s v="theater/plays"/>
    <x v="1"/>
    <x v="6"/>
    <d v="2016-04-23T00:22:36"/>
    <d v="2016-04-29T06:59:00"/>
    <s v="April"/>
    <n v="201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30.666666666666668"/>
    <n v="184"/>
    <s v="theater/plays"/>
    <x v="1"/>
    <x v="6"/>
    <d v="2016-01-14T19:02:06"/>
    <d v="2016-02-13T19:02:06"/>
    <s v="January"/>
    <n v="201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61.0625"/>
    <n v="130"/>
    <s v="theater/plays"/>
    <x v="1"/>
    <x v="6"/>
    <d v="2016-07-15T14:30:57"/>
    <d v="2016-08-14T14:30:57"/>
    <s v="July"/>
    <n v="201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29"/>
    <n v="105"/>
    <s v="theater/plays"/>
    <x v="1"/>
    <x v="6"/>
    <d v="2015-11-30T23:08:02"/>
    <d v="2015-12-15T00:00:00"/>
    <s v="November"/>
    <n v="2015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29.62962962962963"/>
    <n v="100"/>
    <s v="theater/plays"/>
    <x v="1"/>
    <x v="6"/>
    <d v="2016-05-16T17:01:30"/>
    <d v="2016-06-17T14:00:00"/>
    <s v="May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43.0952380952381"/>
    <n v="153"/>
    <s v="theater/plays"/>
    <x v="1"/>
    <x v="6"/>
    <d v="2016-02-29T23:48:05"/>
    <d v="2016-03-30T22:48:05"/>
    <s v="February"/>
    <n v="201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52.354838709677416"/>
    <n v="162"/>
    <s v="theater/plays"/>
    <x v="1"/>
    <x v="6"/>
    <d v="2015-07-18T10:22:16"/>
    <d v="2015-08-17T10:22:16"/>
    <s v="July"/>
    <n v="201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66.666666666666671"/>
    <n v="136"/>
    <s v="theater/plays"/>
    <x v="1"/>
    <x v="6"/>
    <d v="2015-03-09T08:53:21"/>
    <d v="2015-04-08T08:53:21"/>
    <s v="March"/>
    <n v="201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26.66666666666667"/>
    <n v="144"/>
    <s v="theater/plays"/>
    <x v="1"/>
    <x v="6"/>
    <d v="2014-05-30T17:26:51"/>
    <d v="2014-06-09T17:26:51"/>
    <s v="May"/>
    <n v="201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62.5"/>
    <n v="100"/>
    <s v="theater/plays"/>
    <x v="1"/>
    <x v="6"/>
    <d v="2014-05-29T14:09:34"/>
    <d v="2014-06-28T14:09:34"/>
    <s v="May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35.492957746478872"/>
    <n v="101"/>
    <s v="theater/plays"/>
    <x v="1"/>
    <x v="6"/>
    <d v="2015-05-20T01:00:16"/>
    <d v="2015-06-19T01:00:16"/>
    <s v="May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37.083333333333336"/>
    <n v="107"/>
    <s v="theater/plays"/>
    <x v="1"/>
    <x v="6"/>
    <d v="2015-11-10T14:14:56"/>
    <d v="2015-12-10T14:14:56"/>
    <s v="November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69.333333333333329"/>
    <n v="125"/>
    <s v="theater/plays"/>
    <x v="1"/>
    <x v="6"/>
    <d v="2015-02-17T22:47:44"/>
    <d v="2015-03-19T21:47:44"/>
    <s v="February"/>
    <n v="20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7.254901960784313"/>
    <n v="119"/>
    <s v="theater/plays"/>
    <x v="1"/>
    <x v="6"/>
    <d v="2017-02-13T14:38:49"/>
    <d v="2017-02-28T00:00:00"/>
    <s v="February"/>
    <n v="2017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36.071428571428569"/>
    <n v="101"/>
    <s v="theater/plays"/>
    <x v="1"/>
    <x v="6"/>
    <d v="2015-05-04T15:04:10"/>
    <d v="2015-06-03T15:04:10"/>
    <s v="May"/>
    <n v="2015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66.470588235294116"/>
    <n v="113"/>
    <s v="theater/plays"/>
    <x v="1"/>
    <x v="6"/>
    <d v="2016-10-18T03:10:26"/>
    <d v="2016-11-19T22:00:00"/>
    <s v="October"/>
    <n v="20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56.065989847715734"/>
    <n v="105"/>
    <s v="theater/plays"/>
    <x v="1"/>
    <x v="6"/>
    <d v="2015-02-02T22:31:01"/>
    <d v="2015-03-05T04:00:00"/>
    <s v="February"/>
    <n v="2015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47.028571428571432"/>
    <n v="110"/>
    <s v="theater/plays"/>
    <x v="1"/>
    <x v="6"/>
    <d v="2016-09-06T22:27:24"/>
    <d v="2016-09-30T21:00:00"/>
    <s v="September"/>
    <n v="201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47.666190476190479"/>
    <n v="100"/>
    <s v="theater/plays"/>
    <x v="1"/>
    <x v="6"/>
    <d v="2014-08-26T05:19:31"/>
    <d v="2014-09-28T03:23:00"/>
    <s v="August"/>
    <n v="201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88.235294117647058"/>
    <n v="120"/>
    <s v="theater/plays"/>
    <x v="1"/>
    <x v="6"/>
    <d v="2014-07-08T17:41:10"/>
    <d v="2014-07-26T07:00:00"/>
    <s v="July"/>
    <n v="20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80.717948717948715"/>
    <n v="105"/>
    <s v="theater/plays"/>
    <x v="1"/>
    <x v="6"/>
    <d v="2016-06-24T18:34:50"/>
    <d v="2016-08-23T18:34:50"/>
    <s v="June"/>
    <n v="201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39.487179487179489"/>
    <n v="103"/>
    <s v="theater/plays"/>
    <x v="1"/>
    <x v="6"/>
    <d v="2015-06-02T15:39:37"/>
    <d v="2015-07-02T15:39:37"/>
    <s v="June"/>
    <n v="2015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84.854166666666671"/>
    <n v="102"/>
    <s v="theater/plays"/>
    <x v="1"/>
    <x v="6"/>
    <d v="2014-07-26T16:00:57"/>
    <d v="2014-08-16T16:00:57"/>
    <s v="July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68.965517241379317"/>
    <n v="100"/>
    <s v="theater/plays"/>
    <x v="1"/>
    <x v="6"/>
    <d v="2016-03-31T17:48:07"/>
    <d v="2016-05-21T03:59:00"/>
    <s v="March"/>
    <n v="201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e v="#DIV/0!"/>
    <n v="0"/>
    <s v="theater/musical"/>
    <x v="1"/>
    <x v="40"/>
    <d v="2015-10-14T19:59:56"/>
    <d v="2015-12-13T20:59:56"/>
    <s v="October"/>
    <n v="201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"/>
    <n v="0"/>
    <s v="theater/musical"/>
    <x v="1"/>
    <x v="40"/>
    <d v="2016-03-08T02:16:04"/>
    <d v="2016-05-05T17:00:00"/>
    <s v="March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1"/>
    <n v="0"/>
    <s v="theater/musical"/>
    <x v="1"/>
    <x v="40"/>
    <d v="2014-10-30T20:19:50"/>
    <d v="2014-11-29T21:19:50"/>
    <s v="October"/>
    <n v="20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147.88135593220338"/>
    <n v="51"/>
    <s v="theater/musical"/>
    <x v="1"/>
    <x v="40"/>
    <d v="2014-08-29T18:04:57"/>
    <d v="2014-09-23T03:59:00"/>
    <s v="August"/>
    <n v="2014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100"/>
    <n v="20"/>
    <s v="theater/musical"/>
    <x v="1"/>
    <x v="40"/>
    <d v="2014-11-03T22:29:09"/>
    <d v="2014-11-23T22:29:09"/>
    <s v="November"/>
    <n v="2014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56.838709677419352"/>
    <n v="35"/>
    <s v="theater/musical"/>
    <x v="1"/>
    <x v="40"/>
    <d v="2016-10-06T14:57:47"/>
    <d v="2016-11-19T01:00:00"/>
    <s v="October"/>
    <n v="2016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176.94444444444446"/>
    <n v="4"/>
    <s v="theater/musical"/>
    <x v="1"/>
    <x v="40"/>
    <d v="2016-11-27T03:59:34"/>
    <d v="2017-01-14T03:59:00"/>
    <s v="November"/>
    <n v="2016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127.6"/>
    <n v="36"/>
    <s v="theater/musical"/>
    <x v="1"/>
    <x v="40"/>
    <d v="2016-03-21T21:11:16"/>
    <d v="2016-04-20T21:11:16"/>
    <s v="March"/>
    <n v="20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e v="#DIV/0!"/>
    <n v="0"/>
    <s v="theater/musical"/>
    <x v="1"/>
    <x v="40"/>
    <d v="2015-08-10T16:40:29"/>
    <d v="2015-09-14T16:40:29"/>
    <s v="August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66.142857142857139"/>
    <n v="31"/>
    <s v="theater/musical"/>
    <x v="1"/>
    <x v="40"/>
    <d v="2014-12-02T16:48:55"/>
    <d v="2015-01-01T16:48:55"/>
    <s v="December"/>
    <n v="20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108"/>
    <n v="7"/>
    <s v="theater/musical"/>
    <x v="1"/>
    <x v="40"/>
    <d v="2015-02-18T16:08:52"/>
    <d v="2015-04-19T15:08:52"/>
    <s v="February"/>
    <n v="2015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1"/>
    <n v="0"/>
    <s v="theater/musical"/>
    <x v="1"/>
    <x v="40"/>
    <d v="2016-08-08T16:15:06"/>
    <d v="2016-10-07T15:11:00"/>
    <s v="August"/>
    <n v="201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18.333333333333332"/>
    <n v="6"/>
    <s v="theater/musical"/>
    <x v="1"/>
    <x v="40"/>
    <d v="2015-04-10T18:45:30"/>
    <d v="2015-05-10T18:45:30"/>
    <s v="April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e v="#DIV/0!"/>
    <n v="0"/>
    <s v="theater/musical"/>
    <x v="1"/>
    <x v="40"/>
    <d v="2014-09-17T15:02:59"/>
    <d v="2014-10-05T05:00:00"/>
    <s v="September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7.5"/>
    <n v="2"/>
    <s v="theater/musical"/>
    <x v="1"/>
    <x v="40"/>
    <d v="2015-10-20T19:35:27"/>
    <d v="2015-11-30T17:00:00"/>
    <s v="October"/>
    <n v="201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e v="#DIV/0!"/>
    <n v="0"/>
    <s v="theater/musical"/>
    <x v="1"/>
    <x v="40"/>
    <d v="2015-10-08T03:27:19"/>
    <d v="2015-11-17T04:27:19"/>
    <s v="October"/>
    <n v="2015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68.416666666666671"/>
    <n v="16"/>
    <s v="theater/musical"/>
    <x v="1"/>
    <x v="40"/>
    <d v="2016-02-09T05:48:07"/>
    <d v="2016-03-08T04:59:00"/>
    <s v="February"/>
    <n v="2016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1"/>
    <n v="0"/>
    <s v="theater/musical"/>
    <x v="1"/>
    <x v="40"/>
    <d v="2016-10-22T23:17:18"/>
    <d v="2016-11-22T00:17:18"/>
    <s v="October"/>
    <n v="2016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60.125"/>
    <n v="5"/>
    <s v="theater/musical"/>
    <x v="1"/>
    <x v="40"/>
    <d v="2015-05-16T10:06:42"/>
    <d v="2015-06-16T23:30:00"/>
    <s v="May"/>
    <n v="201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15"/>
    <n v="6"/>
    <s v="theater/musical"/>
    <x v="1"/>
    <x v="40"/>
    <d v="2016-08-16T17:58:47"/>
    <d v="2016-09-30T17:58:47"/>
    <s v="August"/>
    <n v="2016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550.04109589041093"/>
    <n v="100"/>
    <s v="theater/plays"/>
    <x v="1"/>
    <x v="6"/>
    <d v="2014-09-05T07:00:45"/>
    <d v="2014-10-05T07:00:45"/>
    <s v="September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97.5"/>
    <n v="104"/>
    <s v="theater/plays"/>
    <x v="1"/>
    <x v="6"/>
    <d v="2014-05-21T17:06:34"/>
    <d v="2014-06-16T17:06:34"/>
    <s v="May"/>
    <n v="20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29.411764705882351"/>
    <n v="100"/>
    <s v="theater/plays"/>
    <x v="1"/>
    <x v="6"/>
    <d v="2016-01-12T11:29:44"/>
    <d v="2016-02-02T11:29:44"/>
    <s v="January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57.777777777777779"/>
    <n v="104"/>
    <s v="theater/plays"/>
    <x v="1"/>
    <x v="6"/>
    <d v="2014-07-08T15:30:42"/>
    <d v="2014-08-10T15:59:00"/>
    <s v="July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44.235294117647058"/>
    <n v="251"/>
    <s v="theater/plays"/>
    <x v="1"/>
    <x v="6"/>
    <d v="2016-08-14T15:28:22"/>
    <d v="2016-08-25T03:59:00"/>
    <s v="August"/>
    <n v="201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60.909090909090907"/>
    <n v="101"/>
    <s v="theater/plays"/>
    <x v="1"/>
    <x v="6"/>
    <d v="2015-07-06T08:43:27"/>
    <d v="2015-08-05T08:43:27"/>
    <s v="July"/>
    <n v="20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68.84210526315789"/>
    <n v="174"/>
    <s v="theater/plays"/>
    <x v="1"/>
    <x v="6"/>
    <d v="2016-03-11T09:59:46"/>
    <d v="2016-04-03T17:00:00"/>
    <s v="March"/>
    <n v="201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73.582278481012665"/>
    <n v="116"/>
    <s v="theater/plays"/>
    <x v="1"/>
    <x v="6"/>
    <d v="2015-06-18T19:16:38"/>
    <d v="2015-07-18T06:59:00"/>
    <s v="June"/>
    <n v="201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15.02173913043478"/>
    <n v="106"/>
    <s v="theater/plays"/>
    <x v="1"/>
    <x v="6"/>
    <d v="2017-01-02T21:50:36"/>
    <d v="2017-02-01T22:59:00"/>
    <s v="January"/>
    <n v="201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10.75"/>
    <n v="111"/>
    <s v="theater/plays"/>
    <x v="1"/>
    <x v="6"/>
    <d v="2016-05-09T15:06:59"/>
    <d v="2016-06-01T21:42:00"/>
    <s v="May"/>
    <n v="201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75.5"/>
    <n v="101"/>
    <s v="theater/plays"/>
    <x v="1"/>
    <x v="6"/>
    <d v="2014-05-16T20:36:20"/>
    <d v="2014-07-02T03:59:00"/>
    <s v="May"/>
    <n v="201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235.46153846153845"/>
    <n v="102"/>
    <s v="theater/plays"/>
    <x v="1"/>
    <x v="6"/>
    <d v="2015-02-20T06:39:10"/>
    <d v="2015-03-19T14:39:00"/>
    <s v="February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1.363636363636363"/>
    <n v="100"/>
    <s v="theater/plays"/>
    <x v="1"/>
    <x v="6"/>
    <d v="2014-11-28T21:08:45"/>
    <d v="2014-12-23T21:08:45"/>
    <s v="November"/>
    <n v="201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92.5"/>
    <n v="111"/>
    <s v="theater/plays"/>
    <x v="1"/>
    <x v="6"/>
    <d v="2016-03-18T21:31:12"/>
    <d v="2016-04-10T04:00:00"/>
    <s v="March"/>
    <n v="20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202.85"/>
    <n v="101"/>
    <s v="theater/plays"/>
    <x v="1"/>
    <x v="6"/>
    <d v="2015-03-01T05:16:54"/>
    <d v="2015-03-31T04:16:54"/>
    <s v="March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26"/>
    <n v="104"/>
    <s v="theater/plays"/>
    <x v="1"/>
    <x v="6"/>
    <d v="2016-10-22T10:50:30"/>
    <d v="2016-12-21T11:50:30"/>
    <s v="October"/>
    <n v="201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46.05263157894737"/>
    <n v="109"/>
    <s v="theater/plays"/>
    <x v="1"/>
    <x v="6"/>
    <d v="2016-06-02T05:58:09"/>
    <d v="2016-06-16T05:58:09"/>
    <s v="June"/>
    <n v="201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51"/>
    <n v="115"/>
    <s v="theater/plays"/>
    <x v="1"/>
    <x v="6"/>
    <d v="2015-10-17T19:23:42"/>
    <d v="2015-10-28T19:54:00"/>
    <s v="October"/>
    <n v="2015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31.578947368421051"/>
    <n v="100"/>
    <s v="theater/plays"/>
    <x v="1"/>
    <x v="6"/>
    <d v="2014-07-02T21:43:02"/>
    <d v="2014-07-24T07:00:00"/>
    <s v="July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53.363965517241382"/>
    <n v="103"/>
    <s v="theater/plays"/>
    <x v="1"/>
    <x v="6"/>
    <d v="2015-06-18T23:16:59"/>
    <d v="2015-07-18T23:16:59"/>
    <s v="June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36.964285714285715"/>
    <n v="104"/>
    <s v="theater/plays"/>
    <x v="1"/>
    <x v="6"/>
    <d v="2015-06-30T13:20:52"/>
    <d v="2015-07-23T18:33:00"/>
    <s v="June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81.294117647058826"/>
    <n v="138"/>
    <s v="theater/plays"/>
    <x v="1"/>
    <x v="6"/>
    <d v="2015-05-12T16:12:17"/>
    <d v="2015-06-11T16:12:17"/>
    <s v="May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20.083333333333332"/>
    <n v="110"/>
    <s v="theater/plays"/>
    <x v="1"/>
    <x v="6"/>
    <d v="2015-05-18T12:20:11"/>
    <d v="2015-05-31T23:00:00"/>
    <s v="May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88.25"/>
    <n v="101"/>
    <s v="theater/plays"/>
    <x v="1"/>
    <x v="6"/>
    <d v="2014-06-30T15:04:27"/>
    <d v="2014-07-21T03:59:00"/>
    <s v="June"/>
    <n v="201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53.438596491228068"/>
    <n v="102"/>
    <s v="theater/plays"/>
    <x v="1"/>
    <x v="6"/>
    <d v="2014-08-27T22:43:04"/>
    <d v="2014-09-26T22:43:04"/>
    <s v="August"/>
    <n v="201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39.868421052631582"/>
    <n v="114"/>
    <s v="theater/plays"/>
    <x v="1"/>
    <x v="6"/>
    <d v="2014-10-02T07:04:57"/>
    <d v="2014-11-05T12:52:00"/>
    <s v="October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45.16129032258064"/>
    <n v="100"/>
    <s v="theater/plays"/>
    <x v="1"/>
    <x v="6"/>
    <d v="2016-07-05T20:57:09"/>
    <d v="2016-09-03T20:57:09"/>
    <s v="July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23.333333333333332"/>
    <n v="140"/>
    <s v="theater/plays"/>
    <x v="1"/>
    <x v="6"/>
    <d v="2016-05-03T14:19:42"/>
    <d v="2016-05-15T23:00:00"/>
    <s v="May"/>
    <n v="20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64.375"/>
    <n v="129"/>
    <s v="theater/plays"/>
    <x v="1"/>
    <x v="6"/>
    <d v="2014-08-25T19:34:44"/>
    <d v="2014-09-12T19:34:44"/>
    <s v="August"/>
    <n v="201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62.052763819095475"/>
    <n v="103"/>
    <s v="theater/plays"/>
    <x v="1"/>
    <x v="6"/>
    <d v="2014-06-12T13:46:58"/>
    <d v="2014-07-03T03:59:00"/>
    <s v="June"/>
    <n v="201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66.129032258064512"/>
    <n v="103"/>
    <s v="theater/plays"/>
    <x v="1"/>
    <x v="6"/>
    <d v="2015-04-26T12:44:58"/>
    <d v="2015-05-31T12:44:58"/>
    <s v="April"/>
    <n v="201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73.400000000000006"/>
    <n v="110"/>
    <s v="theater/plays"/>
    <x v="1"/>
    <x v="6"/>
    <d v="2014-05-27T18:16:21"/>
    <d v="2014-07-01T04:59:00"/>
    <s v="May"/>
    <n v="2014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99.5"/>
    <n v="113"/>
    <s v="theater/plays"/>
    <x v="1"/>
    <x v="6"/>
    <d v="2016-09-14T10:53:54"/>
    <d v="2016-10-05T10:53:54"/>
    <s v="September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62.166666666666664"/>
    <n v="112"/>
    <s v="theater/plays"/>
    <x v="1"/>
    <x v="6"/>
    <d v="2016-01-05T15:38:10"/>
    <d v="2016-01-15T15:38:10"/>
    <s v="January"/>
    <n v="20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62.328358208955223"/>
    <n v="139"/>
    <s v="theater/plays"/>
    <x v="1"/>
    <x v="6"/>
    <d v="2014-05-13T16:26:58"/>
    <d v="2014-06-16T06:59:00"/>
    <s v="May"/>
    <n v="2014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58.787878787878789"/>
    <n v="111"/>
    <s v="theater/plays"/>
    <x v="1"/>
    <x v="6"/>
    <d v="2016-09-20T02:48:16"/>
    <d v="2016-10-20T02:48:16"/>
    <s v="September"/>
    <n v="20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45.347826086956523"/>
    <n v="139"/>
    <s v="theater/plays"/>
    <x v="1"/>
    <x v="6"/>
    <d v="2015-08-03T04:19:46"/>
    <d v="2015-09-02T04:19:46"/>
    <s v="August"/>
    <n v="20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41.944444444444443"/>
    <n v="106"/>
    <s v="theater/plays"/>
    <x v="1"/>
    <x v="6"/>
    <d v="2014-04-24T14:14:19"/>
    <d v="2014-05-19T21:00:00"/>
    <s v="April"/>
    <n v="20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59.166666666666664"/>
    <n v="101"/>
    <s v="theater/plays"/>
    <x v="1"/>
    <x v="6"/>
    <d v="2015-08-14T15:54:20"/>
    <d v="2015-08-29T03:59:00"/>
    <s v="August"/>
    <n v="201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200.49"/>
    <n v="100"/>
    <s v="theater/plays"/>
    <x v="1"/>
    <x v="6"/>
    <d v="2014-05-28T05:14:15"/>
    <d v="2014-06-27T05:14:15"/>
    <s v="May"/>
    <n v="201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83.974358974358978"/>
    <n v="109"/>
    <s v="theater/plays"/>
    <x v="1"/>
    <x v="6"/>
    <d v="2014-07-09T18:53:24"/>
    <d v="2014-08-08T18:53:24"/>
    <s v="July"/>
    <n v="201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57.258064516129032"/>
    <n v="118"/>
    <s v="theater/plays"/>
    <x v="1"/>
    <x v="6"/>
    <d v="2015-05-23T19:50:39"/>
    <d v="2015-06-21T22:25:00"/>
    <s v="May"/>
    <n v="201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58.064516129032256"/>
    <n v="120"/>
    <s v="theater/plays"/>
    <x v="1"/>
    <x v="6"/>
    <d v="2014-10-28T14:21:23"/>
    <d v="2014-11-27T15:21:23"/>
    <s v="October"/>
    <n v="201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86.80291970802921"/>
    <n v="128"/>
    <s v="theater/plays"/>
    <x v="1"/>
    <x v="6"/>
    <d v="2015-01-16T16:48:49"/>
    <d v="2015-03-02T04:59:00"/>
    <s v="January"/>
    <n v="2015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74.117647058823536"/>
    <n v="126"/>
    <s v="theater/plays"/>
    <x v="1"/>
    <x v="6"/>
    <d v="2014-09-09T23:09:39"/>
    <d v="2014-09-19T00:00:00"/>
    <s v="September"/>
    <n v="201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30.714285714285715"/>
    <n v="129"/>
    <s v="theater/plays"/>
    <x v="1"/>
    <x v="6"/>
    <d v="2015-11-01T04:35:29"/>
    <d v="2015-11-30T22:30:00"/>
    <s v="November"/>
    <n v="20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62.666666666666664"/>
    <n v="107"/>
    <s v="theater/plays"/>
    <x v="1"/>
    <x v="6"/>
    <d v="2016-04-30T03:12:47"/>
    <d v="2016-06-06T02:00:00"/>
    <s v="April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21.36363636363636"/>
    <n v="100"/>
    <s v="theater/plays"/>
    <x v="1"/>
    <x v="6"/>
    <d v="2014-12-22T20:53:30"/>
    <d v="2015-01-11T20:53:30"/>
    <s v="December"/>
    <n v="20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39.743589743589745"/>
    <n v="155"/>
    <s v="theater/plays"/>
    <x v="1"/>
    <x v="6"/>
    <d v="2014-12-15T14:48:36"/>
    <d v="2015-02-13T14:48:36"/>
    <s v="December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72"/>
    <n v="108"/>
    <s v="theater/plays"/>
    <x v="1"/>
    <x v="6"/>
    <d v="2016-04-19T11:10:48"/>
    <d v="2016-05-10T11:10:48"/>
    <s v="April"/>
    <n v="201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40.632352941176471"/>
    <n v="111"/>
    <s v="theater/plays"/>
    <x v="1"/>
    <x v="6"/>
    <d v="2016-02-01T19:21:27"/>
    <d v="2016-03-02T19:21:27"/>
    <s v="February"/>
    <n v="201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63"/>
    <n v="101"/>
    <s v="theater/plays"/>
    <x v="1"/>
    <x v="6"/>
    <d v="2014-09-15T14:26:56"/>
    <d v="2014-10-15T14:26:56"/>
    <s v="September"/>
    <n v="201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33.666666666666664"/>
    <n v="121"/>
    <s v="theater/plays"/>
    <x v="1"/>
    <x v="6"/>
    <d v="2014-08-31T14:03:20"/>
    <d v="2014-09-30T16:00:00"/>
    <s v="August"/>
    <n v="201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38.589743589743591"/>
    <n v="100"/>
    <s v="theater/plays"/>
    <x v="1"/>
    <x v="6"/>
    <d v="2015-05-05T12:59:53"/>
    <d v="2015-06-04T12:59:53"/>
    <s v="May"/>
    <n v="201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55.95238095238096"/>
    <n v="109"/>
    <s v="theater/plays"/>
    <x v="1"/>
    <x v="6"/>
    <d v="2016-06-03T12:54:44"/>
    <d v="2016-07-10T22:59:00"/>
    <s v="June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43.2"/>
    <n v="123"/>
    <s v="theater/plays"/>
    <x v="1"/>
    <x v="6"/>
    <d v="2016-07-05T12:06:28"/>
    <d v="2016-08-13T06:59:00"/>
    <s v="July"/>
    <n v="20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5.148518518518518"/>
    <n v="136"/>
    <s v="theater/plays"/>
    <x v="1"/>
    <x v="6"/>
    <d v="2016-04-01T16:33:14"/>
    <d v="2016-05-31T16:33:14"/>
    <s v="April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83.571428571428569"/>
    <n v="103"/>
    <s v="theater/plays"/>
    <x v="1"/>
    <x v="6"/>
    <d v="2014-06-02T13:01:54"/>
    <d v="2014-06-23T18:00:00"/>
    <s v="June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40"/>
    <n v="121"/>
    <s v="theater/plays"/>
    <x v="1"/>
    <x v="6"/>
    <d v="2014-08-28T21:55:49"/>
    <d v="2014-09-12T21:55:49"/>
    <s v="August"/>
    <n v="201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80.869565217391298"/>
    <n v="186"/>
    <s v="theater/plays"/>
    <x v="1"/>
    <x v="6"/>
    <d v="2016-07-01T01:09:38"/>
    <d v="2016-07-22T05:26:00"/>
    <s v="July"/>
    <n v="201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53.846153846153847"/>
    <n v="300"/>
    <s v="theater/plays"/>
    <x v="1"/>
    <x v="6"/>
    <d v="2014-06-20T03:24:46"/>
    <d v="2014-07-04T03:24:46"/>
    <s v="June"/>
    <n v="201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30.928571428571427"/>
    <n v="108"/>
    <s v="theater/plays"/>
    <x v="1"/>
    <x v="6"/>
    <d v="2014-05-26T16:59:06"/>
    <d v="2014-06-25T16:59:06"/>
    <s v="May"/>
    <n v="201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67.962962962962962"/>
    <n v="141"/>
    <s v="theater/plays"/>
    <x v="1"/>
    <x v="6"/>
    <d v="2015-03-09T13:49:48"/>
    <d v="2015-04-03T13:49:48"/>
    <s v="March"/>
    <n v="2015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27.142857142857142"/>
    <n v="114"/>
    <s v="theater/plays"/>
    <x v="1"/>
    <x v="6"/>
    <d v="2014-05-20T17:22:53"/>
    <d v="2014-06-15T16:00:00"/>
    <s v="May"/>
    <n v="20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10.86538461538461"/>
    <n v="154"/>
    <s v="theater/plays"/>
    <x v="1"/>
    <x v="6"/>
    <d v="2015-05-10T04:07:47"/>
    <d v="2015-05-31T06:59:00"/>
    <s v="May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06.84210526315789"/>
    <n v="102"/>
    <s v="theater/plays"/>
    <x v="1"/>
    <x v="6"/>
    <d v="2016-05-15T17:42:46"/>
    <d v="2016-06-04T17:42:46"/>
    <s v="May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05.51546391752578"/>
    <n v="102"/>
    <s v="theater/plays"/>
    <x v="1"/>
    <x v="6"/>
    <d v="2015-04-24T13:21:07"/>
    <d v="2015-05-26T03:59:00"/>
    <s v="April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32.96296296296296"/>
    <n v="103"/>
    <s v="theater/plays"/>
    <x v="1"/>
    <x v="6"/>
    <d v="2015-02-01T23:53:39"/>
    <d v="2015-03-31T12:52:00"/>
    <s v="February"/>
    <n v="201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51.916666666666664"/>
    <n v="156"/>
    <s v="theater/plays"/>
    <x v="1"/>
    <x v="6"/>
    <d v="2015-12-22T21:18:29"/>
    <d v="2016-01-21T21:18:29"/>
    <s v="December"/>
    <n v="2015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310"/>
    <n v="101"/>
    <s v="theater/plays"/>
    <x v="1"/>
    <x v="6"/>
    <d v="2015-04-08T20:47:29"/>
    <d v="2015-05-09T20:47:29"/>
    <s v="April"/>
    <n v="2015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6.021739130434781"/>
    <n v="239"/>
    <s v="theater/plays"/>
    <x v="1"/>
    <x v="6"/>
    <d v="2015-01-28T17:11:15"/>
    <d v="2015-02-27T17:11:15"/>
    <s v="January"/>
    <n v="20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105"/>
    <n v="210"/>
    <s v="theater/plays"/>
    <x v="1"/>
    <x v="6"/>
    <d v="2015-05-23T17:31:06"/>
    <d v="2015-06-22T17:31:06"/>
    <s v="May"/>
    <n v="201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86.224999999999994"/>
    <n v="105"/>
    <s v="theater/plays"/>
    <x v="1"/>
    <x v="6"/>
    <d v="2015-06-10T23:50:06"/>
    <d v="2015-07-02T23:50:06"/>
    <s v="June"/>
    <n v="201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14.54545454545455"/>
    <n v="101"/>
    <s v="theater/plays"/>
    <x v="1"/>
    <x v="6"/>
    <d v="2014-10-15T22:28:04"/>
    <d v="2014-11-05T23:28:04"/>
    <s v="October"/>
    <n v="20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47.657142857142858"/>
    <n v="111"/>
    <s v="theater/plays"/>
    <x v="1"/>
    <x v="6"/>
    <d v="2016-01-12T16:07:27"/>
    <d v="2016-02-11T22:59:00"/>
    <s v="January"/>
    <n v="201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72.888888888888886"/>
    <n v="102"/>
    <s v="theater/plays"/>
    <x v="1"/>
    <x v="6"/>
    <d v="2014-10-31T18:04:22"/>
    <d v="2014-11-30T19:04:22"/>
    <s v="October"/>
    <n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49.545505617977533"/>
    <n v="103"/>
    <s v="theater/plays"/>
    <x v="1"/>
    <x v="6"/>
    <d v="2016-04-05T11:47:40"/>
    <d v="2016-05-04T23:00:00"/>
    <s v="April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25.4"/>
    <n v="127"/>
    <s v="theater/plays"/>
    <x v="1"/>
    <x v="6"/>
    <d v="2016-02-01T22:41:07"/>
    <d v="2016-02-18T21:30:00"/>
    <s v="February"/>
    <n v="201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62.586956521739133"/>
    <n v="339"/>
    <s v="theater/plays"/>
    <x v="1"/>
    <x v="6"/>
    <d v="2016-04-02T03:22:51"/>
    <d v="2016-04-29T21:00:00"/>
    <s v="April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61.060606060606062"/>
    <n v="101"/>
    <s v="theater/plays"/>
    <x v="1"/>
    <x v="6"/>
    <d v="2016-09-19T08:21:34"/>
    <d v="2016-10-20T04:55:00"/>
    <s v="September"/>
    <n v="201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60.064516129032256"/>
    <n v="9"/>
    <s v="theater/plays"/>
    <x v="1"/>
    <x v="6"/>
    <d v="2015-07-20T04:06:16"/>
    <d v="2015-08-19T04:06:16"/>
    <s v="July"/>
    <n v="20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2.400000000000006"/>
    <n v="7"/>
    <s v="theater/plays"/>
    <x v="1"/>
    <x v="6"/>
    <d v="2015-02-06T04:55:12"/>
    <d v="2015-03-23T03:55:12"/>
    <s v="February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0"/>
    <n v="10"/>
    <s v="theater/plays"/>
    <x v="1"/>
    <x v="6"/>
    <d v="2015-07-18T16:15:59"/>
    <d v="2015-08-17T16:15:59"/>
    <s v="July"/>
    <n v="2015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51.666666666666664"/>
    <n v="11"/>
    <s v="theater/plays"/>
    <x v="1"/>
    <x v="6"/>
    <d v="2014-12-10T18:04:06"/>
    <d v="2015-01-10T03:23:00"/>
    <s v="December"/>
    <n v="2014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32.75"/>
    <n v="15"/>
    <s v="theater/plays"/>
    <x v="1"/>
    <x v="6"/>
    <d v="2014-11-25T16:15:33"/>
    <d v="2015-01-24T12:00:00"/>
    <s v="November"/>
    <n v="2014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e v="#DIV/0!"/>
    <n v="0"/>
    <s v="theater/plays"/>
    <x v="1"/>
    <x v="6"/>
    <d v="2015-04-09T00:35:08"/>
    <d v="2015-04-18T22:30:00"/>
    <s v="April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61"/>
    <n v="28"/>
    <s v="theater/plays"/>
    <x v="1"/>
    <x v="6"/>
    <d v="2015-03-26T21:38:16"/>
    <d v="2015-05-25T21:38:16"/>
    <s v="March"/>
    <n v="2015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10"/>
    <n v="13"/>
    <s v="theater/plays"/>
    <x v="1"/>
    <x v="6"/>
    <d v="2015-04-28T16:38:09"/>
    <d v="2015-05-28T16:38:09"/>
    <s v="April"/>
    <n v="2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10"/>
    <n v="1"/>
    <s v="theater/plays"/>
    <x v="1"/>
    <x v="6"/>
    <d v="2015-02-13T17:04:53"/>
    <d v="2015-03-23T18:00:00"/>
    <s v="February"/>
    <n v="2015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37.5"/>
    <n v="21"/>
    <s v="theater/plays"/>
    <x v="1"/>
    <x v="6"/>
    <d v="2015-10-20T16:35:03"/>
    <d v="2015-11-12T06:59:00"/>
    <s v="October"/>
    <n v="201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45"/>
    <n v="18"/>
    <s v="theater/plays"/>
    <x v="1"/>
    <x v="6"/>
    <d v="2014-06-23T22:31:45"/>
    <d v="2014-07-15T22:00:00"/>
    <s v="June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100.625"/>
    <n v="20"/>
    <s v="theater/plays"/>
    <x v="1"/>
    <x v="6"/>
    <d v="2016-06-27T10:47:48"/>
    <d v="2016-07-17T10:47:48"/>
    <s v="June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25.571428571428573"/>
    <n v="18"/>
    <s v="theater/plays"/>
    <x v="1"/>
    <x v="6"/>
    <d v="2014-07-13T02:09:15"/>
    <d v="2014-08-12T01:53:58"/>
    <s v="July"/>
    <n v="2014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e v="#DIV/0!"/>
    <n v="0"/>
    <s v="theater/plays"/>
    <x v="1"/>
    <x v="6"/>
    <d v="2015-11-17T22:05:50"/>
    <d v="2015-12-17T22:05:50"/>
    <s v="November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25"/>
    <n v="2"/>
    <s v="theater/plays"/>
    <x v="1"/>
    <x v="6"/>
    <d v="2014-08-07T05:09:04"/>
    <d v="2014-09-06T05:09:04"/>
    <s v="August"/>
    <n v="201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e v="#DIV/0!"/>
    <n v="0"/>
    <s v="theater/plays"/>
    <x v="1"/>
    <x v="6"/>
    <d v="2014-06-03T17:02:44"/>
    <d v="2014-07-03T17:02:44"/>
    <s v="June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e v="#DIV/0!"/>
    <n v="0"/>
    <s v="theater/plays"/>
    <x v="1"/>
    <x v="6"/>
    <d v="2014-06-03T19:32:32"/>
    <d v="2014-07-05T03:59:00"/>
    <s v="June"/>
    <n v="2014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n v="10"/>
    <s v="theater/plays"/>
    <x v="1"/>
    <x v="6"/>
    <d v="2014-07-11T16:45:02"/>
    <d v="2014-08-10T16:45:02"/>
    <s v="July"/>
    <n v="2014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02"/>
    <n v="2"/>
    <s v="theater/plays"/>
    <x v="1"/>
    <x v="6"/>
    <d v="2016-09-08T09:20:39"/>
    <d v="2016-10-08T09:20:39"/>
    <s v="September"/>
    <n v="201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25"/>
    <n v="1"/>
    <s v="theater/plays"/>
    <x v="1"/>
    <x v="6"/>
    <d v="2015-06-09T07:11:36"/>
    <d v="2015-07-05T22:59:00"/>
    <s v="June"/>
    <n v="201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99.538461538461533"/>
    <n v="104"/>
    <s v="theater/musical"/>
    <x v="1"/>
    <x v="40"/>
    <d v="2016-01-26T16:57:16"/>
    <d v="2016-02-16T05:59:00"/>
    <s v="January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75"/>
    <n v="105"/>
    <s v="theater/musical"/>
    <x v="1"/>
    <x v="40"/>
    <d v="2016-03-29T03:03:08"/>
    <d v="2016-04-29T03:59:00"/>
    <s v="March"/>
    <n v="201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215.25"/>
    <n v="100"/>
    <s v="theater/musical"/>
    <x v="1"/>
    <x v="40"/>
    <d v="2015-01-12T23:33:28"/>
    <d v="2015-02-10T07:59:00"/>
    <s v="January"/>
    <n v="201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20.54545454545455"/>
    <n v="133"/>
    <s v="theater/musical"/>
    <x v="1"/>
    <x v="40"/>
    <d v="2016-02-03T00:51:13"/>
    <d v="2016-04-02T23:51:13"/>
    <s v="February"/>
    <n v="20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37.666666666666664"/>
    <n v="113"/>
    <s v="theater/musical"/>
    <x v="1"/>
    <x v="40"/>
    <d v="2016-09-06T19:15:35"/>
    <d v="2016-10-16T21:00:00"/>
    <s v="September"/>
    <n v="201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72.23333333333332"/>
    <n v="103"/>
    <s v="theater/musical"/>
    <x v="1"/>
    <x v="40"/>
    <d v="2015-05-04T19:46:40"/>
    <d v="2015-06-03T00:00:00"/>
    <s v="May"/>
    <n v="2015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11.11111111111111"/>
    <n v="120"/>
    <s v="theater/musical"/>
    <x v="1"/>
    <x v="40"/>
    <d v="2014-06-18T21:08:57"/>
    <d v="2014-07-26T04:59:00"/>
    <s v="June"/>
    <n v="2014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25.464285714285715"/>
    <n v="130"/>
    <s v="theater/musical"/>
    <x v="1"/>
    <x v="40"/>
    <d v="2016-03-16T20:48:27"/>
    <d v="2016-04-15T20:48:27"/>
    <s v="March"/>
    <n v="201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267.64705882352939"/>
    <n v="101"/>
    <s v="theater/musical"/>
    <x v="1"/>
    <x v="40"/>
    <d v="2014-05-12T19:33:18"/>
    <d v="2014-06-11T19:33:18"/>
    <s v="May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75.959999999999994"/>
    <n v="109"/>
    <s v="theater/musical"/>
    <x v="1"/>
    <x v="40"/>
    <d v="2014-11-11T20:25:15"/>
    <d v="2014-12-01T20:25:15"/>
    <s v="November"/>
    <n v="201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59.03846153846154"/>
    <n v="102"/>
    <s v="theater/musical"/>
    <x v="1"/>
    <x v="40"/>
    <d v="2014-04-18T11:18:58"/>
    <d v="2014-05-19T05:00:00"/>
    <s v="April"/>
    <n v="201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50.111022727272733"/>
    <n v="110"/>
    <s v="theater/musical"/>
    <x v="1"/>
    <x v="40"/>
    <d v="2015-06-27T02:35:53"/>
    <d v="2015-08-26T02:35:53"/>
    <s v="June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55.502967032967035"/>
    <n v="101"/>
    <s v="theater/musical"/>
    <x v="1"/>
    <x v="40"/>
    <d v="2014-04-10T12:36:26"/>
    <d v="2014-05-05T12:36:26"/>
    <s v="April"/>
    <n v="201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66.66666666666666"/>
    <n v="100"/>
    <s v="theater/musical"/>
    <x v="1"/>
    <x v="40"/>
    <d v="2015-06-18T11:12:17"/>
    <d v="2015-08-10T23:00:00"/>
    <s v="June"/>
    <n v="2015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47.428571428571431"/>
    <n v="106"/>
    <s v="theater/musical"/>
    <x v="1"/>
    <x v="40"/>
    <d v="2015-07-08T19:31:29"/>
    <d v="2015-08-02T19:31:29"/>
    <s v="July"/>
    <n v="201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64.935064935064929"/>
    <n v="100"/>
    <s v="theater/musical"/>
    <x v="1"/>
    <x v="40"/>
    <d v="2015-03-02T18:00:26"/>
    <d v="2015-04-01T17:00:26"/>
    <s v="March"/>
    <n v="2015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55.555555555555557"/>
    <n v="100"/>
    <s v="theater/musical"/>
    <x v="1"/>
    <x v="40"/>
    <d v="2016-05-09T20:13:52"/>
    <d v="2016-05-29T00:36:00"/>
    <s v="May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74.224299065420567"/>
    <n v="113"/>
    <s v="theater/musical"/>
    <x v="1"/>
    <x v="40"/>
    <d v="2014-06-30T18:38:02"/>
    <d v="2014-07-30T18:38:02"/>
    <s v="June"/>
    <n v="20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06.9271875"/>
    <n v="103"/>
    <s v="theater/musical"/>
    <x v="1"/>
    <x v="40"/>
    <d v="2014-05-29T04:00:45"/>
    <d v="2014-07-03T04:00:45"/>
    <s v="May"/>
    <n v="201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41.696428571428569"/>
    <n v="117"/>
    <s v="theater/musical"/>
    <x v="1"/>
    <x v="40"/>
    <d v="2015-02-15T00:28:17"/>
    <d v="2015-03-01T04:59:00"/>
    <s v="February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74.243275862068955"/>
    <n v="108"/>
    <s v="theater/musical"/>
    <x v="1"/>
    <x v="40"/>
    <d v="2014-05-13T17:28:10"/>
    <d v="2014-06-12T17:28:10"/>
    <s v="May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73.333333333333329"/>
    <n v="100"/>
    <s v="theater/musical"/>
    <x v="1"/>
    <x v="40"/>
    <d v="2016-03-16T14:21:19"/>
    <d v="2016-04-15T14:21:19"/>
    <s v="March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00"/>
    <n v="100"/>
    <s v="theater/musical"/>
    <x v="1"/>
    <x v="40"/>
    <d v="2015-05-14T22:20:10"/>
    <d v="2015-06-13T22:20:10"/>
    <s v="May"/>
    <n v="2015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38.421052631578945"/>
    <n v="146"/>
    <s v="theater/musical"/>
    <x v="1"/>
    <x v="40"/>
    <d v="2016-05-03T20:34:12"/>
    <d v="2016-05-18T00:00:00"/>
    <s v="May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66.96969696969697"/>
    <n v="110"/>
    <s v="theater/musical"/>
    <x v="1"/>
    <x v="40"/>
    <d v="2016-11-08T14:48:26"/>
    <d v="2016-11-29T06:00:00"/>
    <s v="November"/>
    <n v="201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94.912280701754383"/>
    <n v="108"/>
    <s v="theater/musical"/>
    <x v="1"/>
    <x v="40"/>
    <d v="2016-10-13T00:07:27"/>
    <d v="2016-11-15T02:08:00"/>
    <s v="October"/>
    <n v="201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00"/>
    <n v="100"/>
    <s v="theater/musical"/>
    <x v="1"/>
    <x v="40"/>
    <d v="2015-03-24T19:00:55"/>
    <d v="2015-04-09T19:00:55"/>
    <s v="March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43.21428571428572"/>
    <n v="100"/>
    <s v="theater/musical"/>
    <x v="1"/>
    <x v="40"/>
    <d v="2015-03-12T22:37:23"/>
    <d v="2015-04-09T04:00:00"/>
    <s v="March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90.819148936170208"/>
    <n v="107"/>
    <s v="theater/musical"/>
    <x v="1"/>
    <x v="40"/>
    <d v="2014-06-24T08:49:38"/>
    <d v="2014-08-01T01:00:00"/>
    <s v="June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48.542372881355931"/>
    <n v="143"/>
    <s v="theater/musical"/>
    <x v="1"/>
    <x v="40"/>
    <d v="2014-09-05T02:40:21"/>
    <d v="2014-09-27T04:00:00"/>
    <s v="September"/>
    <n v="201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70.027777777777771"/>
    <n v="105"/>
    <s v="theater/musical"/>
    <x v="1"/>
    <x v="40"/>
    <d v="2014-12-16T19:39:40"/>
    <d v="2015-02-14T19:39:40"/>
    <s v="December"/>
    <n v="201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35.62608695652173"/>
    <n v="104"/>
    <s v="theater/musical"/>
    <x v="1"/>
    <x v="40"/>
    <d v="2016-02-25T17:39:00"/>
    <d v="2016-03-26T16:39:00"/>
    <s v="February"/>
    <n v="20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00"/>
    <n v="120"/>
    <s v="theater/musical"/>
    <x v="1"/>
    <x v="40"/>
    <d v="2015-06-11T05:16:25"/>
    <d v="2015-07-13T20:06:00"/>
    <s v="June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94.90384615384616"/>
    <n v="110"/>
    <s v="theater/musical"/>
    <x v="1"/>
    <x v="40"/>
    <d v="2014-08-14T21:11:25"/>
    <d v="2014-09-08T21:11:25"/>
    <s v="August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75.370370370370367"/>
    <n v="102"/>
    <s v="theater/musical"/>
    <x v="1"/>
    <x v="40"/>
    <d v="2016-06-25T20:41:37"/>
    <d v="2016-07-24T23:00:00"/>
    <s v="June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64.458333333333329"/>
    <n v="129"/>
    <s v="theater/musical"/>
    <x v="1"/>
    <x v="40"/>
    <d v="2016-02-20T03:22:00"/>
    <d v="2016-03-15T16:00:00"/>
    <s v="February"/>
    <n v="20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15"/>
    <n v="115"/>
    <s v="theater/musical"/>
    <x v="1"/>
    <x v="40"/>
    <d v="2016-06-10T23:32:12"/>
    <d v="2016-07-10T23:32:12"/>
    <s v="June"/>
    <n v="20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00.5"/>
    <n v="151"/>
    <s v="theater/musical"/>
    <x v="1"/>
    <x v="40"/>
    <d v="2016-06-27T15:19:29"/>
    <d v="2016-08-02T10:03:00"/>
    <s v="June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93.774647887323937"/>
    <n v="111"/>
    <s v="theater/musical"/>
    <x v="1"/>
    <x v="40"/>
    <d v="2016-04-27T00:54:35"/>
    <d v="2016-05-27T00:54:35"/>
    <s v="April"/>
    <n v="201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35.1"/>
    <n v="100"/>
    <s v="theater/musical"/>
    <x v="1"/>
    <x v="40"/>
    <d v="2015-06-12T12:50:06"/>
    <d v="2015-07-11T03:59:00"/>
    <s v="June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500"/>
    <n v="1"/>
    <s v="theater/musical"/>
    <x v="1"/>
    <x v="40"/>
    <d v="2015-11-25T16:41:59"/>
    <d v="2015-12-23T16:18:00"/>
    <s v="November"/>
    <n v="2015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29"/>
    <n v="3"/>
    <s v="theater/musical"/>
    <x v="1"/>
    <x v="40"/>
    <d v="2015-05-14T19:10:18"/>
    <d v="2015-06-15T19:10:18"/>
    <s v="May"/>
    <n v="201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e v="#DIV/0!"/>
    <n v="0"/>
    <s v="theater/musical"/>
    <x v="1"/>
    <x v="40"/>
    <d v="2016-10-23T16:00:23"/>
    <d v="2016-11-22T17:00:23"/>
    <s v="October"/>
    <n v="2016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e v="#DIV/0!"/>
    <n v="0"/>
    <s v="theater/musical"/>
    <x v="1"/>
    <x v="40"/>
    <d v="2014-05-07T16:36:32"/>
    <d v="2014-07-06T16:36:32"/>
    <s v="May"/>
    <n v="201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17.5"/>
    <n v="0"/>
    <s v="theater/musical"/>
    <x v="1"/>
    <x v="40"/>
    <d v="2015-06-15T10:43:42"/>
    <d v="2015-07-15T10:43:42"/>
    <s v="June"/>
    <n v="201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174"/>
    <n v="60"/>
    <s v="theater/musical"/>
    <x v="1"/>
    <x v="40"/>
    <d v="2014-11-25T22:32:09"/>
    <d v="2014-12-16T22:32:09"/>
    <s v="November"/>
    <n v="201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50"/>
    <n v="1"/>
    <s v="theater/musical"/>
    <x v="1"/>
    <x v="40"/>
    <d v="2015-05-08T13:55:54"/>
    <d v="2015-06-07T13:55:54"/>
    <s v="May"/>
    <n v="2015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5"/>
    <n v="2"/>
    <s v="theater/musical"/>
    <x v="1"/>
    <x v="40"/>
    <d v="2015-07-16T10:28:10"/>
    <d v="2015-08-28T22:30:00"/>
    <s v="July"/>
    <n v="201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1"/>
    <n v="0"/>
    <s v="theater/musical"/>
    <x v="1"/>
    <x v="40"/>
    <d v="2016-11-15T00:42:36"/>
    <d v="2017-01-14T00:42:36"/>
    <s v="November"/>
    <n v="20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145.40540540540542"/>
    <n v="90"/>
    <s v="theater/musical"/>
    <x v="1"/>
    <x v="40"/>
    <d v="2015-03-21T21:09:25"/>
    <d v="2015-04-20T21:09:25"/>
    <s v="March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205"/>
    <n v="1"/>
    <s v="theater/musical"/>
    <x v="1"/>
    <x v="40"/>
    <d v="2014-07-11T17:20:48"/>
    <d v="2014-08-10T17:20:48"/>
    <s v="July"/>
    <n v="2014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100.5"/>
    <n v="4"/>
    <s v="theater/musical"/>
    <x v="1"/>
    <x v="40"/>
    <d v="2016-02-10T22:20:43"/>
    <d v="2016-03-11T22:20:43"/>
    <s v="February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55.0625"/>
    <n v="4"/>
    <s v="theater/musical"/>
    <x v="1"/>
    <x v="40"/>
    <d v="2014-12-09T17:41:23"/>
    <d v="2015-01-11T04:59:00"/>
    <s v="December"/>
    <n v="2014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47.333333333333336"/>
    <n v="9"/>
    <s v="theater/musical"/>
    <x v="1"/>
    <x v="40"/>
    <d v="2014-12-02T16:13:36"/>
    <d v="2015-01-02T16:13:36"/>
    <s v="December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e v="#DIV/0!"/>
    <n v="0"/>
    <s v="theater/musical"/>
    <x v="1"/>
    <x v="40"/>
    <d v="2015-09-22T03:01:46"/>
    <d v="2015-10-22T03:01:46"/>
    <s v="September"/>
    <n v="201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58.95"/>
    <n v="20"/>
    <s v="theater/musical"/>
    <x v="1"/>
    <x v="40"/>
    <d v="2016-02-03T23:19:28"/>
    <d v="2016-03-04T23:19:28"/>
    <s v="February"/>
    <n v="201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e v="#DIV/0!"/>
    <n v="0"/>
    <s v="theater/musical"/>
    <x v="1"/>
    <x v="40"/>
    <d v="2016-06-06T00:13:44"/>
    <d v="2016-07-31T07:00:00"/>
    <s v="June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1.5"/>
    <n v="0"/>
    <s v="theater/musical"/>
    <x v="1"/>
    <x v="40"/>
    <d v="2014-07-29T21:17:20"/>
    <d v="2014-09-27T21:17:20"/>
    <s v="July"/>
    <n v="201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5"/>
    <n v="0"/>
    <s v="theater/musical"/>
    <x v="1"/>
    <x v="40"/>
    <d v="2014-06-09T06:13:01"/>
    <d v="2014-06-29T06:13:01"/>
    <s v="June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50.555555555555557"/>
    <n v="30"/>
    <s v="theater/musical"/>
    <x v="1"/>
    <x v="40"/>
    <d v="2015-03-27T21:48:59"/>
    <d v="2015-04-03T21:48:59"/>
    <s v="March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41.666666666666664"/>
    <n v="100"/>
    <s v="theater/plays"/>
    <x v="1"/>
    <x v="6"/>
    <d v="2015-02-24T10:53:39"/>
    <d v="2015-04-25T09:53:39"/>
    <s v="February"/>
    <n v="20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53.289473684210527"/>
    <n v="101"/>
    <s v="theater/plays"/>
    <x v="1"/>
    <x v="6"/>
    <d v="2014-06-10T12:38:27"/>
    <d v="2014-07-30T23:00:00"/>
    <s v="June"/>
    <n v="201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70.230769230769226"/>
    <n v="122"/>
    <s v="theater/plays"/>
    <x v="1"/>
    <x v="6"/>
    <d v="2015-02-19T20:22:38"/>
    <d v="2015-03-21T19:22:38"/>
    <s v="February"/>
    <n v="2015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43.421052631578945"/>
    <n v="330"/>
    <s v="theater/plays"/>
    <x v="1"/>
    <x v="6"/>
    <d v="2016-04-27T15:02:53"/>
    <d v="2016-05-31T11:00:00"/>
    <s v="April"/>
    <n v="201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99.18181818181819"/>
    <n v="110"/>
    <s v="theater/plays"/>
    <x v="1"/>
    <x v="6"/>
    <d v="2015-04-15T18:01:48"/>
    <d v="2015-06-01T03:59:00"/>
    <s v="April"/>
    <n v="2015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78.518148148148143"/>
    <n v="101"/>
    <s v="theater/plays"/>
    <x v="1"/>
    <x v="6"/>
    <d v="2016-05-07T06:37:01"/>
    <d v="2016-06-14T21:43:00"/>
    <s v="May"/>
    <n v="201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61.823529411764703"/>
    <n v="140"/>
    <s v="theater/plays"/>
    <x v="1"/>
    <x v="6"/>
    <d v="2015-02-23T21:41:52"/>
    <d v="2015-04-01T03:59:00"/>
    <s v="February"/>
    <n v="2015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50.000500000000002"/>
    <n v="100"/>
    <s v="theater/plays"/>
    <x v="1"/>
    <x v="6"/>
    <d v="2015-07-22T06:14:17"/>
    <d v="2015-08-20T23:00:00"/>
    <s v="July"/>
    <n v="20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48.339729729729726"/>
    <n v="119"/>
    <s v="theater/plays"/>
    <x v="1"/>
    <x v="6"/>
    <d v="2014-06-17T16:33:43"/>
    <d v="2014-07-17T16:33:43"/>
    <s v="June"/>
    <n v="201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07.25"/>
    <n v="107"/>
    <s v="theater/plays"/>
    <x v="1"/>
    <x v="6"/>
    <d v="2015-10-07T16:43:36"/>
    <d v="2015-10-24T03:59:00"/>
    <s v="October"/>
    <n v="201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57"/>
    <n v="228"/>
    <s v="theater/plays"/>
    <x v="1"/>
    <x v="6"/>
    <d v="2015-02-10T20:13:02"/>
    <d v="2015-03-12T19:13:02"/>
    <s v="February"/>
    <n v="201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40.92307692307692"/>
    <n v="106"/>
    <s v="theater/plays"/>
    <x v="1"/>
    <x v="6"/>
    <d v="2015-06-29T05:01:44"/>
    <d v="2015-07-17T21:02:00"/>
    <s v="June"/>
    <n v="2015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21.5"/>
    <n v="143"/>
    <s v="theater/plays"/>
    <x v="1"/>
    <x v="6"/>
    <d v="2015-06-05T15:38:37"/>
    <d v="2015-07-05T15:38:37"/>
    <s v="June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79.543478260869563"/>
    <n v="105"/>
    <s v="theater/plays"/>
    <x v="1"/>
    <x v="6"/>
    <d v="2015-12-03T04:20:07"/>
    <d v="2016-01-04T04:20:07"/>
    <s v="December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72.381578947368425"/>
    <n v="110"/>
    <s v="theater/plays"/>
    <x v="1"/>
    <x v="6"/>
    <d v="2015-11-21T20:06:57"/>
    <d v="2016-01-19T22:59:00"/>
    <s v="November"/>
    <n v="201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64.634146341463421"/>
    <n v="106"/>
    <s v="theater/plays"/>
    <x v="1"/>
    <x v="6"/>
    <d v="2015-06-15T21:50:44"/>
    <d v="2015-07-20T03:59:00"/>
    <s v="June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38.571428571428569"/>
    <n v="108"/>
    <s v="theater/plays"/>
    <x v="1"/>
    <x v="6"/>
    <d v="2016-07-20T15:01:43"/>
    <d v="2016-08-01T13:41:00"/>
    <s v="July"/>
    <n v="20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07.57142857142857"/>
    <n v="105"/>
    <s v="theater/plays"/>
    <x v="1"/>
    <x v="6"/>
    <d v="2015-05-27T01:40:14"/>
    <d v="2015-06-17T01:40:14"/>
    <s v="May"/>
    <n v="201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27.5"/>
    <n v="119"/>
    <s v="theater/plays"/>
    <x v="1"/>
    <x v="6"/>
    <d v="2015-04-07T10:09:54"/>
    <d v="2015-05-07T10:09:54"/>
    <s v="April"/>
    <n v="201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70.461538461538467"/>
    <n v="153"/>
    <s v="theater/plays"/>
    <x v="1"/>
    <x v="6"/>
    <d v="2015-01-30T22:16:41"/>
    <d v="2015-03-27T00:00:00"/>
    <s v="January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78.57142857142858"/>
    <n v="100"/>
    <s v="theater/plays"/>
    <x v="1"/>
    <x v="6"/>
    <d v="2014-11-01T12:39:47"/>
    <d v="2014-12-31T13:39:47"/>
    <s v="November"/>
    <n v="201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62.625"/>
    <n v="100"/>
    <s v="theater/plays"/>
    <x v="1"/>
    <x v="6"/>
    <d v="2016-08-11T20:46:11"/>
    <d v="2016-08-31T20:46:11"/>
    <s v="August"/>
    <n v="201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75"/>
    <n v="225"/>
    <s v="theater/plays"/>
    <x v="1"/>
    <x v="6"/>
    <d v="2016-05-13T17:46:51"/>
    <d v="2016-05-27T17:46:51"/>
    <s v="May"/>
    <n v="201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58.901111111111113"/>
    <n v="106"/>
    <s v="theater/plays"/>
    <x v="1"/>
    <x v="6"/>
    <d v="2014-10-15T20:22:25"/>
    <d v="2014-11-05T21:22:25"/>
    <s v="October"/>
    <n v="20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39.55555555555554"/>
    <n v="105"/>
    <s v="theater/plays"/>
    <x v="1"/>
    <x v="6"/>
    <d v="2016-01-06T02:45:35"/>
    <d v="2016-02-20T02:45:35"/>
    <s v="January"/>
    <n v="201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70"/>
    <n v="117"/>
    <s v="theater/plays"/>
    <x v="1"/>
    <x v="6"/>
    <d v="2014-11-20T20:56:12"/>
    <d v="2014-12-01T19:09:00"/>
    <s v="November"/>
    <n v="20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57.385964912280699"/>
    <n v="109"/>
    <s v="theater/plays"/>
    <x v="1"/>
    <x v="6"/>
    <d v="2015-05-19T10:41:07"/>
    <d v="2015-06-18T10:41:07"/>
    <s v="May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40"/>
    <n v="160"/>
    <s v="theater/plays"/>
    <x v="1"/>
    <x v="6"/>
    <d v="2016-03-31T22:36:48"/>
    <d v="2016-04-21T22:36:48"/>
    <s v="March"/>
    <n v="201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64.285714285714292"/>
    <n v="113"/>
    <s v="theater/plays"/>
    <x v="1"/>
    <x v="6"/>
    <d v="2016-07-02T22:14:12"/>
    <d v="2016-08-03T04:09:00"/>
    <s v="July"/>
    <n v="201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20.11764705882354"/>
    <n v="102"/>
    <s v="theater/plays"/>
    <x v="1"/>
    <x v="6"/>
    <d v="2015-05-28T18:22:38"/>
    <d v="2015-07-03T18:22:38"/>
    <s v="May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008.24"/>
    <n v="101"/>
    <s v="theater/plays"/>
    <x v="1"/>
    <x v="6"/>
    <d v="2015-04-22T17:03:29"/>
    <d v="2015-05-22T17:03:29"/>
    <s v="April"/>
    <n v="20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63.28125"/>
    <n v="101"/>
    <s v="theater/plays"/>
    <x v="1"/>
    <x v="6"/>
    <d v="2015-05-31T03:25:24"/>
    <d v="2015-07-30T03:25:24"/>
    <s v="May"/>
    <n v="201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21.666666666666668"/>
    <n v="6500"/>
    <s v="theater/plays"/>
    <x v="1"/>
    <x v="6"/>
    <d v="2016-03-03T16:50:29"/>
    <d v="2016-03-28T15:50:29"/>
    <s v="March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25.647058823529413"/>
    <n v="9"/>
    <s v="theater/plays"/>
    <x v="1"/>
    <x v="6"/>
    <d v="2014-05-21T18:51:27"/>
    <d v="2014-07-20T18:51:27"/>
    <s v="May"/>
    <n v="20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47.695652173913047"/>
    <n v="22"/>
    <s v="theater/plays"/>
    <x v="1"/>
    <x v="6"/>
    <d v="2014-04-11T11:50:52"/>
    <d v="2014-05-11T11:50:52"/>
    <s v="April"/>
    <n v="2014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56.05263157894737"/>
    <n v="21"/>
    <s v="theater/plays"/>
    <x v="1"/>
    <x v="6"/>
    <d v="2014-05-07T01:44:24"/>
    <d v="2014-06-01T01:44:24"/>
    <s v="May"/>
    <n v="20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81.319999999999993"/>
    <n v="41"/>
    <s v="theater/plays"/>
    <x v="1"/>
    <x v="6"/>
    <d v="2014-05-07T14:48:54"/>
    <d v="2014-06-03T06:59:00"/>
    <s v="May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70.166666666666671"/>
    <n v="2"/>
    <s v="theater/plays"/>
    <x v="1"/>
    <x v="6"/>
    <d v="2015-09-01T15:02:54"/>
    <d v="2015-10-01T15:02:54"/>
    <s v="September"/>
    <n v="201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3.625"/>
    <n v="3"/>
    <s v="theater/plays"/>
    <x v="1"/>
    <x v="6"/>
    <d v="2014-09-03T05:19:02"/>
    <d v="2014-10-04T06:59:00"/>
    <s v="September"/>
    <n v="2014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188.55555555555554"/>
    <n v="16"/>
    <s v="theater/plays"/>
    <x v="1"/>
    <x v="6"/>
    <d v="2015-06-04T05:23:11"/>
    <d v="2015-07-19T05:23:11"/>
    <s v="June"/>
    <n v="201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49.511627906976742"/>
    <n v="16"/>
    <s v="theater/plays"/>
    <x v="1"/>
    <x v="6"/>
    <d v="2015-09-18T19:36:29"/>
    <d v="2015-10-18T19:36:29"/>
    <s v="September"/>
    <n v="201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5.464285714285708"/>
    <n v="7"/>
    <s v="theater/plays"/>
    <x v="1"/>
    <x v="6"/>
    <d v="2015-05-12T18:24:44"/>
    <d v="2015-06-11T18:24:44"/>
    <s v="May"/>
    <n v="2015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9.5"/>
    <n v="4"/>
    <s v="theater/plays"/>
    <x v="1"/>
    <x v="6"/>
    <d v="2014-12-02T02:59:03"/>
    <d v="2015-01-01T02:59:03"/>
    <s v="December"/>
    <n v="2014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35.5"/>
    <n v="34"/>
    <s v="theater/plays"/>
    <x v="1"/>
    <x v="6"/>
    <d v="2015-06-17T10:32:59"/>
    <d v="2015-07-17T10:32:59"/>
    <s v="June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10"/>
    <n v="0"/>
    <s v="theater/plays"/>
    <x v="1"/>
    <x v="6"/>
    <d v="2015-03-02T04:34:36"/>
    <d v="2015-03-27T03:34:36"/>
    <s v="March"/>
    <n v="2015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13"/>
    <n v="0"/>
    <s v="theater/plays"/>
    <x v="1"/>
    <x v="6"/>
    <d v="2014-07-28T20:09:38"/>
    <d v="2014-09-01T20:09:38"/>
    <s v="July"/>
    <n v="2014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89.4"/>
    <n v="16"/>
    <s v="theater/plays"/>
    <x v="1"/>
    <x v="6"/>
    <d v="2015-04-09T21:14:18"/>
    <d v="2015-05-09T21:14:18"/>
    <s v="April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5"/>
    <n v="3"/>
    <s v="theater/plays"/>
    <x v="1"/>
    <x v="6"/>
    <d v="2015-02-24T23:17:51"/>
    <d v="2015-03-26T22:17:51"/>
    <s v="February"/>
    <n v="201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1"/>
    <n v="0"/>
    <s v="theater/plays"/>
    <x v="1"/>
    <x v="6"/>
    <d v="2015-02-06T17:50:03"/>
    <d v="2015-03-08T16:50:03"/>
    <s v="February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65"/>
    <n v="5"/>
    <s v="theater/plays"/>
    <x v="1"/>
    <x v="6"/>
    <d v="2014-07-09T17:41:30"/>
    <d v="2014-08-01T17:12:00"/>
    <s v="July"/>
    <n v="201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10"/>
    <n v="2"/>
    <s v="theater/plays"/>
    <x v="1"/>
    <x v="6"/>
    <d v="2015-05-04T10:20:44"/>
    <d v="2015-05-22T21:00:00"/>
    <s v="May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1"/>
    <n v="0"/>
    <s v="theater/plays"/>
    <x v="1"/>
    <x v="6"/>
    <d v="2014-05-30T21:26:47"/>
    <d v="2014-06-25T21:00:00"/>
    <s v="May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81.538461538461533"/>
    <n v="18"/>
    <s v="theater/plays"/>
    <x v="1"/>
    <x v="6"/>
    <d v="2014-07-13T15:51:50"/>
    <d v="2014-08-12T15:51:50"/>
    <s v="July"/>
    <n v="2014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100"/>
    <n v="5"/>
    <s v="theater/plays"/>
    <x v="1"/>
    <x v="6"/>
    <d v="2014-10-02T14:09:37"/>
    <d v="2014-11-12T21:47:00"/>
    <s v="October"/>
    <n v="2014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"/>
    <n v="0"/>
    <s v="theater/plays"/>
    <x v="1"/>
    <x v="6"/>
    <d v="2016-08-29T06:15:56"/>
    <d v="2016-09-12T16:59:00"/>
    <s v="August"/>
    <n v="201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e v="#DIV/0!"/>
    <n v="0"/>
    <s v="theater/plays"/>
    <x v="1"/>
    <x v="6"/>
    <d v="2015-09-06T15:11:45"/>
    <d v="2015-11-05T16:11:45"/>
    <s v="September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20"/>
    <n v="1"/>
    <s v="theater/plays"/>
    <x v="1"/>
    <x v="6"/>
    <d v="2015-10-18T21:24:14"/>
    <d v="2015-11-17T22:24:14"/>
    <s v="October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46.428571428571431"/>
    <n v="27"/>
    <s v="theater/plays"/>
    <x v="1"/>
    <x v="6"/>
    <d v="2014-07-21T15:38:18"/>
    <d v="2014-08-30T05:30:00"/>
    <s v="July"/>
    <n v="2014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5.5"/>
    <n v="1"/>
    <s v="theater/plays"/>
    <x v="1"/>
    <x v="6"/>
    <d v="2016-02-02T22:43:41"/>
    <d v="2016-03-23T03:29:00"/>
    <s v="February"/>
    <n v="201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50.2"/>
    <n v="13"/>
    <s v="theater/plays"/>
    <x v="1"/>
    <x v="6"/>
    <d v="2016-05-19T19:32:19"/>
    <d v="2016-06-18T19:32:19"/>
    <s v="May"/>
    <n v="201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10"/>
    <n v="0"/>
    <s v="theater/musical"/>
    <x v="1"/>
    <x v="40"/>
    <d v="2014-08-14T15:50:05"/>
    <d v="2014-09-08T15:50:05"/>
    <s v="August"/>
    <n v="201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0.133333333333333"/>
    <n v="3"/>
    <s v="theater/musical"/>
    <x v="1"/>
    <x v="40"/>
    <d v="2015-02-12T17:23:12"/>
    <d v="2015-03-14T03:11:00"/>
    <s v="February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150"/>
    <n v="15"/>
    <s v="theater/musical"/>
    <x v="1"/>
    <x v="40"/>
    <d v="2014-06-03T04:07:58"/>
    <d v="2014-07-03T04:07:58"/>
    <s v="June"/>
    <n v="2014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13.333333333333334"/>
    <n v="3"/>
    <s v="theater/musical"/>
    <x v="1"/>
    <x v="40"/>
    <d v="2017-01-28T18:44:10"/>
    <d v="2017-03-29T17:44:10"/>
    <s v="January"/>
    <n v="2017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e v="#DIV/0!"/>
    <n v="0"/>
    <s v="theater/musical"/>
    <x v="1"/>
    <x v="40"/>
    <d v="2015-06-25T03:29:56"/>
    <d v="2015-08-14T03:29:56"/>
    <s v="June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e v="#DIV/0!"/>
    <n v="0"/>
    <s v="theater/musical"/>
    <x v="1"/>
    <x v="40"/>
    <d v="2015-09-08T16:42:15"/>
    <d v="2015-10-08T16:42:15"/>
    <s v="September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e v="#DIV/0!"/>
    <n v="0"/>
    <s v="theater/musical"/>
    <x v="1"/>
    <x v="40"/>
    <d v="2015-01-03T00:23:42"/>
    <d v="2015-01-24T01:00:00"/>
    <s v="January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e v="#DIV/0!"/>
    <n v="0"/>
    <s v="theater/musical"/>
    <x v="1"/>
    <x v="40"/>
    <d v="2016-09-02T08:19:25"/>
    <d v="2016-09-03T10:00:00"/>
    <s v="September"/>
    <n v="201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44.760869565217391"/>
    <n v="53"/>
    <s v="theater/musical"/>
    <x v="1"/>
    <x v="40"/>
    <d v="2016-01-03T14:58:48"/>
    <d v="2016-02-02T14:58:48"/>
    <s v="January"/>
    <n v="20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88.642857142857139"/>
    <n v="5"/>
    <s v="theater/musical"/>
    <x v="1"/>
    <x v="40"/>
    <d v="2016-11-08T16:15:52"/>
    <d v="2016-12-08T16:15:52"/>
    <s v="November"/>
    <n v="201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10"/>
    <n v="0"/>
    <s v="theater/musical"/>
    <x v="1"/>
    <x v="40"/>
    <d v="2015-05-30T19:39:06"/>
    <d v="2015-06-30T03:59:00"/>
    <s v="May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e v="#DIV/0!"/>
    <n v="0"/>
    <s v="theater/musical"/>
    <x v="1"/>
    <x v="40"/>
    <d v="2014-12-26T20:39:56"/>
    <d v="2015-01-25T20:39:56"/>
    <s v="December"/>
    <n v="201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57.647058823529413"/>
    <n v="13"/>
    <s v="theater/musical"/>
    <x v="1"/>
    <x v="40"/>
    <d v="2014-06-25T19:33:40"/>
    <d v="2014-07-30T23:00:00"/>
    <s v="June"/>
    <n v="201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25"/>
    <n v="5"/>
    <s v="theater/musical"/>
    <x v="1"/>
    <x v="40"/>
    <d v="2017-01-21T00:26:39"/>
    <d v="2017-02-20T00:26:39"/>
    <s v="January"/>
    <n v="201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e v="#DIV/0!"/>
    <n v="0"/>
    <s v="theater/musical"/>
    <x v="1"/>
    <x v="40"/>
    <d v="2016-01-04T23:36:10"/>
    <d v="2016-01-31T23:03:00"/>
    <s v="January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e v="#DIV/0!"/>
    <n v="0"/>
    <s v="theater/musical"/>
    <x v="1"/>
    <x v="40"/>
    <d v="2014-08-03T14:27:49"/>
    <d v="2014-09-02T14:27:49"/>
    <s v="August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e v="#DIV/0!"/>
    <n v="0"/>
    <s v="theater/musical"/>
    <x v="1"/>
    <x v="40"/>
    <d v="2015-03-02T18:59:52"/>
    <d v="2015-03-27T17:59:52"/>
    <s v="March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e v="#DIV/0!"/>
    <n v="0"/>
    <s v="theater/musical"/>
    <x v="1"/>
    <x v="40"/>
    <d v="2016-04-09T22:49:51"/>
    <d v="2016-05-09T22:49:51"/>
    <s v="April"/>
    <n v="2016"/>
  </r>
  <r>
    <n v="3886"/>
    <s v="a (Canceled)"/>
    <n v="1"/>
    <n v="10000"/>
    <n v="0"/>
    <x v="1"/>
    <x v="2"/>
    <s v="AUD"/>
    <n v="1418275702"/>
    <n v="1415683702"/>
    <b v="0"/>
    <n v="0"/>
    <b v="0"/>
    <e v="#DIV/0!"/>
    <n v="0"/>
    <s v="theater/musical"/>
    <x v="1"/>
    <x v="40"/>
    <d v="2014-11-11T05:28:22"/>
    <d v="2014-12-11T05:28:22"/>
    <s v="November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7.5"/>
    <n v="2"/>
    <s v="theater/musical"/>
    <x v="1"/>
    <x v="40"/>
    <d v="2015-03-16T20:35:29"/>
    <d v="2015-05-01T22:00:00"/>
    <s v="March"/>
    <n v="201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38.714285714285715"/>
    <n v="27"/>
    <s v="theater/plays"/>
    <x v="1"/>
    <x v="6"/>
    <d v="2017-01-27T13:05:58"/>
    <d v="2017-02-26T13:05:58"/>
    <s v="January"/>
    <n v="2017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3.111111111111111"/>
    <n v="1"/>
    <s v="theater/plays"/>
    <x v="1"/>
    <x v="6"/>
    <d v="2014-12-04T00:07:10"/>
    <d v="2015-01-04T23:26:00"/>
    <s v="December"/>
    <n v="201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315.5"/>
    <n v="17"/>
    <s v="theater/plays"/>
    <x v="1"/>
    <x v="6"/>
    <d v="2015-06-16T18:12:24"/>
    <d v="2015-08-15T18:12:24"/>
    <s v="June"/>
    <n v="201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37.142857142857146"/>
    <n v="33"/>
    <s v="theater/plays"/>
    <x v="1"/>
    <x v="6"/>
    <d v="2015-02-21T03:10:44"/>
    <d v="2015-03-23T04:59:00"/>
    <s v="February"/>
    <n v="201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e v="#DIV/0!"/>
    <n v="0"/>
    <s v="theater/plays"/>
    <x v="1"/>
    <x v="6"/>
    <d v="2014-08-16T15:39:17"/>
    <d v="2014-08-24T07:00:00"/>
    <s v="August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128.27380952380952"/>
    <n v="22"/>
    <s v="theater/plays"/>
    <x v="1"/>
    <x v="6"/>
    <d v="2014-05-20T15:47:20"/>
    <d v="2014-07-01T06:00:00"/>
    <s v="May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47.272727272727273"/>
    <n v="3"/>
    <s v="theater/plays"/>
    <x v="1"/>
    <x v="6"/>
    <d v="2016-11-05T23:00:12"/>
    <d v="2016-12-06T04:59:00"/>
    <s v="November"/>
    <n v="201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50"/>
    <n v="5"/>
    <s v="theater/plays"/>
    <x v="1"/>
    <x v="6"/>
    <d v="2015-01-28T06:00:18"/>
    <d v="2015-02-28T06:00:18"/>
    <s v="January"/>
    <n v="201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42.5"/>
    <n v="11"/>
    <s v="theater/plays"/>
    <x v="1"/>
    <x v="6"/>
    <d v="2014-06-03T04:36:18"/>
    <d v="2014-06-17T04:36:18"/>
    <s v="June"/>
    <n v="20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44"/>
    <n v="18"/>
    <s v="theater/plays"/>
    <x v="1"/>
    <x v="6"/>
    <d v="2014-12-09T20:58:03"/>
    <d v="2015-01-08T20:58:03"/>
    <s v="December"/>
    <n v="20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50.875"/>
    <n v="33"/>
    <s v="theater/plays"/>
    <x v="1"/>
    <x v="6"/>
    <d v="2015-07-08T11:34:30"/>
    <d v="2015-08-17T16:00:00"/>
    <s v="July"/>
    <n v="201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62.5"/>
    <n v="1"/>
    <s v="theater/plays"/>
    <x v="1"/>
    <x v="6"/>
    <d v="2014-07-23T18:36:01"/>
    <d v="2014-08-12T18:36:01"/>
    <s v="July"/>
    <n v="2014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27"/>
    <n v="5"/>
    <s v="theater/plays"/>
    <x v="1"/>
    <x v="6"/>
    <d v="2015-05-12T02:13:11"/>
    <d v="2015-06-11T02:13:11"/>
    <s v="May"/>
    <n v="201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25"/>
    <n v="1"/>
    <s v="theater/plays"/>
    <x v="1"/>
    <x v="6"/>
    <d v="2015-11-09T19:49:59"/>
    <d v="2015-12-19T19:49:59"/>
    <s v="November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47.258064516129032"/>
    <n v="49"/>
    <s v="theater/plays"/>
    <x v="1"/>
    <x v="6"/>
    <d v="2016-10-20T11:14:02"/>
    <d v="2016-11-14T12:14:02"/>
    <s v="October"/>
    <n v="201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e v="#DIV/0!"/>
    <n v="0"/>
    <s v="theater/plays"/>
    <x v="1"/>
    <x v="6"/>
    <d v="2015-07-01T00:16:05"/>
    <d v="2015-08-14T19:38:00"/>
    <s v="July"/>
    <n v="201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1.5"/>
    <n v="0"/>
    <s v="theater/plays"/>
    <x v="1"/>
    <x v="6"/>
    <d v="2015-04-01T05:30:00"/>
    <d v="2015-04-15T05:04:00"/>
    <s v="April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24.714285714285715"/>
    <n v="12"/>
    <s v="theater/plays"/>
    <x v="1"/>
    <x v="6"/>
    <d v="2015-04-30T14:58:23"/>
    <d v="2015-06-11T23:00:00"/>
    <s v="April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63.125"/>
    <n v="67"/>
    <s v="theater/plays"/>
    <x v="1"/>
    <x v="6"/>
    <d v="2015-05-19T22:01:33"/>
    <d v="2015-06-26T13:25:00"/>
    <s v="May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38.25"/>
    <n v="15"/>
    <s v="theater/plays"/>
    <x v="1"/>
    <x v="6"/>
    <d v="2014-09-24T19:40:06"/>
    <d v="2014-10-26T20:08:00"/>
    <s v="September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16.25"/>
    <n v="9"/>
    <s v="theater/plays"/>
    <x v="1"/>
    <x v="6"/>
    <d v="2014-07-14T03:14:56"/>
    <d v="2014-07-29T03:14:56"/>
    <s v="July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33.75"/>
    <n v="0"/>
    <s v="theater/plays"/>
    <x v="1"/>
    <x v="6"/>
    <d v="2014-08-12T08:37:22"/>
    <d v="2014-09-11T08:37:22"/>
    <s v="August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61.666666666666664"/>
    <n v="3"/>
    <s v="theater/plays"/>
    <x v="1"/>
    <x v="6"/>
    <d v="2015-08-08T18:09:57"/>
    <d v="2015-09-07T18:09:57"/>
    <s v="August"/>
    <n v="2015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83.138888888888886"/>
    <n v="37"/>
    <s v="theater/plays"/>
    <x v="1"/>
    <x v="6"/>
    <d v="2014-10-27T19:29:37"/>
    <d v="2014-11-26T20:29:37"/>
    <s v="October"/>
    <n v="20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1"/>
    <n v="0"/>
    <s v="theater/plays"/>
    <x v="1"/>
    <x v="6"/>
    <d v="2015-02-24T06:28:50"/>
    <d v="2015-04-25T04:35:00"/>
    <s v="February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42.85714285714286"/>
    <n v="10"/>
    <s v="theater/plays"/>
    <x v="1"/>
    <x v="6"/>
    <d v="2015-10-31T05:04:09"/>
    <d v="2015-11-30T06:04:09"/>
    <s v="October"/>
    <n v="201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33.666666666666664"/>
    <n v="36"/>
    <s v="theater/plays"/>
    <x v="1"/>
    <x v="6"/>
    <d v="2015-04-20T19:39:16"/>
    <d v="2015-05-10T22:59:00"/>
    <s v="April"/>
    <n v="2015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5"/>
    <n v="0"/>
    <s v="theater/plays"/>
    <x v="1"/>
    <x v="6"/>
    <d v="2016-05-02T23:38:29"/>
    <d v="2016-06-01T23:38:29"/>
    <s v="May"/>
    <n v="201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e v="#DIV/0!"/>
    <n v="0"/>
    <s v="theater/plays"/>
    <x v="1"/>
    <x v="6"/>
    <d v="2016-05-04T11:19:12"/>
    <d v="2016-06-03T11:19:12"/>
    <s v="May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10"/>
    <n v="0"/>
    <s v="theater/plays"/>
    <x v="1"/>
    <x v="6"/>
    <d v="2014-08-12T12:39:21"/>
    <d v="2014-09-11T12:39:21"/>
    <s v="August"/>
    <n v="2014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40"/>
    <n v="0"/>
    <s v="theater/plays"/>
    <x v="1"/>
    <x v="6"/>
    <d v="2014-07-23T15:57:03"/>
    <d v="2014-08-04T16:00:00"/>
    <s v="July"/>
    <n v="2014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30"/>
    <n v="2"/>
    <s v="theater/plays"/>
    <x v="1"/>
    <x v="6"/>
    <d v="2015-12-20T16:26:13"/>
    <d v="2016-01-18T00:00:00"/>
    <s v="December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45"/>
    <n v="5"/>
    <s v="theater/plays"/>
    <x v="1"/>
    <x v="6"/>
    <d v="2016-10-14T09:17:40"/>
    <d v="2016-11-13T10:17:40"/>
    <s v="October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e v="#DIV/0!"/>
    <n v="0"/>
    <s v="theater/plays"/>
    <x v="1"/>
    <x v="6"/>
    <d v="2014-10-14T13:00:55"/>
    <d v="2014-10-26T18:00:00"/>
    <s v="October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10.166666666666666"/>
    <n v="8"/>
    <s v="theater/plays"/>
    <x v="1"/>
    <x v="6"/>
    <d v="2015-01-16T18:26:50"/>
    <d v="2015-03-02T23:00:00"/>
    <s v="January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81.411764705882348"/>
    <n v="12"/>
    <s v="theater/plays"/>
    <x v="1"/>
    <x v="6"/>
    <d v="2015-03-12T23:31:11"/>
    <d v="2015-04-09T23:31:11"/>
    <s v="March"/>
    <n v="20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57.25"/>
    <n v="15"/>
    <s v="theater/plays"/>
    <x v="1"/>
    <x v="6"/>
    <d v="2014-05-27T23:02:02"/>
    <d v="2014-06-26T23:02:02"/>
    <s v="May"/>
    <n v="201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5"/>
    <n v="10"/>
    <s v="theater/plays"/>
    <x v="1"/>
    <x v="6"/>
    <d v="2014-06-30T20:53:59"/>
    <d v="2014-07-30T20:53:59"/>
    <s v="June"/>
    <n v="2014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15"/>
    <n v="0"/>
    <s v="theater/plays"/>
    <x v="1"/>
    <x v="6"/>
    <d v="2014-11-27T02:02:28"/>
    <d v="2014-12-27T02:02:28"/>
    <s v="November"/>
    <n v="20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2.5"/>
    <n v="1"/>
    <s v="theater/plays"/>
    <x v="1"/>
    <x v="6"/>
    <d v="2014-07-10T06:25:04"/>
    <d v="2014-08-09T06:25:04"/>
    <s v="July"/>
    <n v="201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93"/>
    <n v="13"/>
    <s v="theater/plays"/>
    <x v="1"/>
    <x v="6"/>
    <d v="2015-09-18T16:23:47"/>
    <d v="2015-10-16T04:59:00"/>
    <s v="September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32.357142857142854"/>
    <n v="2"/>
    <s v="theater/plays"/>
    <x v="1"/>
    <x v="6"/>
    <d v="2016-08-19T19:51:05"/>
    <d v="2016-09-18T19:51:05"/>
    <s v="August"/>
    <n v="201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e v="#DIV/0!"/>
    <n v="0"/>
    <s v="theater/plays"/>
    <x v="1"/>
    <x v="6"/>
    <d v="2016-03-04T08:07:48"/>
    <d v="2016-04-01T06:00:00"/>
    <s v="March"/>
    <n v="201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e v="#DIV/0!"/>
    <n v="0"/>
    <s v="theater/plays"/>
    <x v="1"/>
    <x v="6"/>
    <d v="2015-08-12T03:38:27"/>
    <d v="2015-09-06T03:38:27"/>
    <s v="August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1"/>
    <n v="0"/>
    <s v="theater/plays"/>
    <x v="1"/>
    <x v="6"/>
    <d v="2016-02-15T04:02:44"/>
    <d v="2016-03-16T03:02:44"/>
    <s v="February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91.833333333333329"/>
    <n v="16"/>
    <s v="theater/plays"/>
    <x v="1"/>
    <x v="6"/>
    <d v="2016-06-17T23:14:22"/>
    <d v="2016-07-17T00:43:00"/>
    <s v="June"/>
    <n v="201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45.833333333333336"/>
    <n v="11"/>
    <s v="theater/plays"/>
    <x v="1"/>
    <x v="6"/>
    <d v="2015-08-17T16:07:19"/>
    <d v="2015-10-01T13:00:00"/>
    <s v="August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57.173913043478258"/>
    <n v="44"/>
    <s v="theater/plays"/>
    <x v="1"/>
    <x v="6"/>
    <d v="2015-08-05T15:45:46"/>
    <d v="2015-10-04T15:45:46"/>
    <s v="August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e v="#DIV/0!"/>
    <n v="0"/>
    <s v="theater/plays"/>
    <x v="1"/>
    <x v="6"/>
    <d v="2016-11-01T06:18:40"/>
    <d v="2016-12-01T07:18:40"/>
    <s v="November"/>
    <n v="201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248.5"/>
    <n v="86"/>
    <s v="theater/plays"/>
    <x v="1"/>
    <x v="6"/>
    <d v="2016-06-13T15:09:20"/>
    <d v="2016-07-11T15:09:20"/>
    <s v="June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79.400000000000006"/>
    <n v="12"/>
    <s v="theater/plays"/>
    <x v="1"/>
    <x v="6"/>
    <d v="2015-05-27T21:44:14"/>
    <d v="2015-06-27T21:44:14"/>
    <s v="May"/>
    <n v="2015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5"/>
    <n v="0"/>
    <s v="theater/plays"/>
    <x v="1"/>
    <x v="6"/>
    <d v="2014-10-03T09:36:19"/>
    <d v="2014-10-07T04:30:00"/>
    <s v="October"/>
    <n v="2014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5.5"/>
    <n v="0"/>
    <s v="theater/plays"/>
    <x v="1"/>
    <x v="6"/>
    <d v="2014-11-18T11:49:11"/>
    <d v="2015-01-02T11:49:11"/>
    <s v="November"/>
    <n v="20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25"/>
    <n v="1"/>
    <s v="theater/plays"/>
    <x v="1"/>
    <x v="6"/>
    <d v="2014-10-28T14:05:37"/>
    <d v="2014-11-25T01:00:00"/>
    <s v="October"/>
    <n v="2014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e v="#DIV/0!"/>
    <n v="0"/>
    <s v="theater/plays"/>
    <x v="1"/>
    <x v="6"/>
    <d v="2015-04-17T21:41:54"/>
    <d v="2015-06-16T21:41:54"/>
    <s v="April"/>
    <n v="20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137.07692307692307"/>
    <n v="36"/>
    <s v="theater/plays"/>
    <x v="1"/>
    <x v="6"/>
    <d v="2015-10-02T18:41:08"/>
    <d v="2015-11-02T16:50:00"/>
    <s v="October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e v="#DIV/0!"/>
    <n v="0"/>
    <s v="theater/plays"/>
    <x v="1"/>
    <x v="6"/>
    <d v="2015-07-28T15:54:35"/>
    <d v="2015-08-27T15:54:35"/>
    <s v="July"/>
    <n v="201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5"/>
    <n v="0"/>
    <s v="theater/plays"/>
    <x v="1"/>
    <x v="6"/>
    <d v="2015-04-15T19:14:28"/>
    <d v="2015-05-15T19:14:28"/>
    <s v="April"/>
    <n v="201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9"/>
    <n v="3"/>
    <s v="theater/plays"/>
    <x v="1"/>
    <x v="6"/>
    <d v="2015-01-27T20:00:22"/>
    <d v="2015-02-28T08:00:00"/>
    <s v="January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50.5"/>
    <n v="3"/>
    <s v="theater/plays"/>
    <x v="1"/>
    <x v="6"/>
    <d v="2016-09-02T03:25:44"/>
    <d v="2016-10-02T03:25:44"/>
    <s v="September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e v="#DIV/0!"/>
    <n v="0"/>
    <s v="theater/plays"/>
    <x v="1"/>
    <x v="6"/>
    <d v="2014-07-09T07:48:43"/>
    <d v="2014-09-07T07:48:43"/>
    <s v="July"/>
    <n v="201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49.28125"/>
    <n v="16"/>
    <s v="theater/plays"/>
    <x v="1"/>
    <x v="6"/>
    <d v="2015-01-12T02:53:41"/>
    <d v="2015-02-11T02:53:41"/>
    <s v="January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25"/>
    <n v="1"/>
    <s v="theater/plays"/>
    <x v="1"/>
    <x v="6"/>
    <d v="2016-03-10T16:51:20"/>
    <d v="2016-04-08T18:35:00"/>
    <s v="March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1"/>
    <n v="0"/>
    <s v="theater/plays"/>
    <x v="1"/>
    <x v="6"/>
    <d v="2016-03-04T19:49:02"/>
    <d v="2016-05-03T18:49:02"/>
    <s v="March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25"/>
    <n v="0"/>
    <s v="theater/plays"/>
    <x v="1"/>
    <x v="6"/>
    <d v="2015-08-27T18:58:10"/>
    <d v="2015-10-26T18:58:10"/>
    <s v="August"/>
    <n v="201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e v="#DIV/0!"/>
    <n v="0"/>
    <s v="theater/plays"/>
    <x v="1"/>
    <x v="6"/>
    <d v="2016-06-29T01:09:46"/>
    <d v="2016-07-29T23:29:00"/>
    <s v="June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e v="#DIV/0!"/>
    <n v="0"/>
    <s v="theater/plays"/>
    <x v="1"/>
    <x v="6"/>
    <d v="2014-05-15T15:37:44"/>
    <d v="2014-07-14T15:37:44"/>
    <s v="May"/>
    <n v="20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53.125"/>
    <n v="24"/>
    <s v="theater/plays"/>
    <x v="1"/>
    <x v="6"/>
    <d v="2015-10-29T20:22:21"/>
    <d v="2015-11-28T21:22:21"/>
    <s v="October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e v="#DIV/0!"/>
    <n v="0"/>
    <s v="theater/plays"/>
    <x v="1"/>
    <x v="6"/>
    <d v="2016-03-28T22:22:07"/>
    <d v="2016-04-25T00:20:00"/>
    <s v="March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7"/>
    <n v="0"/>
    <s v="theater/plays"/>
    <x v="1"/>
    <x v="6"/>
    <d v="2016-05-23T23:25:54"/>
    <d v="2016-07-08T23:25:54"/>
    <s v="May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40.0625"/>
    <n v="32"/>
    <s v="theater/plays"/>
    <x v="1"/>
    <x v="6"/>
    <d v="2014-06-26T22:48:32"/>
    <d v="2014-08-02T14:00:00"/>
    <s v="June"/>
    <n v="201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24.333333333333332"/>
    <n v="24"/>
    <s v="theater/plays"/>
    <x v="1"/>
    <x v="6"/>
    <d v="2014-08-29T18:55:56"/>
    <d v="2014-09-28T18:55:56"/>
    <s v="August"/>
    <n v="201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1.25"/>
    <n v="2"/>
    <s v="theater/plays"/>
    <x v="1"/>
    <x v="6"/>
    <d v="2015-12-04T20:17:36"/>
    <d v="2016-01-03T20:17:36"/>
    <s v="December"/>
    <n v="201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10.5"/>
    <n v="0"/>
    <s v="theater/plays"/>
    <x v="1"/>
    <x v="6"/>
    <d v="2014-04-16T21:23:30"/>
    <d v="2014-05-08T21:23:30"/>
    <s v="April"/>
    <n v="20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15"/>
    <n v="3"/>
    <s v="theater/plays"/>
    <x v="1"/>
    <x v="6"/>
    <d v="2015-11-03T14:54:54"/>
    <d v="2015-11-28T14:54:54"/>
    <s v="November"/>
    <n v="20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e v="#DIV/0!"/>
    <n v="0"/>
    <s v="theater/plays"/>
    <x v="1"/>
    <x v="6"/>
    <d v="2015-10-19T03:41:57"/>
    <d v="2015-11-18T04:41:57"/>
    <s v="October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42"/>
    <n v="6"/>
    <s v="theater/plays"/>
    <x v="1"/>
    <x v="6"/>
    <d v="2015-02-18T17:19:46"/>
    <d v="2015-04-19T16:19:46"/>
    <s v="February"/>
    <n v="20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71.25"/>
    <n v="14"/>
    <s v="theater/plays"/>
    <x v="1"/>
    <x v="6"/>
    <d v="2016-02-14T05:39:40"/>
    <d v="2016-04-14T04:39:40"/>
    <s v="February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22.5"/>
    <n v="1"/>
    <s v="theater/plays"/>
    <x v="1"/>
    <x v="6"/>
    <d v="2014-06-11T17:04:38"/>
    <d v="2014-07-24T02:59:00"/>
    <s v="June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41"/>
    <n v="24"/>
    <s v="theater/plays"/>
    <x v="1"/>
    <x v="6"/>
    <d v="2017-02-04T06:58:27"/>
    <d v="2017-03-06T06:58:27"/>
    <s v="February"/>
    <n v="201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47.909090909090907"/>
    <n v="11"/>
    <s v="theater/plays"/>
    <x v="1"/>
    <x v="6"/>
    <d v="2016-03-23T19:34:33"/>
    <d v="2016-05-22T19:34:33"/>
    <s v="March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35.166666666666664"/>
    <n v="7"/>
    <s v="theater/plays"/>
    <x v="1"/>
    <x v="6"/>
    <d v="2016-08-19T20:30:46"/>
    <d v="2016-08-29T03:55:00"/>
    <s v="August"/>
    <n v="201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5.5"/>
    <n v="0"/>
    <s v="theater/plays"/>
    <x v="1"/>
    <x v="6"/>
    <d v="2016-03-18T20:43:31"/>
    <d v="2016-04-17T20:43:31"/>
    <s v="March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22.666666666666668"/>
    <n v="1"/>
    <s v="theater/plays"/>
    <x v="1"/>
    <x v="6"/>
    <d v="2014-06-21T12:52:06"/>
    <d v="2014-07-21T12:52:06"/>
    <s v="June"/>
    <n v="2014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26.375"/>
    <n v="21"/>
    <s v="theater/plays"/>
    <x v="1"/>
    <x v="6"/>
    <d v="2014-12-08T01:37:14"/>
    <d v="2015-02-06T01:37:14"/>
    <s v="December"/>
    <n v="20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105.54054054054055"/>
    <n v="78"/>
    <s v="theater/plays"/>
    <x v="1"/>
    <x v="6"/>
    <d v="2016-04-09T16:25:10"/>
    <d v="2016-05-09T04:00:00"/>
    <s v="April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29.09090909090909"/>
    <n v="32"/>
    <s v="theater/plays"/>
    <x v="1"/>
    <x v="6"/>
    <d v="2016-05-03T13:07:28"/>
    <d v="2016-06-02T13:07:28"/>
    <s v="May"/>
    <n v="201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e v="#DIV/0!"/>
    <n v="0"/>
    <s v="theater/plays"/>
    <x v="1"/>
    <x v="6"/>
    <d v="2016-06-13T20:48:18"/>
    <d v="2016-07-13T20:48:18"/>
    <s v="June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62"/>
    <n v="48"/>
    <s v="theater/plays"/>
    <x v="1"/>
    <x v="6"/>
    <d v="2014-07-10T20:36:01"/>
    <d v="2014-08-01T07:00:00"/>
    <s v="July"/>
    <n v="201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217.5"/>
    <n v="1"/>
    <s v="theater/plays"/>
    <x v="1"/>
    <x v="6"/>
    <d v="2016-06-22T18:55:32"/>
    <d v="2016-07-22T18:55:32"/>
    <s v="June"/>
    <n v="201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26.75"/>
    <n v="11"/>
    <s v="theater/plays"/>
    <x v="1"/>
    <x v="6"/>
    <d v="2014-12-02T15:25:53"/>
    <d v="2015-01-31T15:25:53"/>
    <s v="December"/>
    <n v="201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8.333333333333332"/>
    <n v="2"/>
    <s v="theater/plays"/>
    <x v="1"/>
    <x v="6"/>
    <d v="2015-03-06T21:40:57"/>
    <d v="2015-03-29T20:00:00"/>
    <s v="March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64.285714285714292"/>
    <n v="18"/>
    <s v="theater/plays"/>
    <x v="1"/>
    <x v="6"/>
    <d v="2014-06-05T14:22:27"/>
    <d v="2014-07-05T14:22:27"/>
    <s v="June"/>
    <n v="2014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175"/>
    <n v="4"/>
    <s v="theater/plays"/>
    <x v="1"/>
    <x v="6"/>
    <d v="2016-05-18T04:19:09"/>
    <d v="2016-07-17T04:19:09"/>
    <s v="May"/>
    <n v="201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34"/>
    <n v="20"/>
    <s v="theater/plays"/>
    <x v="1"/>
    <x v="6"/>
    <d v="2015-05-08T19:26:20"/>
    <d v="2015-07-07T19:26:20"/>
    <s v="May"/>
    <n v="201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84.282608695652172"/>
    <n v="35"/>
    <s v="theater/plays"/>
    <x v="1"/>
    <x v="6"/>
    <d v="2014-04-18T20:52:36"/>
    <d v="2014-05-20T06:59:00"/>
    <s v="April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9.5"/>
    <n v="6"/>
    <s v="theater/plays"/>
    <x v="1"/>
    <x v="6"/>
    <d v="2014-10-08T23:07:24"/>
    <d v="2014-11-08T00:00:00"/>
    <s v="October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3.736842105263158"/>
    <n v="32"/>
    <s v="theater/plays"/>
    <x v="1"/>
    <x v="6"/>
    <d v="2016-01-30T16:58:40"/>
    <d v="2016-02-20T21:05:00"/>
    <s v="January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37.53846153846154"/>
    <n v="10"/>
    <s v="theater/plays"/>
    <x v="1"/>
    <x v="6"/>
    <d v="2016-04-07T13:09:54"/>
    <d v="2016-05-06T13:04:00"/>
    <s v="April"/>
    <n v="201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11.615384615384615"/>
    <n v="38"/>
    <s v="theater/plays"/>
    <x v="1"/>
    <x v="6"/>
    <d v="2014-05-06T22:11:30"/>
    <d v="2014-05-16T22:11:30"/>
    <s v="May"/>
    <n v="2014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8"/>
    <n v="2"/>
    <s v="theater/plays"/>
    <x v="1"/>
    <x v="6"/>
    <d v="2015-08-14T01:56:53"/>
    <d v="2015-08-29T01:56:53"/>
    <s v="August"/>
    <n v="20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e v="#DIV/0!"/>
    <n v="0"/>
    <s v="theater/plays"/>
    <x v="1"/>
    <x v="6"/>
    <d v="2015-10-09T17:59:41"/>
    <d v="2015-11-08T18:59:41"/>
    <s v="October"/>
    <n v="20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23"/>
    <n v="4"/>
    <s v="theater/plays"/>
    <x v="1"/>
    <x v="6"/>
    <d v="2016-02-01T16:08:13"/>
    <d v="2016-03-02T16:08:13"/>
    <s v="February"/>
    <n v="201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100"/>
    <n v="20"/>
    <s v="theater/plays"/>
    <x v="1"/>
    <x v="6"/>
    <d v="2015-05-01T15:28:02"/>
    <d v="2015-05-31T15:28:02"/>
    <s v="May"/>
    <n v="2015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60.111111111111114"/>
    <n v="5"/>
    <s v="theater/plays"/>
    <x v="1"/>
    <x v="6"/>
    <d v="2015-10-12T22:34:19"/>
    <d v="2015-12-11T23:34:19"/>
    <s v="October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3"/>
    <n v="0"/>
    <s v="theater/plays"/>
    <x v="1"/>
    <x v="6"/>
    <d v="2015-04-13T20:45:12"/>
    <d v="2015-05-13T20:45:12"/>
    <s v="April"/>
    <n v="2015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5"/>
    <n v="0"/>
    <s v="theater/plays"/>
    <x v="1"/>
    <x v="6"/>
    <d v="2014-06-19T09:21:30"/>
    <d v="2014-07-19T09:21:30"/>
    <s v="June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17.5"/>
    <n v="35"/>
    <s v="theater/plays"/>
    <x v="1"/>
    <x v="6"/>
    <d v="2015-01-15T16:24:37"/>
    <d v="2015-02-14T11:27:00"/>
    <s v="January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29.235294117647058"/>
    <n v="17"/>
    <s v="theater/plays"/>
    <x v="1"/>
    <x v="6"/>
    <d v="2014-11-07T06:24:24"/>
    <d v="2014-11-20T16:04:00"/>
    <s v="November"/>
    <n v="201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e v="#DIV/0!"/>
    <n v="0"/>
    <s v="theater/plays"/>
    <x v="1"/>
    <x v="6"/>
    <d v="2015-03-06T09:23:41"/>
    <d v="2015-04-05T08:23:41"/>
    <s v="March"/>
    <n v="2015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59.583333333333336"/>
    <n v="57"/>
    <s v="theater/plays"/>
    <x v="1"/>
    <x v="6"/>
    <d v="2015-02-26T23:07:06"/>
    <d v="2015-03-28T22:07:06"/>
    <s v="February"/>
    <n v="201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82.571428571428569"/>
    <n v="17"/>
    <s v="theater/plays"/>
    <x v="1"/>
    <x v="6"/>
    <d v="2014-07-22T19:53:18"/>
    <d v="2014-08-31T19:51:49"/>
    <s v="July"/>
    <n v="2014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10"/>
    <n v="0"/>
    <s v="theater/plays"/>
    <x v="1"/>
    <x v="6"/>
    <d v="2016-03-08T15:29:18"/>
    <d v="2016-05-07T14:29:18"/>
    <s v="March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32.357142857142854"/>
    <n v="38"/>
    <s v="theater/plays"/>
    <x v="1"/>
    <x v="6"/>
    <d v="2017-02-09T23:08:28"/>
    <d v="2017-03-01T19:00:00"/>
    <s v="February"/>
    <n v="2017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5.75"/>
    <n v="2"/>
    <s v="theater/plays"/>
    <x v="1"/>
    <x v="6"/>
    <d v="2014-08-28T01:02:41"/>
    <d v="2014-09-27T01:02:41"/>
    <s v="August"/>
    <n v="2014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100.5"/>
    <n v="10"/>
    <s v="theater/plays"/>
    <x v="1"/>
    <x v="6"/>
    <d v="2015-01-16T14:05:47"/>
    <d v="2015-02-15T14:05:47"/>
    <s v="January"/>
    <n v="201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1"/>
    <n v="0"/>
    <s v="theater/plays"/>
    <x v="1"/>
    <x v="6"/>
    <d v="2014-09-08T03:54:17"/>
    <d v="2014-10-08T03:54:17"/>
    <s v="September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20"/>
    <n v="1"/>
    <s v="theater/plays"/>
    <x v="1"/>
    <x v="6"/>
    <d v="2014-08-21T19:23:05"/>
    <d v="2014-10-20T19:23:05"/>
    <s v="August"/>
    <n v="20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2"/>
    <n v="0"/>
    <s v="theater/plays"/>
    <x v="1"/>
    <x v="6"/>
    <d v="2016-01-22T18:33:07"/>
    <d v="2016-02-16T18:33:07"/>
    <s v="January"/>
    <n v="201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5"/>
    <n v="0"/>
    <s v="theater/plays"/>
    <x v="1"/>
    <x v="6"/>
    <d v="2014-07-28T18:33:01"/>
    <d v="2014-08-26T16:28:00"/>
    <s v="July"/>
    <n v="20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15"/>
    <n v="6"/>
    <s v="theater/plays"/>
    <x v="1"/>
    <x v="6"/>
    <d v="2015-06-22T23:08:27"/>
    <d v="2015-07-22T23:08:27"/>
    <s v="June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25"/>
    <n v="4"/>
    <s v="theater/plays"/>
    <x v="1"/>
    <x v="6"/>
    <d v="2014-07-31T16:49:20"/>
    <d v="2014-09-09T16:49:20"/>
    <s v="July"/>
    <n v="2014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45.842105263157897"/>
    <n v="24"/>
    <s v="theater/plays"/>
    <x v="1"/>
    <x v="6"/>
    <d v="2014-10-09T18:29:26"/>
    <d v="2014-10-26T18:29:26"/>
    <s v="October"/>
    <n v="201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4.75"/>
    <n v="8"/>
    <s v="theater/plays"/>
    <x v="1"/>
    <x v="6"/>
    <d v="2014-12-29T13:04:38"/>
    <d v="2015-01-28T13:04:38"/>
    <s v="December"/>
    <n v="2014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e v="#DIV/0!"/>
    <n v="0"/>
    <s v="theater/plays"/>
    <x v="1"/>
    <x v="6"/>
    <d v="2015-04-02T13:04:09"/>
    <d v="2015-05-02T13:04:09"/>
    <s v="April"/>
    <n v="201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3"/>
    <n v="1"/>
    <s v="theater/plays"/>
    <x v="1"/>
    <x v="6"/>
    <d v="2015-01-17T07:13:43"/>
    <d v="2015-02-16T07:13:43"/>
    <s v="January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e v="#DIV/0!"/>
    <n v="0"/>
    <s v="theater/plays"/>
    <x v="1"/>
    <x v="6"/>
    <d v="2016-02-19T05:54:29"/>
    <d v="2016-03-05T05:54:29"/>
    <s v="February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"/>
    <n v="0"/>
    <s v="theater/plays"/>
    <x v="1"/>
    <x v="6"/>
    <d v="2015-06-19T18:44:23"/>
    <d v="2015-07-19T18:44:23"/>
    <s v="June"/>
    <n v="2015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10"/>
    <n v="14"/>
    <s v="theater/plays"/>
    <x v="1"/>
    <x v="6"/>
    <d v="2014-08-18T20:56:40"/>
    <d v="2014-09-17T20:56:40"/>
    <s v="August"/>
    <n v="20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52.5"/>
    <n v="1"/>
    <s v="theater/plays"/>
    <x v="1"/>
    <x v="6"/>
    <d v="2014-08-05T16:07:54"/>
    <d v="2014-09-04T16:07:54"/>
    <s v="August"/>
    <n v="201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32.5"/>
    <n v="9"/>
    <s v="theater/plays"/>
    <x v="1"/>
    <x v="6"/>
    <d v="2016-09-07T21:51:48"/>
    <d v="2016-10-07T21:51:48"/>
    <s v="September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7.25"/>
    <n v="1"/>
    <s v="theater/plays"/>
    <x v="1"/>
    <x v="6"/>
    <d v="2016-02-17T16:13:16"/>
    <d v="2016-04-15T16:28:00"/>
    <s v="February"/>
    <n v="20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33.333333333333336"/>
    <n v="17"/>
    <s v="theater/plays"/>
    <x v="1"/>
    <x v="6"/>
    <d v="2015-02-22T04:34:59"/>
    <d v="2015-03-24T03:34:59"/>
    <s v="February"/>
    <n v="2015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62.5"/>
    <n v="1"/>
    <s v="theater/plays"/>
    <x v="1"/>
    <x v="6"/>
    <d v="2014-08-27T21:52:38"/>
    <d v="2014-10-26T21:52:38"/>
    <s v="August"/>
    <n v="2014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63.558375634517766"/>
    <n v="70"/>
    <s v="theater/plays"/>
    <x v="1"/>
    <x v="6"/>
    <d v="2014-12-17T14:01:07"/>
    <d v="2015-02-01T02:54:00"/>
    <s v="December"/>
    <n v="2014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e v="#DIV/0!"/>
    <n v="0"/>
    <s v="theater/plays"/>
    <x v="1"/>
    <x v="6"/>
    <d v="2016-02-08T23:59:23"/>
    <d v="2016-03-24T22:59:23"/>
    <s v="February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0"/>
    <n v="1"/>
    <s v="theater/plays"/>
    <x v="1"/>
    <x v="6"/>
    <d v="2015-08-01T16:04:57"/>
    <d v="2015-08-31T16:04:57"/>
    <s v="August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62.5"/>
    <n v="5"/>
    <s v="theater/plays"/>
    <x v="1"/>
    <x v="6"/>
    <d v="2015-05-27T05:42:16"/>
    <d v="2015-07-26T05:42:16"/>
    <s v="May"/>
    <n v="201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e v="#DIV/0!"/>
    <n v="0"/>
    <s v="theater/plays"/>
    <x v="1"/>
    <x v="6"/>
    <d v="2015-10-05T15:43:59"/>
    <d v="2015-12-04T16:43:59"/>
    <s v="October"/>
    <n v="201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30.714285714285715"/>
    <n v="7"/>
    <s v="theater/plays"/>
    <x v="1"/>
    <x v="6"/>
    <d v="2017-02-02T23:18:01"/>
    <d v="2017-02-23T01:00:00"/>
    <s v="February"/>
    <n v="201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51"/>
    <n v="28"/>
    <s v="theater/plays"/>
    <x v="1"/>
    <x v="6"/>
    <d v="2014-05-06T22:31:40"/>
    <d v="2014-06-05T22:31:40"/>
    <s v="May"/>
    <n v="2014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e v="#DIV/0!"/>
    <n v="0"/>
    <s v="theater/plays"/>
    <x v="1"/>
    <x v="6"/>
    <d v="2015-11-14T00:36:10"/>
    <d v="2015-12-14T00:36:10"/>
    <s v="November"/>
    <n v="2015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66.666666666666671"/>
    <n v="16"/>
    <s v="theater/plays"/>
    <x v="1"/>
    <x v="6"/>
    <d v="2016-01-05T15:43:19"/>
    <d v="2016-02-03T18:49:00"/>
    <s v="January"/>
    <n v="20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e v="#DIV/0!"/>
    <n v="0"/>
    <s v="theater/plays"/>
    <x v="1"/>
    <x v="6"/>
    <d v="2014-10-29T14:02:44"/>
    <d v="2014-12-18T15:02:44"/>
    <s v="October"/>
    <n v="201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59"/>
    <n v="7"/>
    <s v="theater/plays"/>
    <x v="1"/>
    <x v="6"/>
    <d v="2015-10-16T19:25:16"/>
    <d v="2015-12-15T20:25:16"/>
    <s v="October"/>
    <n v="201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65.340319148936175"/>
    <n v="26"/>
    <s v="theater/plays"/>
    <x v="1"/>
    <x v="6"/>
    <d v="2016-09-01T06:27:04"/>
    <d v="2016-10-02T09:00:00"/>
    <s v="September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00"/>
    <n v="1"/>
    <s v="theater/plays"/>
    <x v="1"/>
    <x v="6"/>
    <d v="2015-03-04T22:44:10"/>
    <d v="2015-04-03T21:44:10"/>
    <s v="March"/>
    <n v="2015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147.4"/>
    <n v="37"/>
    <s v="theater/plays"/>
    <x v="1"/>
    <x v="6"/>
    <d v="2014-09-21T21:11:27"/>
    <d v="2014-10-21T21:11:27"/>
    <s v="September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166.05882352941177"/>
    <n v="47"/>
    <s v="theater/plays"/>
    <x v="1"/>
    <x v="6"/>
    <d v="2014-06-14T22:29:24"/>
    <d v="2014-07-01T22:30:00"/>
    <s v="June"/>
    <n v="201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40"/>
    <n v="11"/>
    <s v="theater/plays"/>
    <x v="1"/>
    <x v="6"/>
    <d v="2016-05-07T01:41:55"/>
    <d v="2016-05-24T14:25:00"/>
    <s v="May"/>
    <n v="2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75.25"/>
    <n v="12"/>
    <s v="theater/plays"/>
    <x v="1"/>
    <x v="6"/>
    <d v="2014-08-18T19:10:10"/>
    <d v="2014-10-17T19:10:10"/>
    <s v="August"/>
    <n v="2014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60"/>
    <n v="60"/>
    <s v="theater/plays"/>
    <x v="1"/>
    <x v="6"/>
    <d v="2015-10-28T16:06:07"/>
    <d v="2015-12-01T05:59:00"/>
    <s v="October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1250"/>
    <n v="31"/>
    <s v="theater/plays"/>
    <x v="1"/>
    <x v="6"/>
    <d v="2015-05-20T05:33:24"/>
    <d v="2015-07-18T03:00:00"/>
    <s v="May"/>
    <n v="2015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10.5"/>
    <n v="0"/>
    <s v="theater/plays"/>
    <x v="1"/>
    <x v="6"/>
    <d v="2016-07-08T11:22:34"/>
    <d v="2016-09-06T11:22:34"/>
    <s v="July"/>
    <n v="201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7"/>
    <n v="0"/>
    <s v="theater/plays"/>
    <x v="1"/>
    <x v="6"/>
    <d v="2014-12-22T02:01:04"/>
    <d v="2015-01-20T19:16:00"/>
    <s v="December"/>
    <n v="201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e v="#DIV/0!"/>
    <n v="0"/>
    <s v="theater/plays"/>
    <x v="1"/>
    <x v="6"/>
    <d v="2014-11-05T22:58:45"/>
    <d v="2014-11-20T22:58:45"/>
    <s v="November"/>
    <n v="201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56.25"/>
    <n v="38"/>
    <s v="theater/plays"/>
    <x v="1"/>
    <x v="6"/>
    <d v="2015-03-11T05:16:22"/>
    <d v="2015-04-10T05:00:00"/>
    <s v="March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1"/>
    <n v="0"/>
    <s v="theater/plays"/>
    <x v="1"/>
    <x v="6"/>
    <d v="2014-07-22T04:49:49"/>
    <d v="2014-08-21T04:49:49"/>
    <s v="July"/>
    <n v="201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38.333333333333336"/>
    <n v="8"/>
    <s v="theater/plays"/>
    <x v="1"/>
    <x v="6"/>
    <d v="2014-09-22T15:36:50"/>
    <d v="2014-10-22T15:36:50"/>
    <s v="September"/>
    <n v="201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7.5"/>
    <n v="2"/>
    <s v="theater/plays"/>
    <x v="1"/>
    <x v="6"/>
    <d v="2014-12-18T00:32:23"/>
    <d v="2015-01-11T01:00:00"/>
    <s v="December"/>
    <n v="2014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32.978021978021978"/>
    <n v="18"/>
    <s v="theater/plays"/>
    <x v="1"/>
    <x v="6"/>
    <d v="2016-03-07T12:13:07"/>
    <d v="2016-04-11T11:13:07"/>
    <s v="March"/>
    <n v="201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16"/>
    <n v="0"/>
    <s v="theater/plays"/>
    <x v="1"/>
    <x v="6"/>
    <d v="2015-06-14T23:00:15"/>
    <d v="2015-07-14T23:00:15"/>
    <s v="June"/>
    <n v="20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1"/>
    <n v="0"/>
    <s v="theater/plays"/>
    <x v="1"/>
    <x v="6"/>
    <d v="2014-09-23T15:16:31"/>
    <d v="2014-10-23T15:16:31"/>
    <s v="September"/>
    <n v="2014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e v="#DIV/0!"/>
    <n v="0"/>
    <s v="theater/plays"/>
    <x v="1"/>
    <x v="6"/>
    <d v="2014-05-02T19:26:37"/>
    <d v="2014-05-09T06:53:00"/>
    <s v="May"/>
    <n v="201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86.615384615384613"/>
    <n v="38"/>
    <s v="theater/plays"/>
    <x v="1"/>
    <x v="6"/>
    <d v="2014-08-14T21:05:16"/>
    <d v="2014-10-13T21:05:16"/>
    <s v="August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55"/>
    <n v="22"/>
    <s v="theater/plays"/>
    <x v="1"/>
    <x v="6"/>
    <d v="2014-10-16T16:33:48"/>
    <d v="2014-11-15T20:00:00"/>
    <s v="October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e v="#DIV/0!"/>
    <n v="0"/>
    <s v="theater/plays"/>
    <x v="1"/>
    <x v="6"/>
    <d v="2016-08-31T20:11:25"/>
    <d v="2016-10-01T04:00:00"/>
    <s v="August"/>
    <n v="201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41.952380952380949"/>
    <n v="18"/>
    <s v="theater/plays"/>
    <x v="1"/>
    <x v="6"/>
    <d v="2014-05-20T15:33:51"/>
    <d v="2014-06-19T15:33:51"/>
    <s v="May"/>
    <n v="2014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88.333333333333329"/>
    <n v="53"/>
    <s v="theater/plays"/>
    <x v="1"/>
    <x v="6"/>
    <d v="2016-06-13T22:23:59"/>
    <d v="2016-07-03T19:59:00"/>
    <s v="June"/>
    <n v="201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129.16666666666666"/>
    <n v="22"/>
    <s v="theater/plays"/>
    <x v="1"/>
    <x v="6"/>
    <d v="2015-11-02T23:14:40"/>
    <d v="2015-11-25T23:00:00"/>
    <s v="November"/>
    <n v="2015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3.75"/>
    <n v="3"/>
    <s v="theater/plays"/>
    <x v="1"/>
    <x v="6"/>
    <d v="2016-03-17T01:27:24"/>
    <d v="2016-04-01T03:59:00"/>
    <s v="March"/>
    <n v="201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35.714285714285715"/>
    <n v="3"/>
    <s v="theater/plays"/>
    <x v="1"/>
    <x v="6"/>
    <d v="2014-08-15T15:22:32"/>
    <d v="2014-09-16T03:00:00"/>
    <s v="August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57"/>
    <n v="3"/>
    <s v="theater/plays"/>
    <x v="1"/>
    <x v="6"/>
    <d v="2014-05-20T16:40:56"/>
    <d v="2014-06-23T16:00:00"/>
    <s v="May"/>
    <n v="2014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e v="#DIV/0!"/>
    <n v="0"/>
    <s v="theater/plays"/>
    <x v="1"/>
    <x v="6"/>
    <d v="2016-02-21T03:23:43"/>
    <d v="2016-04-21T02:23:43"/>
    <s v="February"/>
    <n v="20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163.33333333333334"/>
    <n v="2"/>
    <s v="theater/plays"/>
    <x v="1"/>
    <x v="6"/>
    <d v="2016-06-02T17:44:28"/>
    <d v="2016-07-02T17:44:28"/>
    <s v="June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5"/>
    <n v="1"/>
    <s v="theater/plays"/>
    <x v="1"/>
    <x v="6"/>
    <d v="2014-05-28T16:21:24"/>
    <d v="2014-06-27T16:21:24"/>
    <s v="May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64.166666666666671"/>
    <n v="19"/>
    <s v="theater/plays"/>
    <x v="1"/>
    <x v="6"/>
    <d v="2015-03-30T14:07:06"/>
    <d v="2015-04-29T14:07:06"/>
    <s v="March"/>
    <n v="2015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6.75"/>
    <n v="1"/>
    <s v="theater/plays"/>
    <x v="1"/>
    <x v="6"/>
    <d v="2014-07-13T22:50:11"/>
    <d v="2014-08-12T22:50:11"/>
    <s v="July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25"/>
    <n v="0"/>
    <s v="theater/plays"/>
    <x v="1"/>
    <x v="6"/>
    <d v="2016-04-19T00:56:28"/>
    <d v="2016-05-19T00:56:28"/>
    <s v="April"/>
    <n v="201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179.11764705882354"/>
    <n v="61"/>
    <s v="theater/plays"/>
    <x v="1"/>
    <x v="6"/>
    <d v="2015-08-19T02:49:10"/>
    <d v="2015-09-28T02:49:10"/>
    <s v="August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34.950000000000003"/>
    <n v="1"/>
    <s v="theater/plays"/>
    <x v="1"/>
    <x v="6"/>
    <d v="2016-12-14T23:07:35"/>
    <d v="2017-01-13T23:05:00"/>
    <s v="December"/>
    <n v="201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33.07692307692308"/>
    <n v="34"/>
    <s v="theater/plays"/>
    <x v="1"/>
    <x v="6"/>
    <d v="2015-01-18T15:52:36"/>
    <d v="2015-02-28T12:00:00"/>
    <s v="January"/>
    <n v="2015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27.5"/>
    <n v="17"/>
    <s v="theater/plays"/>
    <x v="1"/>
    <x v="6"/>
    <d v="2015-01-27T16:00:20"/>
    <d v="2015-03-01T03:00:00"/>
    <s v="January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e v="#DIV/0!"/>
    <n v="0"/>
    <s v="theater/plays"/>
    <x v="1"/>
    <x v="6"/>
    <d v="2016-11-26T19:18:51"/>
    <d v="2016-12-26T19:18:51"/>
    <s v="November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2"/>
    <n v="0"/>
    <s v="theater/plays"/>
    <x v="1"/>
    <x v="6"/>
    <d v="2014-06-22T18:35:11"/>
    <d v="2014-08-21T18:35:11"/>
    <s v="June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8.5"/>
    <n v="1"/>
    <s v="theater/plays"/>
    <x v="1"/>
    <x v="6"/>
    <d v="2015-03-15T08:17:06"/>
    <d v="2015-05-09T04:00:00"/>
    <s v="March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35"/>
    <n v="27"/>
    <s v="theater/plays"/>
    <x v="1"/>
    <x v="6"/>
    <d v="2015-10-06T13:16:15"/>
    <d v="2015-11-05T14:16:15"/>
    <s v="October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44.307692307692307"/>
    <n v="29"/>
    <s v="theater/plays"/>
    <x v="1"/>
    <x v="6"/>
    <d v="2014-05-20T01:06:09"/>
    <d v="2014-06-30T17:28:00"/>
    <s v="May"/>
    <n v="2014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e v="#DIV/0!"/>
    <n v="0"/>
    <s v="theater/plays"/>
    <x v="1"/>
    <x v="6"/>
    <d v="2014-09-23T19:05:49"/>
    <d v="2014-10-21T19:51:00"/>
    <s v="September"/>
    <n v="20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222.5"/>
    <n v="9"/>
    <s v="theater/plays"/>
    <x v="1"/>
    <x v="6"/>
    <d v="2016-11-21T17:03:14"/>
    <d v="2016-12-21T17:03:14"/>
    <s v="November"/>
    <n v="201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e v="#DIV/0!"/>
    <n v="0"/>
    <s v="theater/plays"/>
    <x v="1"/>
    <x v="6"/>
    <d v="2016-12-28T18:54:02"/>
    <d v="2017-01-27T18:54:02"/>
    <s v="December"/>
    <n v="20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5"/>
    <n v="0"/>
    <s v="theater/plays"/>
    <x v="1"/>
    <x v="6"/>
    <d v="2016-05-20T22:32:01"/>
    <d v="2016-06-19T22:32:01"/>
    <s v="May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e v="#DIV/0!"/>
    <n v="0"/>
    <s v="theater/plays"/>
    <x v="1"/>
    <x v="6"/>
    <d v="2016-05-21T16:45:16"/>
    <d v="2016-06-14T18:54:00"/>
    <s v="May"/>
    <n v="20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29.166666666666668"/>
    <n v="16"/>
    <s v="theater/plays"/>
    <x v="1"/>
    <x v="6"/>
    <d v="2015-02-06T13:57:05"/>
    <d v="2015-03-08T12:57:05"/>
    <s v="February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1.5"/>
    <n v="2"/>
    <s v="theater/plays"/>
    <x v="1"/>
    <x v="6"/>
    <d v="2015-10-30T04:32:33"/>
    <d v="2015-11-14T23:00:00"/>
    <s v="October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126.5"/>
    <n v="22"/>
    <s v="theater/plays"/>
    <x v="1"/>
    <x v="6"/>
    <d v="2015-12-15T18:16:56"/>
    <d v="2016-01-14T18:16:56"/>
    <s v="December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10"/>
    <n v="0"/>
    <s v="theater/plays"/>
    <x v="1"/>
    <x v="6"/>
    <d v="2016-09-09T10:28:26"/>
    <d v="2016-10-09T10:28:26"/>
    <s v="September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10"/>
    <n v="0"/>
    <s v="theater/plays"/>
    <x v="1"/>
    <x v="6"/>
    <d v="2015-02-23T14:29:35"/>
    <d v="2015-03-24T03:59:00"/>
    <s v="February"/>
    <n v="201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9.4"/>
    <n v="5"/>
    <s v="theater/plays"/>
    <x v="1"/>
    <x v="6"/>
    <d v="2015-10-27T22:34:59"/>
    <d v="2015-11-21T04:00:00"/>
    <s v="October"/>
    <n v="2015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e v="#DIV/0!"/>
    <n v="0"/>
    <s v="theater/plays"/>
    <x v="1"/>
    <x v="6"/>
    <d v="2016-06-17T17:49:46"/>
    <d v="2016-07-17T17:49:46"/>
    <s v="June"/>
    <n v="201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72"/>
    <n v="11"/>
    <s v="theater/plays"/>
    <x v="1"/>
    <x v="6"/>
    <d v="2014-12-17T14:42:04"/>
    <d v="2015-01-16T10:26:00"/>
    <s v="December"/>
    <n v="20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30"/>
    <n v="5"/>
    <s v="theater/plays"/>
    <x v="1"/>
    <x v="6"/>
    <d v="2015-04-28T17:34:48"/>
    <d v="2015-05-31T17:35:00"/>
    <s v="April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10.666666666666666"/>
    <n v="3"/>
    <s v="theater/plays"/>
    <x v="1"/>
    <x v="6"/>
    <d v="2015-07-24T16:08:57"/>
    <d v="2015-08-07T15:00:00"/>
    <s v="July"/>
    <n v="201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25.5"/>
    <n v="13"/>
    <s v="theater/plays"/>
    <x v="1"/>
    <x v="6"/>
    <d v="2014-12-17T12:09:11"/>
    <d v="2015-01-16T12:09:11"/>
    <s v="December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20"/>
    <n v="0"/>
    <s v="theater/plays"/>
    <x v="1"/>
    <x v="6"/>
    <d v="2015-02-04T04:40:47"/>
    <d v="2015-04-05T03:40:47"/>
    <s v="February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15"/>
    <n v="2"/>
    <s v="theater/plays"/>
    <x v="1"/>
    <x v="6"/>
    <d v="2015-06-23T19:34:53"/>
    <d v="2015-08-22T19:34:53"/>
    <s v="June"/>
    <n v="20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91.25"/>
    <n v="37"/>
    <s v="theater/plays"/>
    <x v="1"/>
    <x v="6"/>
    <d v="2014-09-08T02:05:00"/>
    <d v="2014-10-22T04:59:00"/>
    <s v="September"/>
    <n v="2014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800"/>
    <n v="3"/>
    <s v="theater/plays"/>
    <x v="1"/>
    <x v="6"/>
    <d v="2016-11-19T00:45:50"/>
    <d v="2016-12-19T00:45:50"/>
    <s v="November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80"/>
    <n v="11"/>
    <s v="theater/plays"/>
    <x v="1"/>
    <x v="6"/>
    <d v="2017-01-15T12:43:39"/>
    <d v="2017-02-28T08:51:00"/>
    <s v="January"/>
    <n v="201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e v="#DIV/0!"/>
    <n v="0"/>
    <s v="theater/plays"/>
    <x v="1"/>
    <x v="6"/>
    <d v="2015-12-06T19:47:17"/>
    <d v="2016-01-31T23:55:00"/>
    <s v="December"/>
    <n v="2015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e v="#DIV/0!"/>
    <n v="0"/>
    <s v="theater/plays"/>
    <x v="1"/>
    <x v="6"/>
    <d v="2016-05-05T17:19:57"/>
    <d v="2016-06-04T17:19:57"/>
    <s v="May"/>
    <n v="201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50"/>
    <n v="1"/>
    <s v="theater/plays"/>
    <x v="1"/>
    <x v="6"/>
    <d v="2016-07-19T20:24:33"/>
    <d v="2016-09-02T20:24:33"/>
    <s v="July"/>
    <n v="201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e v="#DIV/0!"/>
    <n v="0"/>
    <s v="theater/plays"/>
    <x v="1"/>
    <x v="6"/>
    <d v="2014-10-15T02:59:50"/>
    <d v="2014-10-25T02:59:50"/>
    <s v="October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e v="#DIV/0!"/>
    <n v="0"/>
    <s v="theater/plays"/>
    <x v="1"/>
    <x v="6"/>
    <d v="2016-12-26T21:41:22"/>
    <d v="2017-01-25T21:41:22"/>
    <s v="December"/>
    <n v="201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22.833333333333332"/>
    <n v="27"/>
    <s v="theater/plays"/>
    <x v="1"/>
    <x v="6"/>
    <d v="2016-04-15T20:21:13"/>
    <d v="2016-05-15T20:21:13"/>
    <s v="April"/>
    <n v="201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6.666666666666668"/>
    <n v="10"/>
    <s v="theater/plays"/>
    <x v="1"/>
    <x v="6"/>
    <d v="2015-07-03T19:59:26"/>
    <d v="2015-08-26T18:32:00"/>
    <s v="July"/>
    <n v="201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45.785714285714285"/>
    <n v="21"/>
    <s v="theater/plays"/>
    <x v="1"/>
    <x v="6"/>
    <d v="2016-09-27T06:40:34"/>
    <d v="2016-10-27T06:40:34"/>
    <s v="September"/>
    <n v="201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383.33333333333331"/>
    <n v="7"/>
    <s v="theater/plays"/>
    <x v="1"/>
    <x v="6"/>
    <d v="2016-11-23T00:15:09"/>
    <d v="2016-12-26T00:15:09"/>
    <s v="November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106.96969696969697"/>
    <n v="71"/>
    <s v="theater/plays"/>
    <x v="1"/>
    <x v="6"/>
    <d v="2015-02-18T01:11:06"/>
    <d v="2015-04-02T01:00:00"/>
    <s v="February"/>
    <n v="2015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10.25"/>
    <n v="2"/>
    <s v="theater/plays"/>
    <x v="1"/>
    <x v="6"/>
    <d v="2014-09-01T22:00:01"/>
    <d v="2014-09-24T22:00:01"/>
    <s v="September"/>
    <n v="201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59"/>
    <n v="2"/>
    <s v="theater/plays"/>
    <x v="1"/>
    <x v="6"/>
    <d v="2017-02-01T00:45:37"/>
    <d v="2017-03-03T05:00:00"/>
    <s v="February"/>
    <n v="201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e v="#DIV/0!"/>
    <n v="0"/>
    <s v="theater/plays"/>
    <x v="1"/>
    <x v="6"/>
    <d v="2015-10-30T12:56:44"/>
    <d v="2015-11-29T13:56:44"/>
    <s v="October"/>
    <n v="20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14.333333333333334"/>
    <n v="29"/>
    <s v="theater/plays"/>
    <x v="1"/>
    <x v="6"/>
    <d v="2016-05-22T15:02:31"/>
    <d v="2016-07-21T15:02:31"/>
    <s v="May"/>
    <n v="201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15.666666666666666"/>
    <n v="3"/>
    <s v="theater/plays"/>
    <x v="1"/>
    <x v="6"/>
    <d v="2015-01-25T03:15:40"/>
    <d v="2015-02-24T03:15:40"/>
    <s v="January"/>
    <n v="20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1"/>
    <n v="0"/>
    <s v="theater/plays"/>
    <x v="1"/>
    <x v="6"/>
    <d v="2016-01-31T22:43:06"/>
    <d v="2016-02-28T00:00:00"/>
    <s v="January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1"/>
    <n v="0"/>
    <s v="theater/plays"/>
    <x v="1"/>
    <x v="6"/>
    <d v="2015-12-20T13:45:23"/>
    <d v="2016-01-08T06:34:00"/>
    <s v="December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99D1E-0ACB-4A50-ADA4-03FB37157E4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4" showAll="0"/>
    <pivotField numFmtId="164"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4CCD8-85AF-432C-AC8F-942438E04A1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/>
    <pivotField numFmtId="164" showAll="0"/>
    <pivotField showAll="0"/>
    <pivotField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DB48B-AF8E-4F79-BB91-F921929D86C9}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5">
    <pivotField axis="axisRow" allDrilled="1" subtotalTop="0" showAll="0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hier="16" name="[Table1].[Parent Category].[All]" cap="All"/>
    <pageField fld="3" hier="21" name="[Table1].[Years].[All]" cap="All"/>
  </pageFields>
  <dataFields count="1">
    <dataField name="Count of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mework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398D0-10AA-4919-A86D-EE5412B8520E}" name="Table1" displayName="Table1" ref="A1:V4115" headerRowDxfId="15">
  <autoFilter ref="A1:V4115" xr:uid="{04CDB098-15BB-4EE3-9E6E-D142AD31B18F}"/>
  <tableColumns count="22">
    <tableColumn id="1" xr3:uid="{4A7F2A5C-6E80-4FD6-BC3C-9FDC26C03938}" name="id" totalsRowLabel="Total"/>
    <tableColumn id="2" xr3:uid="{CBB83CF3-5399-477A-BBBC-C759DEC2F3A9}" name="name" dataDxfId="14" totalsRowDxfId="13"/>
    <tableColumn id="3" xr3:uid="{26CC89FB-EC17-41FA-B96A-106FC447A163}" name="blurb" dataDxfId="12" totalsRowDxfId="11"/>
    <tableColumn id="4" xr3:uid="{BAB103D1-FC06-4A3D-9B31-3690781E9743}" name="goal"/>
    <tableColumn id="5" xr3:uid="{85D6F2D4-8C1C-4F64-8EBF-FFACD1835BB8}" name="pledged"/>
    <tableColumn id="6" xr3:uid="{046A18F2-0872-4A7F-BAD4-EF5080C92A62}" name="Outcome"/>
    <tableColumn id="7" xr3:uid="{F7DA959F-3828-4DED-9CAF-E51FA8C5BF1A}" name="country"/>
    <tableColumn id="8" xr3:uid="{1547F4D2-CE5C-48A8-8217-C6D46DDABFD2}" name="currency"/>
    <tableColumn id="9" xr3:uid="{FFC7D082-AB8B-4843-9A38-A065FC183268}" name="deadline" dataDxfId="10"/>
    <tableColumn id="10" xr3:uid="{B3959FDE-AE21-4E1C-8AAE-CBA8C5806DFC}" name="launched_at" dataDxfId="9"/>
    <tableColumn id="11" xr3:uid="{221D6CE7-B0DB-4BDA-968F-B7DE7BF7F417}" name="staff_pick"/>
    <tableColumn id="12" xr3:uid="{08860EC3-6920-48FB-B096-8B9EF9AA1C3C}" name="backers_count"/>
    <tableColumn id="13" xr3:uid="{D761B13D-3270-4CD5-B445-A664FE412F36}" name="spotlight"/>
    <tableColumn id="17" xr3:uid="{58579C18-759B-4572-8335-83550141F7B9}" name="Average Donation" dataDxfId="8">
      <calculatedColumnFormula>Table1[[#This Row],[pledged]]/Table1[[#This Row],[backers_count]]</calculatedColumnFormula>
    </tableColumn>
    <tableColumn id="15" xr3:uid="{B9AF3859-377E-441C-906D-33C9B1A51D44}" name="Percentage Funded" dataDxfId="7">
      <calculatedColumnFormula>ROUND(($E2/$D2)*100,0)</calculatedColumnFormula>
    </tableColumn>
    <tableColumn id="14" xr3:uid="{A352BC6F-3092-4DC5-B722-A21727A94AD2}" name="Category and Sub-Category" totalsRowFunction="count" dataDxfId="6"/>
    <tableColumn id="23" xr3:uid="{815C4D49-399C-4785-96E9-23BBB3CEAF73}" name="Parent Category" dataDxfId="5"/>
    <tableColumn id="24" xr3:uid="{D45CAC15-1BC6-4AF1-9029-E34FE892A8A5}" name="Sub Category" dataDxfId="4"/>
    <tableColumn id="16" xr3:uid="{BE49220B-E8BD-4160-8508-5ACFE1BDE4F1}" name="Date Created Conversion (Launched at)" dataDxfId="3">
      <calculatedColumnFormula>(J2/86400)+DATE(1970,1,1)</calculatedColumnFormula>
    </tableColumn>
    <tableColumn id="18" xr3:uid="{76BCBB93-23CD-48A6-8702-13174F85AD6C}" name="Date Ended Conversion (Deadline)" dataDxfId="2">
      <calculatedColumnFormula>(I2/86400)+DATE(1970,1,1)</calculatedColumnFormula>
    </tableColumn>
    <tableColumn id="20" xr3:uid="{4F5547BC-CC8E-46C9-AE90-FC1EFD854B39}" name="Month Created" dataDxfId="1">
      <calculatedColumnFormula>TEXT(Table1[[#This Row],[Date Created Conversion (Launched at)]],"mmmm")</calculatedColumnFormula>
    </tableColumn>
    <tableColumn id="21" xr3:uid="{892CC0EA-30A4-4383-B0A0-4054EE7DE2B1}" name="Years" dataDxfId="0">
      <calculatedColumnFormula>YEAR(Table1[[#This Row],[Date Created Conversion (Launched at)]])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31BA-E178-42CA-84A0-7F43FECBD505}">
  <sheetPr codeName="Sheet1"/>
  <dimension ref="A1:F14"/>
  <sheetViews>
    <sheetView tabSelected="1" workbookViewId="0">
      <selection activeCell="C4" sqref="C4"/>
    </sheetView>
  </sheetViews>
  <sheetFormatPr defaultRowHeight="14.35" x14ac:dyDescent="0.5"/>
  <cols>
    <col min="1" max="1" width="15.5859375" bestFit="1" customWidth="1"/>
    <col min="2" max="2" width="14.64453125" bestFit="1" customWidth="1"/>
    <col min="3" max="3" width="5.29296875" bestFit="1" customWidth="1"/>
    <col min="4" max="4" width="7.9375" bestFit="1" customWidth="1"/>
    <col min="5" max="5" width="3.64453125" bestFit="1" customWidth="1"/>
    <col min="6" max="6" width="10.234375" bestFit="1" customWidth="1"/>
  </cols>
  <sheetData>
    <row r="1" spans="1:6" x14ac:dyDescent="0.5">
      <c r="A1" s="6" t="s">
        <v>8222</v>
      </c>
      <c r="B1" t="s">
        <v>8362</v>
      </c>
    </row>
    <row r="3" spans="1:6" x14ac:dyDescent="0.5">
      <c r="A3" s="6" t="s">
        <v>8364</v>
      </c>
      <c r="B3" s="6" t="s">
        <v>8361</v>
      </c>
    </row>
    <row r="4" spans="1:6" x14ac:dyDescent="0.5">
      <c r="A4" s="6" t="s">
        <v>8311</v>
      </c>
      <c r="B4" t="s">
        <v>8218</v>
      </c>
      <c r="C4" t="s">
        <v>8220</v>
      </c>
      <c r="D4" t="s">
        <v>8219</v>
      </c>
      <c r="E4" t="s">
        <v>8221</v>
      </c>
      <c r="F4" t="s">
        <v>8312</v>
      </c>
    </row>
    <row r="5" spans="1:6" x14ac:dyDescent="0.5">
      <c r="A5" s="7" t="s">
        <v>8309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5">
      <c r="A6" s="7" t="s">
        <v>8337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5">
      <c r="A7" s="7" t="s">
        <v>8334</v>
      </c>
      <c r="B7" s="8">
        <v>80</v>
      </c>
      <c r="C7" s="8">
        <v>140</v>
      </c>
      <c r="D7" s="8"/>
      <c r="E7" s="8"/>
      <c r="F7" s="8">
        <v>220</v>
      </c>
    </row>
    <row r="8" spans="1:6" x14ac:dyDescent="0.5">
      <c r="A8" s="7" t="s">
        <v>8332</v>
      </c>
      <c r="B8" s="8"/>
      <c r="C8" s="8"/>
      <c r="D8" s="8">
        <v>24</v>
      </c>
      <c r="E8" s="8"/>
      <c r="F8" s="8">
        <v>24</v>
      </c>
    </row>
    <row r="9" spans="1:6" x14ac:dyDescent="0.5">
      <c r="A9" s="7" t="s">
        <v>8326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5">
      <c r="A10" s="7" t="s">
        <v>8339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5">
      <c r="A11" s="7" t="s">
        <v>8323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5">
      <c r="A12" s="7" t="s">
        <v>8320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5">
      <c r="A13" s="7" t="s">
        <v>8318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5">
      <c r="A14" s="7" t="s">
        <v>8312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E77-2445-43DB-827B-9B961C100DF2}">
  <sheetPr codeName="Sheet2"/>
  <dimension ref="A1:F47"/>
  <sheetViews>
    <sheetView workbookViewId="0">
      <selection activeCell="C2" sqref="C2"/>
    </sheetView>
  </sheetViews>
  <sheetFormatPr defaultRowHeight="14.35" x14ac:dyDescent="0.5"/>
  <cols>
    <col min="1" max="1" width="15.5859375" bestFit="1" customWidth="1"/>
    <col min="2" max="2" width="14.64453125" bestFit="1" customWidth="1"/>
    <col min="3" max="3" width="5.29296875" bestFit="1" customWidth="1"/>
    <col min="4" max="4" width="7.9375" bestFit="1" customWidth="1"/>
    <col min="5" max="5" width="3.64453125" bestFit="1" customWidth="1"/>
    <col min="6" max="6" width="10.234375" bestFit="1" customWidth="1"/>
  </cols>
  <sheetData>
    <row r="1" spans="1:6" x14ac:dyDescent="0.5">
      <c r="A1" s="6" t="s">
        <v>8222</v>
      </c>
      <c r="B1" t="s">
        <v>8362</v>
      </c>
    </row>
    <row r="2" spans="1:6" x14ac:dyDescent="0.5">
      <c r="A2" s="6" t="s">
        <v>8307</v>
      </c>
      <c r="B2" t="s">
        <v>8362</v>
      </c>
    </row>
    <row r="4" spans="1:6" x14ac:dyDescent="0.5">
      <c r="A4" s="6" t="s">
        <v>8364</v>
      </c>
      <c r="B4" s="6" t="s">
        <v>8361</v>
      </c>
    </row>
    <row r="5" spans="1:6" x14ac:dyDescent="0.5">
      <c r="A5" s="6" t="s">
        <v>8311</v>
      </c>
      <c r="B5" t="s">
        <v>8218</v>
      </c>
      <c r="C5" t="s">
        <v>8220</v>
      </c>
      <c r="D5" t="s">
        <v>8219</v>
      </c>
      <c r="E5" t="s">
        <v>8221</v>
      </c>
      <c r="F5" t="s">
        <v>8312</v>
      </c>
    </row>
    <row r="6" spans="1:6" x14ac:dyDescent="0.5">
      <c r="A6" s="7" t="s">
        <v>8317</v>
      </c>
      <c r="B6" s="8"/>
      <c r="C6" s="8">
        <v>100</v>
      </c>
      <c r="D6" s="8"/>
      <c r="E6" s="8"/>
      <c r="F6" s="8">
        <v>100</v>
      </c>
    </row>
    <row r="7" spans="1:6" x14ac:dyDescent="0.5">
      <c r="A7" s="7" t="s">
        <v>8345</v>
      </c>
      <c r="B7" s="8"/>
      <c r="C7" s="8"/>
      <c r="D7" s="8">
        <v>20</v>
      </c>
      <c r="E7" s="8"/>
      <c r="F7" s="8">
        <v>20</v>
      </c>
    </row>
    <row r="8" spans="1:6" x14ac:dyDescent="0.5">
      <c r="A8" s="7" t="s">
        <v>8333</v>
      </c>
      <c r="B8" s="8"/>
      <c r="C8" s="8"/>
      <c r="D8" s="8">
        <v>24</v>
      </c>
      <c r="E8" s="8"/>
      <c r="F8" s="8">
        <v>24</v>
      </c>
    </row>
    <row r="9" spans="1:6" x14ac:dyDescent="0.5">
      <c r="A9" s="7" t="s">
        <v>8359</v>
      </c>
      <c r="B9" s="8"/>
      <c r="C9" s="8">
        <v>40</v>
      </c>
      <c r="D9" s="8"/>
      <c r="E9" s="8"/>
      <c r="F9" s="8">
        <v>40</v>
      </c>
    </row>
    <row r="10" spans="1:6" x14ac:dyDescent="0.5">
      <c r="A10" s="7" t="s">
        <v>8355</v>
      </c>
      <c r="B10" s="8">
        <v>40</v>
      </c>
      <c r="C10" s="8"/>
      <c r="D10" s="8"/>
      <c r="E10" s="8"/>
      <c r="F10" s="8">
        <v>40</v>
      </c>
    </row>
    <row r="11" spans="1:6" x14ac:dyDescent="0.5">
      <c r="A11" s="7" t="s">
        <v>8316</v>
      </c>
      <c r="B11" s="8">
        <v>180</v>
      </c>
      <c r="C11" s="8"/>
      <c r="D11" s="8"/>
      <c r="E11" s="8"/>
      <c r="F11" s="8">
        <v>180</v>
      </c>
    </row>
    <row r="12" spans="1:6" x14ac:dyDescent="0.5">
      <c r="A12" s="7" t="s">
        <v>8315</v>
      </c>
      <c r="B12" s="8"/>
      <c r="C12" s="8">
        <v>80</v>
      </c>
      <c r="D12" s="8"/>
      <c r="E12" s="8"/>
      <c r="F12" s="8">
        <v>80</v>
      </c>
    </row>
    <row r="13" spans="1:6" x14ac:dyDescent="0.5">
      <c r="A13" s="7" t="s">
        <v>8331</v>
      </c>
      <c r="B13" s="8">
        <v>40</v>
      </c>
      <c r="C13" s="8"/>
      <c r="D13" s="8"/>
      <c r="E13" s="8"/>
      <c r="F13" s="8">
        <v>40</v>
      </c>
    </row>
    <row r="14" spans="1:6" x14ac:dyDescent="0.5">
      <c r="A14" s="7" t="s">
        <v>8348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5">
      <c r="A15" s="7" t="s">
        <v>8325</v>
      </c>
      <c r="B15" s="8"/>
      <c r="C15" s="8">
        <v>40</v>
      </c>
      <c r="D15" s="8"/>
      <c r="E15" s="8"/>
      <c r="F15" s="8">
        <v>40</v>
      </c>
    </row>
    <row r="16" spans="1:6" x14ac:dyDescent="0.5">
      <c r="A16" s="7" t="s">
        <v>8338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5">
      <c r="A17" s="7" t="s">
        <v>8349</v>
      </c>
      <c r="B17" s="8"/>
      <c r="C17" s="8">
        <v>20</v>
      </c>
      <c r="D17" s="8"/>
      <c r="E17" s="8"/>
      <c r="F17" s="8">
        <v>20</v>
      </c>
    </row>
    <row r="18" spans="1:6" x14ac:dyDescent="0.5">
      <c r="A18" s="7" t="s">
        <v>8350</v>
      </c>
      <c r="B18" s="8">
        <v>140</v>
      </c>
      <c r="C18" s="8"/>
      <c r="D18" s="8"/>
      <c r="E18" s="8"/>
      <c r="F18" s="8">
        <v>140</v>
      </c>
    </row>
    <row r="19" spans="1:6" x14ac:dyDescent="0.5">
      <c r="A19" s="7" t="s">
        <v>8330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5">
      <c r="A20" s="7" t="s">
        <v>8329</v>
      </c>
      <c r="B20" s="8"/>
      <c r="C20" s="8">
        <v>60</v>
      </c>
      <c r="D20" s="8"/>
      <c r="E20" s="8"/>
      <c r="F20" s="8">
        <v>60</v>
      </c>
    </row>
    <row r="21" spans="1:6" x14ac:dyDescent="0.5">
      <c r="A21" s="7" t="s">
        <v>8357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5">
      <c r="A22" s="7" t="s">
        <v>8328</v>
      </c>
      <c r="B22" s="8">
        <v>20</v>
      </c>
      <c r="C22" s="8"/>
      <c r="D22" s="8"/>
      <c r="E22" s="8"/>
      <c r="F22" s="8">
        <v>20</v>
      </c>
    </row>
    <row r="23" spans="1:6" x14ac:dyDescent="0.5">
      <c r="A23" s="7" t="s">
        <v>8336</v>
      </c>
      <c r="B23" s="8"/>
      <c r="C23" s="8">
        <v>40</v>
      </c>
      <c r="D23" s="8"/>
      <c r="E23" s="8"/>
      <c r="F23" s="8">
        <v>40</v>
      </c>
    </row>
    <row r="24" spans="1:6" x14ac:dyDescent="0.5">
      <c r="A24" s="7" t="s">
        <v>8360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5">
      <c r="A25" s="7" t="s">
        <v>8344</v>
      </c>
      <c r="B25" s="8"/>
      <c r="C25" s="8">
        <v>20</v>
      </c>
      <c r="D25" s="8"/>
      <c r="E25" s="8"/>
      <c r="F25" s="8">
        <v>20</v>
      </c>
    </row>
    <row r="26" spans="1:6" x14ac:dyDescent="0.5">
      <c r="A26" s="7" t="s">
        <v>8324</v>
      </c>
      <c r="B26" s="8">
        <v>60</v>
      </c>
      <c r="C26" s="8"/>
      <c r="D26" s="8"/>
      <c r="E26" s="8"/>
      <c r="F26" s="8">
        <v>60</v>
      </c>
    </row>
    <row r="27" spans="1:6" x14ac:dyDescent="0.5">
      <c r="A27" s="7" t="s">
        <v>8351</v>
      </c>
      <c r="B27" s="8"/>
      <c r="C27" s="8">
        <v>20</v>
      </c>
      <c r="D27" s="8"/>
      <c r="E27" s="8"/>
      <c r="F27" s="8">
        <v>20</v>
      </c>
    </row>
    <row r="28" spans="1:6" x14ac:dyDescent="0.5">
      <c r="A28" s="7" t="s">
        <v>8340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5">
      <c r="A29" s="7" t="s">
        <v>8346</v>
      </c>
      <c r="B29" s="8"/>
      <c r="C29" s="8">
        <v>20</v>
      </c>
      <c r="D29" s="8"/>
      <c r="E29" s="8"/>
      <c r="F29" s="8">
        <v>20</v>
      </c>
    </row>
    <row r="30" spans="1:6" x14ac:dyDescent="0.5">
      <c r="A30" s="7" t="s">
        <v>8319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5">
      <c r="A31" s="7" t="s">
        <v>8347</v>
      </c>
      <c r="B31" s="8">
        <v>40</v>
      </c>
      <c r="C31" s="8"/>
      <c r="D31" s="8"/>
      <c r="E31" s="8"/>
      <c r="F31" s="8">
        <v>40</v>
      </c>
    </row>
    <row r="32" spans="1:6" x14ac:dyDescent="0.5">
      <c r="A32" s="7" t="s">
        <v>8343</v>
      </c>
      <c r="B32" s="8">
        <v>20</v>
      </c>
      <c r="C32" s="8"/>
      <c r="D32" s="8"/>
      <c r="E32" s="8"/>
      <c r="F32" s="8">
        <v>20</v>
      </c>
    </row>
    <row r="33" spans="1:6" x14ac:dyDescent="0.5">
      <c r="A33" s="7" t="s">
        <v>8354</v>
      </c>
      <c r="B33" s="8"/>
      <c r="C33" s="8">
        <v>20</v>
      </c>
      <c r="D33" s="8"/>
      <c r="E33" s="8"/>
      <c r="F33" s="8">
        <v>20</v>
      </c>
    </row>
    <row r="34" spans="1:6" x14ac:dyDescent="0.5">
      <c r="A34" s="7" t="s">
        <v>8327</v>
      </c>
      <c r="B34" s="8">
        <v>260</v>
      </c>
      <c r="C34" s="8"/>
      <c r="D34" s="8"/>
      <c r="E34" s="8"/>
      <c r="F34" s="8">
        <v>260</v>
      </c>
    </row>
    <row r="35" spans="1:6" x14ac:dyDescent="0.5">
      <c r="A35" s="7" t="s">
        <v>8314</v>
      </c>
      <c r="B35" s="8"/>
      <c r="C35" s="8"/>
      <c r="D35" s="8">
        <v>40</v>
      </c>
      <c r="E35" s="8"/>
      <c r="F35" s="8">
        <v>40</v>
      </c>
    </row>
    <row r="36" spans="1:6" x14ac:dyDescent="0.5">
      <c r="A36" s="7" t="s">
        <v>8313</v>
      </c>
      <c r="B36" s="8">
        <v>60</v>
      </c>
      <c r="C36" s="8"/>
      <c r="D36" s="8"/>
      <c r="E36" s="8"/>
      <c r="F36" s="8">
        <v>60</v>
      </c>
    </row>
    <row r="37" spans="1:6" x14ac:dyDescent="0.5">
      <c r="A37" s="7" t="s">
        <v>8353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5">
      <c r="A38" s="7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5">
      <c r="A39" s="7" t="s">
        <v>8358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5">
      <c r="A40" s="7" t="s">
        <v>8352</v>
      </c>
      <c r="B40" s="8">
        <v>80</v>
      </c>
      <c r="C40" s="8"/>
      <c r="D40" s="8"/>
      <c r="E40" s="8"/>
      <c r="F40" s="8">
        <v>80</v>
      </c>
    </row>
    <row r="41" spans="1:6" x14ac:dyDescent="0.5">
      <c r="A41" s="7" t="s">
        <v>8310</v>
      </c>
      <c r="B41" s="8">
        <v>60</v>
      </c>
      <c r="C41" s="8"/>
      <c r="D41" s="8"/>
      <c r="E41" s="8"/>
      <c r="F41" s="8">
        <v>60</v>
      </c>
    </row>
    <row r="42" spans="1:6" x14ac:dyDescent="0.5">
      <c r="A42" s="7" t="s">
        <v>8342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5">
      <c r="A43" s="7" t="s">
        <v>8335</v>
      </c>
      <c r="B43" s="8"/>
      <c r="C43" s="8">
        <v>100</v>
      </c>
      <c r="D43" s="8"/>
      <c r="E43" s="8"/>
      <c r="F43" s="8">
        <v>100</v>
      </c>
    </row>
    <row r="44" spans="1:6" x14ac:dyDescent="0.5">
      <c r="A44" s="7" t="s">
        <v>8322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5">
      <c r="A45" s="7" t="s">
        <v>8321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5">
      <c r="A46" s="7" t="s">
        <v>8341</v>
      </c>
      <c r="B46" s="8"/>
      <c r="C46" s="8"/>
      <c r="D46" s="8">
        <v>20</v>
      </c>
      <c r="E46" s="8"/>
      <c r="F46" s="8">
        <v>20</v>
      </c>
    </row>
    <row r="47" spans="1:6" x14ac:dyDescent="0.5">
      <c r="A47" s="7" t="s">
        <v>8312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87DB-DC3F-4815-AE92-5694581BDF63}">
  <sheetPr codeName="Sheet3"/>
  <dimension ref="A1:F18"/>
  <sheetViews>
    <sheetView workbookViewId="0">
      <selection activeCell="D35" sqref="D35:D39"/>
    </sheetView>
  </sheetViews>
  <sheetFormatPr defaultRowHeight="14.35" x14ac:dyDescent="0.5"/>
  <cols>
    <col min="1" max="1" width="15.5859375" bestFit="1" customWidth="1"/>
    <col min="2" max="2" width="14.64453125" bestFit="1" customWidth="1"/>
    <col min="3" max="3" width="5.29296875" bestFit="1" customWidth="1"/>
    <col min="4" max="4" width="7.9375" bestFit="1" customWidth="1"/>
    <col min="5" max="5" width="3.64453125" bestFit="1" customWidth="1"/>
    <col min="6" max="6" width="10.234375" bestFit="1" customWidth="1"/>
  </cols>
  <sheetData>
    <row r="1" spans="1:6" x14ac:dyDescent="0.5">
      <c r="A1" s="6" t="s">
        <v>8307</v>
      </c>
      <c r="B1" t="s" vm="2">
        <v>8367</v>
      </c>
    </row>
    <row r="2" spans="1:6" x14ac:dyDescent="0.5">
      <c r="A2" s="6" t="s">
        <v>8381</v>
      </c>
      <c r="B2" t="s" vm="1">
        <v>8367</v>
      </c>
    </row>
    <row r="4" spans="1:6" x14ac:dyDescent="0.5">
      <c r="A4" s="6" t="s">
        <v>8364</v>
      </c>
      <c r="B4" s="6" t="s">
        <v>8361</v>
      </c>
    </row>
    <row r="5" spans="1:6" x14ac:dyDescent="0.5">
      <c r="A5" s="6" t="s">
        <v>8311</v>
      </c>
      <c r="B5" t="s">
        <v>8218</v>
      </c>
      <c r="C5" t="s">
        <v>8220</v>
      </c>
      <c r="D5" t="s">
        <v>8219</v>
      </c>
      <c r="E5" t="s">
        <v>8221</v>
      </c>
      <c r="F5" t="s">
        <v>8312</v>
      </c>
    </row>
    <row r="6" spans="1:6" x14ac:dyDescent="0.5">
      <c r="A6" s="7" t="s">
        <v>8373</v>
      </c>
      <c r="B6" s="8">
        <v>182</v>
      </c>
      <c r="C6" s="8">
        <v>149</v>
      </c>
      <c r="D6" s="8">
        <v>34</v>
      </c>
      <c r="E6" s="8">
        <v>2</v>
      </c>
      <c r="F6" s="8">
        <v>367</v>
      </c>
    </row>
    <row r="7" spans="1:6" x14ac:dyDescent="0.5">
      <c r="A7" s="7" t="s">
        <v>8372</v>
      </c>
      <c r="B7" s="8">
        <v>202</v>
      </c>
      <c r="C7" s="8">
        <v>106</v>
      </c>
      <c r="D7" s="8">
        <v>27</v>
      </c>
      <c r="E7" s="8">
        <v>18</v>
      </c>
      <c r="F7" s="8">
        <v>353</v>
      </c>
    </row>
    <row r="8" spans="1:6" x14ac:dyDescent="0.5">
      <c r="A8" s="7" t="s">
        <v>8376</v>
      </c>
      <c r="B8" s="8">
        <v>180</v>
      </c>
      <c r="C8" s="8">
        <v>108</v>
      </c>
      <c r="D8" s="8">
        <v>28</v>
      </c>
      <c r="E8" s="8">
        <v>30</v>
      </c>
      <c r="F8" s="8">
        <v>346</v>
      </c>
    </row>
    <row r="9" spans="1:6" x14ac:dyDescent="0.5">
      <c r="A9" s="7" t="s">
        <v>8369</v>
      </c>
      <c r="B9" s="8">
        <v>192</v>
      </c>
      <c r="C9" s="8">
        <v>102</v>
      </c>
      <c r="D9" s="8">
        <v>27</v>
      </c>
      <c r="E9" s="8"/>
      <c r="F9" s="8">
        <v>321</v>
      </c>
    </row>
    <row r="10" spans="1:6" x14ac:dyDescent="0.5">
      <c r="A10" s="7" t="s">
        <v>8377</v>
      </c>
      <c r="B10" s="8">
        <v>234</v>
      </c>
      <c r="C10" s="8">
        <v>126</v>
      </c>
      <c r="D10" s="8">
        <v>26</v>
      </c>
      <c r="E10" s="8"/>
      <c r="F10" s="8">
        <v>386</v>
      </c>
    </row>
    <row r="11" spans="1:6" x14ac:dyDescent="0.5">
      <c r="A11" s="7" t="s">
        <v>8375</v>
      </c>
      <c r="B11" s="8">
        <v>211</v>
      </c>
      <c r="C11" s="8">
        <v>147</v>
      </c>
      <c r="D11" s="8">
        <v>27</v>
      </c>
      <c r="E11" s="8"/>
      <c r="F11" s="8">
        <v>385</v>
      </c>
    </row>
    <row r="12" spans="1:6" x14ac:dyDescent="0.5">
      <c r="A12" s="7" t="s">
        <v>8374</v>
      </c>
      <c r="B12" s="8">
        <v>194</v>
      </c>
      <c r="C12" s="8">
        <v>150</v>
      </c>
      <c r="D12" s="8">
        <v>43</v>
      </c>
      <c r="E12" s="8"/>
      <c r="F12" s="8">
        <v>387</v>
      </c>
    </row>
    <row r="13" spans="1:6" x14ac:dyDescent="0.5">
      <c r="A13" s="7" t="s">
        <v>8370</v>
      </c>
      <c r="B13" s="8">
        <v>166</v>
      </c>
      <c r="C13" s="8">
        <v>134</v>
      </c>
      <c r="D13" s="8">
        <v>33</v>
      </c>
      <c r="E13" s="8"/>
      <c r="F13" s="8">
        <v>333</v>
      </c>
    </row>
    <row r="14" spans="1:6" x14ac:dyDescent="0.5">
      <c r="A14" s="7" t="s">
        <v>8380</v>
      </c>
      <c r="B14" s="8">
        <v>147</v>
      </c>
      <c r="C14" s="8">
        <v>127</v>
      </c>
      <c r="D14" s="8">
        <v>24</v>
      </c>
      <c r="E14" s="8"/>
      <c r="F14" s="8">
        <v>298</v>
      </c>
    </row>
    <row r="15" spans="1:6" x14ac:dyDescent="0.5">
      <c r="A15" s="7" t="s">
        <v>8379</v>
      </c>
      <c r="B15" s="8">
        <v>183</v>
      </c>
      <c r="C15" s="8">
        <v>149</v>
      </c>
      <c r="D15" s="8">
        <v>20</v>
      </c>
      <c r="E15" s="8"/>
      <c r="F15" s="8">
        <v>352</v>
      </c>
    </row>
    <row r="16" spans="1:6" x14ac:dyDescent="0.5">
      <c r="A16" s="7" t="s">
        <v>8378</v>
      </c>
      <c r="B16" s="8">
        <v>183</v>
      </c>
      <c r="C16" s="8">
        <v>114</v>
      </c>
      <c r="D16" s="8">
        <v>37</v>
      </c>
      <c r="E16" s="8"/>
      <c r="F16" s="8">
        <v>334</v>
      </c>
    </row>
    <row r="17" spans="1:6" x14ac:dyDescent="0.5">
      <c r="A17" s="7" t="s">
        <v>8371</v>
      </c>
      <c r="B17" s="8">
        <v>111</v>
      </c>
      <c r="C17" s="8">
        <v>118</v>
      </c>
      <c r="D17" s="8">
        <v>23</v>
      </c>
      <c r="E17" s="8"/>
      <c r="F17" s="8">
        <v>252</v>
      </c>
    </row>
    <row r="18" spans="1:6" x14ac:dyDescent="0.5">
      <c r="A18" s="7" t="s">
        <v>8312</v>
      </c>
      <c r="B18" s="8">
        <v>2185</v>
      </c>
      <c r="C18" s="8">
        <v>1530</v>
      </c>
      <c r="D18" s="8">
        <v>349</v>
      </c>
      <c r="E18" s="8">
        <v>50</v>
      </c>
      <c r="F18" s="8">
        <v>4114</v>
      </c>
    </row>
  </sheetData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1_Click">
                <anchor moveWithCells="1" sizeWithCells="1">
                  <from>
                    <xdr:col>1</xdr:col>
                    <xdr:colOff>25400</xdr:colOff>
                    <xdr:row>20</xdr:row>
                    <xdr:rowOff>131233</xdr:rowOff>
                  </from>
                  <to>
                    <xdr:col>3</xdr:col>
                    <xdr:colOff>486833</xdr:colOff>
                    <xdr:row>30</xdr:row>
                    <xdr:rowOff>84667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4BF4-268F-47F6-A6FF-B8AEDF33863D}">
  <sheetPr codeName="Sheet4"/>
  <dimension ref="A1:H13"/>
  <sheetViews>
    <sheetView workbookViewId="0">
      <selection activeCell="D2" sqref="D2"/>
    </sheetView>
  </sheetViews>
  <sheetFormatPr defaultRowHeight="14.35" x14ac:dyDescent="0.5"/>
  <sheetData>
    <row r="1" spans="1:8" x14ac:dyDescent="0.5">
      <c r="A1" t="s">
        <v>8382</v>
      </c>
      <c r="B1" t="s">
        <v>8383</v>
      </c>
      <c r="C1" t="s">
        <v>8384</v>
      </c>
      <c r="D1" t="s">
        <v>8385</v>
      </c>
      <c r="E1" t="s">
        <v>8386</v>
      </c>
      <c r="F1" t="s">
        <v>8387</v>
      </c>
      <c r="G1" t="s">
        <v>8388</v>
      </c>
      <c r="H1" t="s">
        <v>8389</v>
      </c>
    </row>
    <row r="2" spans="1:8" x14ac:dyDescent="0.5">
      <c r="A2" t="s">
        <v>8390</v>
      </c>
      <c r="B2">
        <f>COUNTIFS(Sheet1!$F$2:$F$4115, "Successful",Sheet1!$D$2:$D$4115,"&lt;1000")</f>
        <v>322</v>
      </c>
      <c r="C2">
        <f>COUNTIFS(Sheet1!$F$2:$F$4115, "Failed",Sheet1!$D$2:$D$4115,"&lt;1000")</f>
        <v>113</v>
      </c>
      <c r="D2">
        <f>COUNTIFS(Sheet1!$F$2:$F$4115, "Canceled",Sheet1!$D$2:$D$4115,"&lt;1000")</f>
        <v>18</v>
      </c>
      <c r="E2">
        <f>COUNTIF(Sheet1!$D$2:$D$4115,"&lt;1000")</f>
        <v>461</v>
      </c>
      <c r="F2" s="13">
        <f>B2/$E2</f>
        <v>0.69848156182212584</v>
      </c>
      <c r="G2" s="13">
        <f>C2/$E2</f>
        <v>0.24511930585683298</v>
      </c>
      <c r="H2" s="13">
        <f>D2/$E2</f>
        <v>3.9045553145336226E-2</v>
      </c>
    </row>
    <row r="3" spans="1:8" x14ac:dyDescent="0.5">
      <c r="A3" t="s">
        <v>8391</v>
      </c>
      <c r="B3">
        <f>COUNTIFS(Sheet1!$F$2:$F$4115, "Successful",Sheet1!$D$2:$D$4115,"&gt;=1000",Sheet1!$D$2:$D$4115,"&lt;5000")</f>
        <v>932</v>
      </c>
      <c r="C3">
        <f>COUNTIFS(Sheet1!$F$2:$F$4115, "Failed",Sheet1!$D$2:$D$4115,"&gt;=1000",Sheet1!$D$2:$D$4115,"&lt;5000")</f>
        <v>420</v>
      </c>
      <c r="D3">
        <f>COUNTIFS(Sheet1!$F$2:$F$4115, "Canceled",Sheet1!$D$2:$D$4115,"&gt;=1000",Sheet1!$D$2:$D$4115,"&lt;5000")</f>
        <v>60</v>
      </c>
      <c r="E3">
        <f>COUNTIF(Sheet1!$D$2:$D$4115,"&lt;5000")-E2</f>
        <v>1425</v>
      </c>
      <c r="F3" s="13">
        <f t="shared" ref="F3:F13" si="0">B3/$E3</f>
        <v>0.65403508771929819</v>
      </c>
      <c r="G3" s="13">
        <f t="shared" ref="G3:G13" si="1">C3/$E3</f>
        <v>0.29473684210526313</v>
      </c>
      <c r="H3" s="13">
        <f t="shared" ref="H3:H13" si="2">D3/$E3</f>
        <v>4.2105263157894736E-2</v>
      </c>
    </row>
    <row r="4" spans="1:8" x14ac:dyDescent="0.5">
      <c r="A4" t="s">
        <v>8392</v>
      </c>
      <c r="B4">
        <f>COUNTIFS(Sheet1!$F$2:$F$4115, "Successful",Sheet1!$D$2:$D$4115,"&gt;=5000",Sheet1!$D$2:$D$4115,"&lt;10000")</f>
        <v>381</v>
      </c>
      <c r="C4">
        <f>COUNTIFS(Sheet1!$F$2:$F$4115, "Failed",Sheet1!$D$2:$D$4115,"&gt;=5000",Sheet1!$D$2:$D$4115,"&lt;10000")</f>
        <v>283</v>
      </c>
      <c r="D4">
        <f>COUNTIFS(Sheet1!$F$2:$F$4115, "Canceled",Sheet1!$D$2:$D$4115,"&gt;=5000",Sheet1!$D$2:$D$4115,"&lt;10000")</f>
        <v>52</v>
      </c>
      <c r="E4">
        <f>COUNTIF(Sheet1!$D$2:$D$4115,"&lt;10000")-($E$2+$E$3)</f>
        <v>722</v>
      </c>
      <c r="F4" s="13">
        <f t="shared" si="0"/>
        <v>0.52770083102493071</v>
      </c>
      <c r="G4" s="13">
        <f t="shared" si="1"/>
        <v>0.39196675900277006</v>
      </c>
      <c r="H4" s="13">
        <f t="shared" si="2"/>
        <v>7.2022160664819951E-2</v>
      </c>
    </row>
    <row r="5" spans="1:8" x14ac:dyDescent="0.5">
      <c r="A5" t="s">
        <v>8393</v>
      </c>
      <c r="B5">
        <f>COUNTIFS(Sheet1!$F$2:$F$4115, "Successful",Sheet1!$D$2:$D$4115,"&gt;=10000",Sheet1!$D$2:$D$4115,"&lt;15000")</f>
        <v>168</v>
      </c>
      <c r="C5">
        <f>COUNTIFS(Sheet1!$F$2:$F$4115, "Failed",Sheet1!$D$2:$D$4115,"&gt;=10000",Sheet1!$D$2:$D$4115,"&lt;15000")</f>
        <v>144</v>
      </c>
      <c r="D5">
        <f>COUNTIFS(Sheet1!$F$2:$F$4115, "Canceled",Sheet1!$D$2:$D$4115,"&gt;=10000",Sheet1!$D$2:$D$4115,"&lt;15000")</f>
        <v>40</v>
      </c>
      <c r="E5">
        <f>COUNTIF(Sheet1!$D$2:$D$4115,"&lt;15000")-($E$2+$E$3+E4)</f>
        <v>361</v>
      </c>
      <c r="F5" s="13">
        <f t="shared" si="0"/>
        <v>0.46537396121883656</v>
      </c>
      <c r="G5" s="13">
        <f t="shared" si="1"/>
        <v>0.39889196675900279</v>
      </c>
      <c r="H5" s="13">
        <f t="shared" si="2"/>
        <v>0.11080332409972299</v>
      </c>
    </row>
    <row r="6" spans="1:8" x14ac:dyDescent="0.5">
      <c r="A6" t="s">
        <v>8394</v>
      </c>
      <c r="B6">
        <f>COUNTIFS(Sheet1!$F$2:$F$4115, "Successful",Sheet1!$D$2:$D$4115,"&gt;=15000",Sheet1!$D$2:$D$4115,"&lt;20000")</f>
        <v>94</v>
      </c>
      <c r="C6">
        <f>COUNTIFS(Sheet1!$F$2:$F$4115, "Failed",Sheet1!$D$2:$D$4115,"&gt;=15000",Sheet1!$D$2:$D$4115,"&lt;20000")</f>
        <v>90</v>
      </c>
      <c r="D6">
        <f>COUNTIFS(Sheet1!$F$2:$F$4115, "Canceled",Sheet1!$D$2:$D$4115,"&gt;=15000",Sheet1!$D$2:$D$4115,"&lt;20000")</f>
        <v>17</v>
      </c>
      <c r="E6">
        <f>COUNTIF(Sheet1!$D$2:$D$4115,"&lt;20000")-($E$2+$E$3+E4+E5)</f>
        <v>205</v>
      </c>
      <c r="F6" s="13">
        <f t="shared" si="0"/>
        <v>0.45853658536585368</v>
      </c>
      <c r="G6" s="13">
        <f t="shared" si="1"/>
        <v>0.43902439024390244</v>
      </c>
      <c r="H6" s="13">
        <f t="shared" si="2"/>
        <v>8.2926829268292687E-2</v>
      </c>
    </row>
    <row r="7" spans="1:8" x14ac:dyDescent="0.5">
      <c r="A7" t="s">
        <v>8395</v>
      </c>
      <c r="B7">
        <f>COUNTIFS(Sheet1!$F$2:$F$4115, "Successful",Sheet1!$D$2:$D$4115,"&gt;=20000",Sheet1!$D$2:$D$4115,"&lt;25000")</f>
        <v>62</v>
      </c>
      <c r="C7">
        <f>COUNTIFS(Sheet1!$F$2:$F$4115, "Failed",Sheet1!$D$2:$D$4115,"&gt;=20000",Sheet1!$D$2:$D$4115,"&lt;25000")</f>
        <v>72</v>
      </c>
      <c r="D7">
        <f>COUNTIFS(Sheet1!$F$2:$F$4115, "Canceled",Sheet1!$D$2:$D$4115,"&gt;=20000",Sheet1!$D$2:$D$4115,"&lt;25000")</f>
        <v>14</v>
      </c>
      <c r="E7">
        <f>COUNTIF(Sheet1!$D$2:$D$4115,"&lt;25000")-($E$2+$E$3+E4+E5+E6)</f>
        <v>149</v>
      </c>
      <c r="F7" s="13">
        <f t="shared" si="0"/>
        <v>0.41610738255033558</v>
      </c>
      <c r="G7" s="13">
        <f t="shared" si="1"/>
        <v>0.48322147651006714</v>
      </c>
      <c r="H7" s="13">
        <f t="shared" si="2"/>
        <v>9.3959731543624164E-2</v>
      </c>
    </row>
    <row r="8" spans="1:8" x14ac:dyDescent="0.5">
      <c r="A8" t="s">
        <v>8396</v>
      </c>
      <c r="B8">
        <f>COUNTIFS(Sheet1!$F$2:$F$4115, "Successful",Sheet1!$D$2:$D$4115,"&gt;=25000",Sheet1!$D$2:$D$4115,"&lt;30000")</f>
        <v>55</v>
      </c>
      <c r="C8">
        <f>COUNTIFS(Sheet1!$F$2:$F$4115, "Failed",Sheet1!$D$2:$D$4115,"&gt;=25000",Sheet1!$D$2:$D$4115,"&lt;30000")</f>
        <v>64</v>
      </c>
      <c r="D8">
        <f>COUNTIFS(Sheet1!$F$2:$F$4115, "Canceled",Sheet1!$D$2:$D$4115,"&gt;=25000",Sheet1!$D$2:$D$4115,"&lt;30000")</f>
        <v>18</v>
      </c>
      <c r="E8">
        <f>COUNTIF(Sheet1!$D$2:$D$4115,"&lt;30000")-($E$2+$E$3+E4+E5+E6+E7)</f>
        <v>138</v>
      </c>
      <c r="F8" s="13">
        <f t="shared" si="0"/>
        <v>0.39855072463768115</v>
      </c>
      <c r="G8" s="13">
        <f t="shared" si="1"/>
        <v>0.46376811594202899</v>
      </c>
      <c r="H8" s="13">
        <f t="shared" si="2"/>
        <v>0.13043478260869565</v>
      </c>
    </row>
    <row r="9" spans="1:8" x14ac:dyDescent="0.5">
      <c r="A9" t="s">
        <v>8397</v>
      </c>
      <c r="B9">
        <f>COUNTIFS(Sheet1!$F$2:$F$4115, "Successful",Sheet1!$D$2:$D$4115,"&gt;=30000",Sheet1!$D$2:$D$4115,"&lt;35000")</f>
        <v>32</v>
      </c>
      <c r="C9">
        <f>COUNTIFS(Sheet1!$F$2:$F$4115, "Failed",Sheet1!$D$2:$D$4115,"&gt;=30000",Sheet1!$D$2:$D$4115,"&lt;35000")</f>
        <v>37</v>
      </c>
      <c r="D9">
        <f>COUNTIFS(Sheet1!$F$2:$F$4115, "Canceled",Sheet1!$D$2:$D$4115,"&gt;=30000",Sheet1!$D$2:$D$4115,"&lt;35000")</f>
        <v>13</v>
      </c>
      <c r="E9">
        <f>COUNTIF(Sheet1!$D$2:$D$4115,"&lt;35000")-($E$2+$E$3+E4+E5+E6+E7+E8)</f>
        <v>84</v>
      </c>
      <c r="F9" s="13">
        <f t="shared" si="0"/>
        <v>0.38095238095238093</v>
      </c>
      <c r="G9" s="13">
        <f t="shared" si="1"/>
        <v>0.44047619047619047</v>
      </c>
      <c r="H9" s="13">
        <f t="shared" si="2"/>
        <v>0.15476190476190477</v>
      </c>
    </row>
    <row r="10" spans="1:8" x14ac:dyDescent="0.5">
      <c r="A10" t="s">
        <v>8398</v>
      </c>
      <c r="B10">
        <f>COUNTIFS(Sheet1!$F$2:$F$4115, "Successful",Sheet1!$D$2:$D$4115,"&gt;=35000",Sheet1!$D$2:$D$4115,"&lt;40000")</f>
        <v>26</v>
      </c>
      <c r="C10">
        <f>COUNTIFS(Sheet1!$F$2:$F$4115, "Failed",Sheet1!$D$2:$D$4115,"&gt;=35000",Sheet1!$D$2:$D$4115,"&lt;40000")</f>
        <v>22</v>
      </c>
      <c r="D10">
        <f>COUNTIFS(Sheet1!$F$2:$F$4115, "Canceled",Sheet1!$D$2:$D$4115,"&gt;=35000",Sheet1!$D$2:$D$4115,"&lt;40000")</f>
        <v>7</v>
      </c>
      <c r="E10">
        <f>COUNTIF(Sheet1!$D$2:$D$4115,"&lt;40000")-($E$2+$E$3+E4+E5+E6+E7+E8+E9)</f>
        <v>55</v>
      </c>
      <c r="F10" s="13">
        <f t="shared" si="0"/>
        <v>0.47272727272727272</v>
      </c>
      <c r="G10" s="13">
        <f t="shared" si="1"/>
        <v>0.4</v>
      </c>
      <c r="H10" s="13">
        <f t="shared" si="2"/>
        <v>0.12727272727272726</v>
      </c>
    </row>
    <row r="11" spans="1:8" x14ac:dyDescent="0.5">
      <c r="A11" t="s">
        <v>8399</v>
      </c>
      <c r="B11">
        <f>COUNTIFS(Sheet1!$F$2:$F$4115, "Successful",Sheet1!$D$2:$D$4115,"&gt;=40000",Sheet1!$D$2:$D$4115,"&lt;45000")</f>
        <v>21</v>
      </c>
      <c r="C11">
        <f>COUNTIFS(Sheet1!$F$2:$F$4115, "Failed",Sheet1!$D$2:$D$4115,"&gt;=40000",Sheet1!$D$2:$D$4115,"&lt;45000")</f>
        <v>16</v>
      </c>
      <c r="D11">
        <f>COUNTIFS(Sheet1!$F$2:$F$4115, "Canceled",Sheet1!$D$2:$D$4115,"&gt;=40000",Sheet1!$D$2:$D$4115,"&lt;45000")</f>
        <v>6</v>
      </c>
      <c r="E11">
        <f>COUNTIF(Sheet1!$D$2:$D$4115,"&lt;45000")-($E$2+$E$3+E4+E5+E6+E7+E8+E9+E10)</f>
        <v>44</v>
      </c>
      <c r="F11" s="13">
        <f t="shared" si="0"/>
        <v>0.47727272727272729</v>
      </c>
      <c r="G11" s="13">
        <f t="shared" si="1"/>
        <v>0.36363636363636365</v>
      </c>
      <c r="H11" s="13">
        <f t="shared" si="2"/>
        <v>0.13636363636363635</v>
      </c>
    </row>
    <row r="12" spans="1:8" x14ac:dyDescent="0.5">
      <c r="A12" t="s">
        <v>8400</v>
      </c>
      <c r="B12">
        <f>COUNTIFS(Sheet1!$F$2:$F$4115, "Successful",Sheet1!$D$2:$D$4115,"&gt;=45000",Sheet1!$D$2:$D$4115,"&lt;50000")</f>
        <v>6</v>
      </c>
      <c r="C12">
        <f>COUNTIFS(Sheet1!$F$2:$F$4115, "Failed",Sheet1!$D$2:$D$4115,"&gt;=45000",Sheet1!$D$2:$D$4115,"&lt;50000")</f>
        <v>11</v>
      </c>
      <c r="D12">
        <f>COUNTIFS(Sheet1!$F$2:$F$4115, "Canceled",Sheet1!$D$2:$D$4115,"&gt;=45000",Sheet1!$D$2:$D$4115,"&lt;50000")</f>
        <v>4</v>
      </c>
      <c r="E12">
        <f>COUNTIF(Sheet1!$D$2:$D$4115,"&lt;50000")-($E$2+$E$3+E4+E5+E6+E7+E8+E9+E10+E11)</f>
        <v>21</v>
      </c>
      <c r="F12" s="13">
        <f t="shared" si="0"/>
        <v>0.2857142857142857</v>
      </c>
      <c r="G12" s="13">
        <f t="shared" si="1"/>
        <v>0.52380952380952384</v>
      </c>
      <c r="H12" s="13">
        <f t="shared" si="2"/>
        <v>0.19047619047619047</v>
      </c>
    </row>
    <row r="13" spans="1:8" x14ac:dyDescent="0.5">
      <c r="A13" t="s">
        <v>8401</v>
      </c>
      <c r="B13">
        <f>COUNTIFS(Sheet1!$F$2:$F$4115, "Successful",Sheet1!$D$2:$D$4115,"&gt;50000")</f>
        <v>55</v>
      </c>
      <c r="C13">
        <f>COUNTIFS(Sheet1!$F$2:$F$4115, "Failed",Sheet1!$D$2:$D$4115,"&gt;50000")</f>
        <v>198</v>
      </c>
      <c r="D13">
        <f>COUNTIFS(Sheet1!$F$2:$F$4115, "Canceled",Sheet1!$D$2:$D$4115,"&gt;50000")</f>
        <v>83</v>
      </c>
      <c r="E13">
        <f>COUNTIF(Sheet1!$D$2:$D$4115,"&gt;=50000")</f>
        <v>449</v>
      </c>
      <c r="F13" s="13">
        <f t="shared" si="0"/>
        <v>0.12249443207126949</v>
      </c>
      <c r="G13" s="13">
        <f t="shared" si="1"/>
        <v>0.44097995545657015</v>
      </c>
      <c r="H13" s="13">
        <f t="shared" si="2"/>
        <v>0.18485523385300667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V4115"/>
  <sheetViews>
    <sheetView topLeftCell="A4102" zoomScale="55" zoomScaleNormal="55" workbookViewId="0">
      <selection activeCell="I2" sqref="I2"/>
    </sheetView>
  </sheetViews>
  <sheetFormatPr defaultRowHeight="14.35" x14ac:dyDescent="0.5"/>
  <cols>
    <col min="2" max="2" width="38.41015625" style="3" customWidth="1"/>
    <col min="3" max="3" width="40.29296875" style="3" customWidth="1"/>
    <col min="5" max="5" width="16.41015625" customWidth="1"/>
    <col min="6" max="6" width="21.29296875" customWidth="1"/>
    <col min="7" max="7" width="17.87890625" customWidth="1"/>
    <col min="8" max="8" width="19.87890625" customWidth="1"/>
    <col min="9" max="9" width="19.29296875" style="8" customWidth="1"/>
    <col min="10" max="10" width="17.87890625" style="8" customWidth="1"/>
    <col min="11" max="11" width="15.41015625" customWidth="1"/>
    <col min="12" max="12" width="24.5859375" customWidth="1"/>
    <col min="13" max="13" width="36.41015625" customWidth="1"/>
    <col min="14" max="14" width="28.05859375" style="5" customWidth="1"/>
    <col min="15" max="15" width="41.1171875" customWidth="1"/>
    <col min="16" max="16" width="27.52734375" customWidth="1"/>
    <col min="17" max="17" width="41.1171875" style="5" customWidth="1"/>
    <col min="18" max="18" width="41.1171875" customWidth="1"/>
    <col min="19" max="19" width="41.1171875" style="5" customWidth="1"/>
    <col min="20" max="20" width="32.8203125" customWidth="1"/>
    <col min="21" max="21" width="17.703125" customWidth="1"/>
    <col min="22" max="23" width="41.1171875" customWidth="1"/>
  </cols>
  <sheetData>
    <row r="1" spans="1:22" x14ac:dyDescent="0.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8363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8306</v>
      </c>
      <c r="O1" s="1" t="s">
        <v>8305</v>
      </c>
      <c r="P1" s="1" t="s">
        <v>8263</v>
      </c>
      <c r="Q1" s="1" t="s">
        <v>8307</v>
      </c>
      <c r="R1" s="1" t="s">
        <v>8308</v>
      </c>
      <c r="S1" s="1" t="s">
        <v>8365</v>
      </c>
      <c r="T1" s="1" t="s">
        <v>8366</v>
      </c>
      <c r="U1" s="1" t="s">
        <v>8368</v>
      </c>
      <c r="V1" s="1" t="s">
        <v>8381</v>
      </c>
    </row>
    <row r="2" spans="1:22" ht="43" x14ac:dyDescent="0.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 s="8">
        <v>1437620400</v>
      </c>
      <c r="J2" s="8">
        <v>1434931811</v>
      </c>
      <c r="K2" t="b">
        <v>0</v>
      </c>
      <c r="L2">
        <v>182</v>
      </c>
      <c r="M2" t="b">
        <v>1</v>
      </c>
      <c r="N2" s="5">
        <f>Table1[[#This Row],[pledged]]/Table1[[#This Row],[backers_count]]</f>
        <v>63.917582417582416</v>
      </c>
      <c r="O2" s="1">
        <f>ROUND(($E2/$D2)*100,0)</f>
        <v>137</v>
      </c>
      <c r="P2" s="5" t="s">
        <v>8264</v>
      </c>
      <c r="Q2" s="1" t="s">
        <v>8309</v>
      </c>
      <c r="R2" s="1" t="s">
        <v>8310</v>
      </c>
      <c r="S2" s="11">
        <f>(J2/86400)+DATE(1970,1,1)</f>
        <v>42177.007071759261</v>
      </c>
      <c r="T2" s="11">
        <f t="shared" ref="T2:T65" si="0">(I2/86400)+DATE(1970,1,1)</f>
        <v>42208.125</v>
      </c>
      <c r="U2" s="12" t="str">
        <f>TEXT(Table1[[#This Row],[Date Created Conversion (Launched at)]],"mmmm")</f>
        <v>June</v>
      </c>
      <c r="V2" s="12">
        <f>YEAR(Table1[[#This Row],[Date Created Conversion (Launched at)]])</f>
        <v>2015</v>
      </c>
    </row>
    <row r="3" spans="1:22" ht="28.7" x14ac:dyDescent="0.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 s="8">
        <v>1488464683</v>
      </c>
      <c r="J3" s="8">
        <v>1485872683</v>
      </c>
      <c r="K3" t="b">
        <v>0</v>
      </c>
      <c r="L3">
        <v>79</v>
      </c>
      <c r="M3" t="b">
        <v>1</v>
      </c>
      <c r="N3" s="5">
        <f>Table1[[#This Row],[pledged]]/Table1[[#This Row],[backers_count]]</f>
        <v>185.48101265822785</v>
      </c>
      <c r="O3" s="1">
        <f t="shared" ref="O3:O66" si="1">ROUND(($E3/$D3)*100,0)</f>
        <v>143</v>
      </c>
      <c r="P3" s="5" t="s">
        <v>8264</v>
      </c>
      <c r="Q3" s="1" t="s">
        <v>8309</v>
      </c>
      <c r="R3" s="1" t="s">
        <v>8310</v>
      </c>
      <c r="S3" s="9">
        <f t="shared" ref="S3:S65" si="2">(J3/86400)+DATE(1970,1,1)</f>
        <v>42766.600497685184</v>
      </c>
      <c r="T3" s="11">
        <f t="shared" si="0"/>
        <v>42796.600497685184</v>
      </c>
      <c r="U3" s="12" t="str">
        <f>TEXT(Table1[[#This Row],[Date Created Conversion (Launched at)]],"mmmm")</f>
        <v>January</v>
      </c>
      <c r="V3" s="12">
        <f>YEAR(Table1[[#This Row],[Date Created Conversion (Launched at)]])</f>
        <v>2017</v>
      </c>
    </row>
    <row r="4" spans="1:22" ht="43" x14ac:dyDescent="0.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 s="8">
        <v>1455555083</v>
      </c>
      <c r="J4" s="8">
        <v>1454691083</v>
      </c>
      <c r="K4" t="b">
        <v>0</v>
      </c>
      <c r="L4">
        <v>35</v>
      </c>
      <c r="M4" t="b">
        <v>1</v>
      </c>
      <c r="N4" s="5">
        <f>Table1[[#This Row],[pledged]]/Table1[[#This Row],[backers_count]]</f>
        <v>15</v>
      </c>
      <c r="O4" s="1">
        <f t="shared" si="1"/>
        <v>105</v>
      </c>
      <c r="P4" s="5" t="s">
        <v>8264</v>
      </c>
      <c r="Q4" s="1" t="s">
        <v>8309</v>
      </c>
      <c r="R4" s="1" t="s">
        <v>8310</v>
      </c>
      <c r="S4" s="9">
        <f t="shared" si="2"/>
        <v>42405.702349537038</v>
      </c>
      <c r="T4" s="11">
        <f t="shared" si="0"/>
        <v>42415.702349537038</v>
      </c>
      <c r="U4" s="12" t="str">
        <f>TEXT(Table1[[#This Row],[Date Created Conversion (Launched at)]],"mmmm")</f>
        <v>February</v>
      </c>
      <c r="V4" s="12">
        <f>YEAR(Table1[[#This Row],[Date Created Conversion (Launched at)]])</f>
        <v>2016</v>
      </c>
    </row>
    <row r="5" spans="1:22" ht="28.7" x14ac:dyDescent="0.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 s="8">
        <v>1407414107</v>
      </c>
      <c r="J5" s="8">
        <v>1404822107</v>
      </c>
      <c r="K5" t="b">
        <v>0</v>
      </c>
      <c r="L5">
        <v>150</v>
      </c>
      <c r="M5" t="b">
        <v>1</v>
      </c>
      <c r="N5" s="5">
        <f>Table1[[#This Row],[pledged]]/Table1[[#This Row],[backers_count]]</f>
        <v>69.266666666666666</v>
      </c>
      <c r="O5" s="1">
        <f t="shared" si="1"/>
        <v>104</v>
      </c>
      <c r="P5" s="5" t="s">
        <v>8264</v>
      </c>
      <c r="Q5" s="1" t="s">
        <v>8309</v>
      </c>
      <c r="R5" s="1" t="s">
        <v>8310</v>
      </c>
      <c r="S5" s="9">
        <f t="shared" si="2"/>
        <v>41828.515127314815</v>
      </c>
      <c r="T5" s="11">
        <f t="shared" si="0"/>
        <v>41858.515127314815</v>
      </c>
      <c r="U5" s="12" t="str">
        <f>TEXT(Table1[[#This Row],[Date Created Conversion (Launched at)]],"mmmm")</f>
        <v>July</v>
      </c>
      <c r="V5" s="12">
        <f>YEAR(Table1[[#This Row],[Date Created Conversion (Launched at)]])</f>
        <v>2014</v>
      </c>
    </row>
    <row r="6" spans="1:22" ht="57.35" x14ac:dyDescent="0.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 s="8">
        <v>1450555279</v>
      </c>
      <c r="J6" s="8">
        <v>1447963279</v>
      </c>
      <c r="K6" t="b">
        <v>0</v>
      </c>
      <c r="L6">
        <v>284</v>
      </c>
      <c r="M6" t="b">
        <v>1</v>
      </c>
      <c r="N6" s="5">
        <f>Table1[[#This Row],[pledged]]/Table1[[#This Row],[backers_count]]</f>
        <v>190.55028169014085</v>
      </c>
      <c r="O6" s="1">
        <f t="shared" si="1"/>
        <v>123</v>
      </c>
      <c r="P6" s="5" t="s">
        <v>8264</v>
      </c>
      <c r="Q6" s="1" t="s">
        <v>8309</v>
      </c>
      <c r="R6" s="1" t="s">
        <v>8310</v>
      </c>
      <c r="S6" s="9">
        <f t="shared" si="2"/>
        <v>42327.834247685183</v>
      </c>
      <c r="T6" s="11">
        <f t="shared" si="0"/>
        <v>42357.834247685183</v>
      </c>
      <c r="U6" s="12" t="str">
        <f>TEXT(Table1[[#This Row],[Date Created Conversion (Launched at)]],"mmmm")</f>
        <v>November</v>
      </c>
      <c r="V6" s="12">
        <f>YEAR(Table1[[#This Row],[Date Created Conversion (Launched at)]])</f>
        <v>2015</v>
      </c>
    </row>
    <row r="7" spans="1:22" ht="43" x14ac:dyDescent="0.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 s="8">
        <v>1469770500</v>
      </c>
      <c r="J7" s="8">
        <v>1468362207</v>
      </c>
      <c r="K7" t="b">
        <v>0</v>
      </c>
      <c r="L7">
        <v>47</v>
      </c>
      <c r="M7" t="b">
        <v>1</v>
      </c>
      <c r="N7" s="5">
        <f>Table1[[#This Row],[pledged]]/Table1[[#This Row],[backers_count]]</f>
        <v>93.40425531914893</v>
      </c>
      <c r="O7" s="1">
        <f t="shared" si="1"/>
        <v>110</v>
      </c>
      <c r="P7" s="5" t="s">
        <v>8264</v>
      </c>
      <c r="Q7" s="1" t="s">
        <v>8309</v>
      </c>
      <c r="R7" s="1" t="s">
        <v>8310</v>
      </c>
      <c r="S7" s="9">
        <f t="shared" si="2"/>
        <v>42563.932951388888</v>
      </c>
      <c r="T7" s="11">
        <f t="shared" si="0"/>
        <v>42580.232638888891</v>
      </c>
      <c r="U7" s="12" t="str">
        <f>TEXT(Table1[[#This Row],[Date Created Conversion (Launched at)]],"mmmm")</f>
        <v>July</v>
      </c>
      <c r="V7" s="12">
        <f>YEAR(Table1[[#This Row],[Date Created Conversion (Launched at)]])</f>
        <v>2016</v>
      </c>
    </row>
    <row r="8" spans="1:22" ht="43" x14ac:dyDescent="0.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 s="8">
        <v>1402710250</v>
      </c>
      <c r="J8" s="8">
        <v>1401846250</v>
      </c>
      <c r="K8" t="b">
        <v>0</v>
      </c>
      <c r="L8">
        <v>58</v>
      </c>
      <c r="M8" t="b">
        <v>1</v>
      </c>
      <c r="N8" s="5">
        <f>Table1[[#This Row],[pledged]]/Table1[[#This Row],[backers_count]]</f>
        <v>146.87931034482759</v>
      </c>
      <c r="O8" s="1">
        <f t="shared" si="1"/>
        <v>106</v>
      </c>
      <c r="P8" s="5" t="s">
        <v>8264</v>
      </c>
      <c r="Q8" s="1" t="s">
        <v>8309</v>
      </c>
      <c r="R8" s="1" t="s">
        <v>8310</v>
      </c>
      <c r="S8" s="9">
        <f t="shared" si="2"/>
        <v>41794.072337962964</v>
      </c>
      <c r="T8" s="11">
        <f t="shared" si="0"/>
        <v>41804.072337962964</v>
      </c>
      <c r="U8" s="12" t="str">
        <f>TEXT(Table1[[#This Row],[Date Created Conversion (Launched at)]],"mmmm")</f>
        <v>June</v>
      </c>
      <c r="V8" s="12">
        <f>YEAR(Table1[[#This Row],[Date Created Conversion (Launched at)]])</f>
        <v>2014</v>
      </c>
    </row>
    <row r="9" spans="1:22" ht="43" x14ac:dyDescent="0.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 s="8">
        <v>1467680867</v>
      </c>
      <c r="J9" s="8">
        <v>1464224867</v>
      </c>
      <c r="K9" t="b">
        <v>0</v>
      </c>
      <c r="L9">
        <v>57</v>
      </c>
      <c r="M9" t="b">
        <v>1</v>
      </c>
      <c r="N9" s="5">
        <f>Table1[[#This Row],[pledged]]/Table1[[#This Row],[backers_count]]</f>
        <v>159.82456140350877</v>
      </c>
      <c r="O9" s="1">
        <f t="shared" si="1"/>
        <v>101</v>
      </c>
      <c r="P9" s="5" t="s">
        <v>8264</v>
      </c>
      <c r="Q9" s="1" t="s">
        <v>8309</v>
      </c>
      <c r="R9" s="1" t="s">
        <v>8310</v>
      </c>
      <c r="S9" s="9">
        <f t="shared" si="2"/>
        <v>42516.047071759254</v>
      </c>
      <c r="T9" s="11">
        <f t="shared" si="0"/>
        <v>42556.047071759254</v>
      </c>
      <c r="U9" s="12" t="str">
        <f>TEXT(Table1[[#This Row],[Date Created Conversion (Launched at)]],"mmmm")</f>
        <v>May</v>
      </c>
      <c r="V9" s="12">
        <f>YEAR(Table1[[#This Row],[Date Created Conversion (Launched at)]])</f>
        <v>2016</v>
      </c>
    </row>
    <row r="10" spans="1:22" x14ac:dyDescent="0.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 s="8">
        <v>1460754000</v>
      </c>
      <c r="J10" s="8">
        <v>1460155212</v>
      </c>
      <c r="K10" t="b">
        <v>0</v>
      </c>
      <c r="L10">
        <v>12</v>
      </c>
      <c r="M10" t="b">
        <v>1</v>
      </c>
      <c r="N10" s="5">
        <f>Table1[[#This Row],[pledged]]/Table1[[#This Row],[backers_count]]</f>
        <v>291.79333333333335</v>
      </c>
      <c r="O10" s="1">
        <f t="shared" si="1"/>
        <v>100</v>
      </c>
      <c r="P10" s="5" t="s">
        <v>8264</v>
      </c>
      <c r="Q10" s="1" t="s">
        <v>8309</v>
      </c>
      <c r="R10" s="1" t="s">
        <v>8310</v>
      </c>
      <c r="S10" s="9">
        <f t="shared" si="2"/>
        <v>42468.94458333333</v>
      </c>
      <c r="T10" s="11">
        <f t="shared" si="0"/>
        <v>42475.875</v>
      </c>
      <c r="U10" s="12" t="str">
        <f>TEXT(Table1[[#This Row],[Date Created Conversion (Launched at)]],"mmmm")</f>
        <v>April</v>
      </c>
      <c r="V10" s="12">
        <f>YEAR(Table1[[#This Row],[Date Created Conversion (Launched at)]])</f>
        <v>2016</v>
      </c>
    </row>
    <row r="11" spans="1:22" ht="43" x14ac:dyDescent="0.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 s="8">
        <v>1460860144</v>
      </c>
      <c r="J11" s="8">
        <v>1458268144</v>
      </c>
      <c r="K11" t="b">
        <v>0</v>
      </c>
      <c r="L11">
        <v>20</v>
      </c>
      <c r="M11" t="b">
        <v>1</v>
      </c>
      <c r="N11" s="5">
        <f>Table1[[#This Row],[pledged]]/Table1[[#This Row],[backers_count]]</f>
        <v>31.499500000000001</v>
      </c>
      <c r="O11" s="1">
        <f t="shared" si="1"/>
        <v>126</v>
      </c>
      <c r="P11" s="5" t="s">
        <v>8264</v>
      </c>
      <c r="Q11" s="1" t="s">
        <v>8309</v>
      </c>
      <c r="R11" s="1" t="s">
        <v>8310</v>
      </c>
      <c r="S11" s="9">
        <f t="shared" si="2"/>
        <v>42447.103518518517</v>
      </c>
      <c r="T11" s="11">
        <f t="shared" si="0"/>
        <v>42477.103518518517</v>
      </c>
      <c r="U11" s="12" t="str">
        <f>TEXT(Table1[[#This Row],[Date Created Conversion (Launched at)]],"mmmm")</f>
        <v>March</v>
      </c>
      <c r="V11" s="12">
        <f>YEAR(Table1[[#This Row],[Date Created Conversion (Launched at)]])</f>
        <v>2016</v>
      </c>
    </row>
    <row r="12" spans="1:22" ht="43" x14ac:dyDescent="0.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 s="8">
        <v>1403660279</v>
      </c>
      <c r="J12" s="8">
        <v>1400636279</v>
      </c>
      <c r="K12" t="b">
        <v>0</v>
      </c>
      <c r="L12">
        <v>19</v>
      </c>
      <c r="M12" t="b">
        <v>1</v>
      </c>
      <c r="N12" s="5">
        <f>Table1[[#This Row],[pledged]]/Table1[[#This Row],[backers_count]]</f>
        <v>158.68421052631578</v>
      </c>
      <c r="O12" s="1">
        <f t="shared" si="1"/>
        <v>101</v>
      </c>
      <c r="P12" s="5" t="s">
        <v>8264</v>
      </c>
      <c r="Q12" s="1" t="s">
        <v>8309</v>
      </c>
      <c r="R12" s="1" t="s">
        <v>8310</v>
      </c>
      <c r="S12" s="9">
        <f t="shared" si="2"/>
        <v>41780.068043981482</v>
      </c>
      <c r="T12" s="11">
        <f t="shared" si="0"/>
        <v>41815.068043981482</v>
      </c>
      <c r="U12" s="12" t="str">
        <f>TEXT(Table1[[#This Row],[Date Created Conversion (Launched at)]],"mmmm")</f>
        <v>May</v>
      </c>
      <c r="V12" s="12">
        <f>YEAR(Table1[[#This Row],[Date Created Conversion (Launched at)]])</f>
        <v>2014</v>
      </c>
    </row>
    <row r="13" spans="1:22" ht="43" x14ac:dyDescent="0.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 s="8">
        <v>1471834800</v>
      </c>
      <c r="J13" s="8">
        <v>1469126462</v>
      </c>
      <c r="K13" t="b">
        <v>0</v>
      </c>
      <c r="L13">
        <v>75</v>
      </c>
      <c r="M13" t="b">
        <v>1</v>
      </c>
      <c r="N13" s="5">
        <f>Table1[[#This Row],[pledged]]/Table1[[#This Row],[backers_count]]</f>
        <v>80.333333333333329</v>
      </c>
      <c r="O13" s="1">
        <f t="shared" si="1"/>
        <v>121</v>
      </c>
      <c r="P13" s="5" t="s">
        <v>8264</v>
      </c>
      <c r="Q13" s="1" t="s">
        <v>8309</v>
      </c>
      <c r="R13" s="1" t="s">
        <v>8310</v>
      </c>
      <c r="S13" s="9">
        <f t="shared" si="2"/>
        <v>42572.778495370367</v>
      </c>
      <c r="T13" s="11">
        <f t="shared" si="0"/>
        <v>42604.125</v>
      </c>
      <c r="U13" s="12" t="str">
        <f>TEXT(Table1[[#This Row],[Date Created Conversion (Launched at)]],"mmmm")</f>
        <v>July</v>
      </c>
      <c r="V13" s="12">
        <f>YEAR(Table1[[#This Row],[Date Created Conversion (Launched at)]])</f>
        <v>2016</v>
      </c>
    </row>
    <row r="14" spans="1:22" ht="43" x14ac:dyDescent="0.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 s="8">
        <v>1405479600</v>
      </c>
      <c r="J14" s="8">
        <v>1401642425</v>
      </c>
      <c r="K14" t="b">
        <v>0</v>
      </c>
      <c r="L14">
        <v>827</v>
      </c>
      <c r="M14" t="b">
        <v>1</v>
      </c>
      <c r="N14" s="5">
        <f>Table1[[#This Row],[pledged]]/Table1[[#This Row],[backers_count]]</f>
        <v>59.961305925030231</v>
      </c>
      <c r="O14" s="1">
        <f t="shared" si="1"/>
        <v>165</v>
      </c>
      <c r="P14" s="5" t="s">
        <v>8264</v>
      </c>
      <c r="Q14" s="1" t="s">
        <v>8309</v>
      </c>
      <c r="R14" s="1" t="s">
        <v>8310</v>
      </c>
      <c r="S14" s="9">
        <f t="shared" si="2"/>
        <v>41791.713252314818</v>
      </c>
      <c r="T14" s="11">
        <f t="shared" si="0"/>
        <v>41836.125</v>
      </c>
      <c r="U14" s="12" t="str">
        <f>TEXT(Table1[[#This Row],[Date Created Conversion (Launched at)]],"mmmm")</f>
        <v>June</v>
      </c>
      <c r="V14" s="12">
        <f>YEAR(Table1[[#This Row],[Date Created Conversion (Launched at)]])</f>
        <v>2014</v>
      </c>
    </row>
    <row r="15" spans="1:22" ht="28.7" x14ac:dyDescent="0.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 s="8">
        <v>1466713620</v>
      </c>
      <c r="J15" s="8">
        <v>1463588109</v>
      </c>
      <c r="K15" t="b">
        <v>0</v>
      </c>
      <c r="L15">
        <v>51</v>
      </c>
      <c r="M15" t="b">
        <v>1</v>
      </c>
      <c r="N15" s="5">
        <f>Table1[[#This Row],[pledged]]/Table1[[#This Row],[backers_count]]</f>
        <v>109.78431372549019</v>
      </c>
      <c r="O15" s="1">
        <f t="shared" si="1"/>
        <v>160</v>
      </c>
      <c r="P15" s="5" t="s">
        <v>8264</v>
      </c>
      <c r="Q15" s="1" t="s">
        <v>8309</v>
      </c>
      <c r="R15" s="1" t="s">
        <v>8310</v>
      </c>
      <c r="S15" s="9">
        <f t="shared" si="2"/>
        <v>42508.677187499998</v>
      </c>
      <c r="T15" s="11">
        <f t="shared" si="0"/>
        <v>42544.852083333331</v>
      </c>
      <c r="U15" s="12" t="str">
        <f>TEXT(Table1[[#This Row],[Date Created Conversion (Launched at)]],"mmmm")</f>
        <v>May</v>
      </c>
      <c r="V15" s="12">
        <f>YEAR(Table1[[#This Row],[Date Created Conversion (Launched at)]])</f>
        <v>2016</v>
      </c>
    </row>
    <row r="16" spans="1:22" ht="28.7" x14ac:dyDescent="0.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 s="8">
        <v>1405259940</v>
      </c>
      <c r="J16" s="8">
        <v>1403051888</v>
      </c>
      <c r="K16" t="b">
        <v>0</v>
      </c>
      <c r="L16">
        <v>41</v>
      </c>
      <c r="M16" t="b">
        <v>1</v>
      </c>
      <c r="N16" s="5">
        <f>Table1[[#This Row],[pledged]]/Table1[[#This Row],[backers_count]]</f>
        <v>147.70731707317074</v>
      </c>
      <c r="O16" s="1">
        <f t="shared" si="1"/>
        <v>101</v>
      </c>
      <c r="P16" s="5" t="s">
        <v>8264</v>
      </c>
      <c r="Q16" s="1" t="s">
        <v>8309</v>
      </c>
      <c r="R16" s="1" t="s">
        <v>8310</v>
      </c>
      <c r="S16" s="9">
        <f t="shared" si="2"/>
        <v>41808.02648148148</v>
      </c>
      <c r="T16" s="11">
        <f t="shared" si="0"/>
        <v>41833.582638888889</v>
      </c>
      <c r="U16" s="12" t="str">
        <f>TEXT(Table1[[#This Row],[Date Created Conversion (Launched at)]],"mmmm")</f>
        <v>June</v>
      </c>
      <c r="V16" s="12">
        <f>YEAR(Table1[[#This Row],[Date Created Conversion (Launched at)]])</f>
        <v>2014</v>
      </c>
    </row>
    <row r="17" spans="1:22" ht="43" x14ac:dyDescent="0.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 s="8">
        <v>1443384840</v>
      </c>
      <c r="J17" s="8">
        <v>1441790658</v>
      </c>
      <c r="K17" t="b">
        <v>0</v>
      </c>
      <c r="L17">
        <v>98</v>
      </c>
      <c r="M17" t="b">
        <v>1</v>
      </c>
      <c r="N17" s="5">
        <f>Table1[[#This Row],[pledged]]/Table1[[#This Row],[backers_count]]</f>
        <v>21.755102040816325</v>
      </c>
      <c r="O17" s="1">
        <f t="shared" si="1"/>
        <v>107</v>
      </c>
      <c r="P17" s="5" t="s">
        <v>8264</v>
      </c>
      <c r="Q17" s="1" t="s">
        <v>8309</v>
      </c>
      <c r="R17" s="1" t="s">
        <v>8310</v>
      </c>
      <c r="S17" s="9">
        <f t="shared" si="2"/>
        <v>42256.391875000001</v>
      </c>
      <c r="T17" s="11">
        <f t="shared" si="0"/>
        <v>42274.843055555553</v>
      </c>
      <c r="U17" s="12" t="str">
        <f>TEXT(Table1[[#This Row],[Date Created Conversion (Launched at)]],"mmmm")</f>
        <v>September</v>
      </c>
      <c r="V17" s="12">
        <f>YEAR(Table1[[#This Row],[Date Created Conversion (Launched at)]])</f>
        <v>2015</v>
      </c>
    </row>
    <row r="18" spans="1:22" ht="43" x14ac:dyDescent="0.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 s="8">
        <v>1402896600</v>
      </c>
      <c r="J18" s="8">
        <v>1398971211</v>
      </c>
      <c r="K18" t="b">
        <v>0</v>
      </c>
      <c r="L18">
        <v>70</v>
      </c>
      <c r="M18" t="b">
        <v>1</v>
      </c>
      <c r="N18" s="5">
        <f>Table1[[#This Row],[pledged]]/Table1[[#This Row],[backers_count]]</f>
        <v>171.84285714285716</v>
      </c>
      <c r="O18" s="1">
        <f t="shared" si="1"/>
        <v>100</v>
      </c>
      <c r="P18" s="5" t="s">
        <v>8264</v>
      </c>
      <c r="Q18" s="1" t="s">
        <v>8309</v>
      </c>
      <c r="R18" s="1" t="s">
        <v>8310</v>
      </c>
      <c r="S18" s="9">
        <f t="shared" si="2"/>
        <v>41760.796423611115</v>
      </c>
      <c r="T18" s="11">
        <f t="shared" si="0"/>
        <v>41806.229166666664</v>
      </c>
      <c r="U18" s="12" t="str">
        <f>TEXT(Table1[[#This Row],[Date Created Conversion (Launched at)]],"mmmm")</f>
        <v>May</v>
      </c>
      <c r="V18" s="12">
        <f>YEAR(Table1[[#This Row],[Date Created Conversion (Launched at)]])</f>
        <v>2014</v>
      </c>
    </row>
    <row r="19" spans="1:22" ht="43" x14ac:dyDescent="0.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 s="8">
        <v>1415126022</v>
      </c>
      <c r="J19" s="8">
        <v>1412530422</v>
      </c>
      <c r="K19" t="b">
        <v>0</v>
      </c>
      <c r="L19">
        <v>36</v>
      </c>
      <c r="M19" t="b">
        <v>1</v>
      </c>
      <c r="N19" s="5">
        <f>Table1[[#This Row],[pledged]]/Table1[[#This Row],[backers_count]]</f>
        <v>41.944444444444443</v>
      </c>
      <c r="O19" s="1">
        <f t="shared" si="1"/>
        <v>101</v>
      </c>
      <c r="P19" s="5" t="s">
        <v>8264</v>
      </c>
      <c r="Q19" s="1" t="s">
        <v>8309</v>
      </c>
      <c r="R19" s="1" t="s">
        <v>8310</v>
      </c>
      <c r="S19" s="9">
        <f t="shared" si="2"/>
        <v>41917.731736111113</v>
      </c>
      <c r="T19" s="11">
        <f t="shared" si="0"/>
        <v>41947.773402777777</v>
      </c>
      <c r="U19" s="12" t="str">
        <f>TEXT(Table1[[#This Row],[Date Created Conversion (Launched at)]],"mmmm")</f>
        <v>October</v>
      </c>
      <c r="V19" s="12">
        <f>YEAR(Table1[[#This Row],[Date Created Conversion (Launched at)]])</f>
        <v>2014</v>
      </c>
    </row>
    <row r="20" spans="1:22" ht="43" x14ac:dyDescent="0.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 s="8">
        <v>1410958856</v>
      </c>
      <c r="J20" s="8">
        <v>1408366856</v>
      </c>
      <c r="K20" t="b">
        <v>0</v>
      </c>
      <c r="L20">
        <v>342</v>
      </c>
      <c r="M20" t="b">
        <v>1</v>
      </c>
      <c r="N20" s="5">
        <f>Table1[[#This Row],[pledged]]/Table1[[#This Row],[backers_count]]</f>
        <v>93.264122807017543</v>
      </c>
      <c r="O20" s="1">
        <f t="shared" si="1"/>
        <v>106</v>
      </c>
      <c r="P20" s="5" t="s">
        <v>8264</v>
      </c>
      <c r="Q20" s="1" t="s">
        <v>8309</v>
      </c>
      <c r="R20" s="1" t="s">
        <v>8310</v>
      </c>
      <c r="S20" s="9">
        <f t="shared" si="2"/>
        <v>41869.542314814811</v>
      </c>
      <c r="T20" s="11">
        <f t="shared" si="0"/>
        <v>41899.542314814811</v>
      </c>
      <c r="U20" s="12" t="str">
        <f>TEXT(Table1[[#This Row],[Date Created Conversion (Launched at)]],"mmmm")</f>
        <v>August</v>
      </c>
      <c r="V20" s="12">
        <f>YEAR(Table1[[#This Row],[Date Created Conversion (Launched at)]])</f>
        <v>2014</v>
      </c>
    </row>
    <row r="21" spans="1:22" ht="43" x14ac:dyDescent="0.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 s="8">
        <v>1437420934</v>
      </c>
      <c r="J21" s="8">
        <v>1434828934</v>
      </c>
      <c r="K21" t="b">
        <v>0</v>
      </c>
      <c r="L21">
        <v>22</v>
      </c>
      <c r="M21" t="b">
        <v>1</v>
      </c>
      <c r="N21" s="5">
        <f>Table1[[#This Row],[pledged]]/Table1[[#This Row],[backers_count]]</f>
        <v>56.136363636363633</v>
      </c>
      <c r="O21" s="1">
        <f t="shared" si="1"/>
        <v>145</v>
      </c>
      <c r="P21" s="5" t="s">
        <v>8264</v>
      </c>
      <c r="Q21" s="1" t="s">
        <v>8309</v>
      </c>
      <c r="R21" s="1" t="s">
        <v>8310</v>
      </c>
      <c r="S21" s="9">
        <f t="shared" si="2"/>
        <v>42175.816365740742</v>
      </c>
      <c r="T21" s="11">
        <f t="shared" si="0"/>
        <v>42205.816365740742</v>
      </c>
      <c r="U21" s="12" t="str">
        <f>TEXT(Table1[[#This Row],[Date Created Conversion (Launched at)]],"mmmm")</f>
        <v>June</v>
      </c>
      <c r="V21" s="12">
        <f>YEAR(Table1[[#This Row],[Date Created Conversion (Launched at)]])</f>
        <v>2015</v>
      </c>
    </row>
    <row r="22" spans="1:22" ht="43" x14ac:dyDescent="0.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 s="8">
        <v>1442167912</v>
      </c>
      <c r="J22" s="8">
        <v>1436983912</v>
      </c>
      <c r="K22" t="b">
        <v>0</v>
      </c>
      <c r="L22">
        <v>25</v>
      </c>
      <c r="M22" t="b">
        <v>1</v>
      </c>
      <c r="N22" s="5">
        <f>Table1[[#This Row],[pledged]]/Table1[[#This Row],[backers_count]]</f>
        <v>80.16</v>
      </c>
      <c r="O22" s="1">
        <f t="shared" si="1"/>
        <v>100</v>
      </c>
      <c r="P22" s="5" t="s">
        <v>8264</v>
      </c>
      <c r="Q22" s="1" t="s">
        <v>8309</v>
      </c>
      <c r="R22" s="1" t="s">
        <v>8310</v>
      </c>
      <c r="S22" s="9">
        <f t="shared" si="2"/>
        <v>42200.758240740739</v>
      </c>
      <c r="T22" s="11">
        <f t="shared" si="0"/>
        <v>42260.758240740739</v>
      </c>
      <c r="U22" s="12" t="str">
        <f>TEXT(Table1[[#This Row],[Date Created Conversion (Launched at)]],"mmmm")</f>
        <v>July</v>
      </c>
      <c r="V22" s="12">
        <f>YEAR(Table1[[#This Row],[Date Created Conversion (Launched at)]])</f>
        <v>2015</v>
      </c>
    </row>
    <row r="23" spans="1:22" ht="43" x14ac:dyDescent="0.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 s="8">
        <v>1411743789</v>
      </c>
      <c r="J23" s="8">
        <v>1409151789</v>
      </c>
      <c r="K23" t="b">
        <v>0</v>
      </c>
      <c r="L23">
        <v>101</v>
      </c>
      <c r="M23" t="b">
        <v>1</v>
      </c>
      <c r="N23" s="5">
        <f>Table1[[#This Row],[pledged]]/Table1[[#This Row],[backers_count]]</f>
        <v>199.9009900990099</v>
      </c>
      <c r="O23" s="1">
        <f t="shared" si="1"/>
        <v>109</v>
      </c>
      <c r="P23" s="5" t="s">
        <v>8264</v>
      </c>
      <c r="Q23" s="1" t="s">
        <v>8309</v>
      </c>
      <c r="R23" s="1" t="s">
        <v>8310</v>
      </c>
      <c r="S23" s="9">
        <f t="shared" si="2"/>
        <v>41878.627187500002</v>
      </c>
      <c r="T23" s="11">
        <f t="shared" si="0"/>
        <v>41908.627187500002</v>
      </c>
      <c r="U23" s="12" t="str">
        <f>TEXT(Table1[[#This Row],[Date Created Conversion (Launched at)]],"mmmm")</f>
        <v>August</v>
      </c>
      <c r="V23" s="12">
        <f>YEAR(Table1[[#This Row],[Date Created Conversion (Launched at)]])</f>
        <v>2014</v>
      </c>
    </row>
    <row r="24" spans="1:22" ht="28.7" x14ac:dyDescent="0.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 s="8">
        <v>1420099140</v>
      </c>
      <c r="J24" s="8">
        <v>1418766740</v>
      </c>
      <c r="K24" t="b">
        <v>0</v>
      </c>
      <c r="L24">
        <v>8</v>
      </c>
      <c r="M24" t="b">
        <v>1</v>
      </c>
      <c r="N24" s="5">
        <f>Table1[[#This Row],[pledged]]/Table1[[#This Row],[backers_count]]</f>
        <v>51.25</v>
      </c>
      <c r="O24" s="1">
        <f t="shared" si="1"/>
        <v>117</v>
      </c>
      <c r="P24" s="5" t="s">
        <v>8264</v>
      </c>
      <c r="Q24" s="1" t="s">
        <v>8309</v>
      </c>
      <c r="R24" s="1" t="s">
        <v>8310</v>
      </c>
      <c r="S24" s="9">
        <f t="shared" si="2"/>
        <v>41989.91134259259</v>
      </c>
      <c r="T24" s="11">
        <f t="shared" si="0"/>
        <v>42005.332638888889</v>
      </c>
      <c r="U24" s="12" t="str">
        <f>TEXT(Table1[[#This Row],[Date Created Conversion (Launched at)]],"mmmm")</f>
        <v>December</v>
      </c>
      <c r="V24" s="12">
        <f>YEAR(Table1[[#This Row],[Date Created Conversion (Launched at)]])</f>
        <v>2014</v>
      </c>
    </row>
    <row r="25" spans="1:22" ht="43" x14ac:dyDescent="0.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 s="8">
        <v>1430407200</v>
      </c>
      <c r="J25" s="8">
        <v>1428086501</v>
      </c>
      <c r="K25" t="b">
        <v>0</v>
      </c>
      <c r="L25">
        <v>23</v>
      </c>
      <c r="M25" t="b">
        <v>1</v>
      </c>
      <c r="N25" s="5">
        <f>Table1[[#This Row],[pledged]]/Table1[[#This Row],[backers_count]]</f>
        <v>103.04347826086956</v>
      </c>
      <c r="O25" s="1">
        <f t="shared" si="1"/>
        <v>119</v>
      </c>
      <c r="P25" s="5" t="s">
        <v>8264</v>
      </c>
      <c r="Q25" s="1" t="s">
        <v>8309</v>
      </c>
      <c r="R25" s="1" t="s">
        <v>8310</v>
      </c>
      <c r="S25" s="9">
        <f t="shared" si="2"/>
        <v>42097.778946759259</v>
      </c>
      <c r="T25" s="11">
        <f t="shared" si="0"/>
        <v>42124.638888888891</v>
      </c>
      <c r="U25" s="12" t="str">
        <f>TEXT(Table1[[#This Row],[Date Created Conversion (Launched at)]],"mmmm")</f>
        <v>April</v>
      </c>
      <c r="V25" s="12">
        <f>YEAR(Table1[[#This Row],[Date Created Conversion (Launched at)]])</f>
        <v>2015</v>
      </c>
    </row>
    <row r="26" spans="1:22" ht="28.7" x14ac:dyDescent="0.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 s="8">
        <v>1442345940</v>
      </c>
      <c r="J26" s="8">
        <v>1439494863</v>
      </c>
      <c r="K26" t="b">
        <v>0</v>
      </c>
      <c r="L26">
        <v>574</v>
      </c>
      <c r="M26" t="b">
        <v>1</v>
      </c>
      <c r="N26" s="5">
        <f>Table1[[#This Row],[pledged]]/Table1[[#This Row],[backers_count]]</f>
        <v>66.346149825783982</v>
      </c>
      <c r="O26" s="1">
        <f t="shared" si="1"/>
        <v>109</v>
      </c>
      <c r="P26" s="5" t="s">
        <v>8264</v>
      </c>
      <c r="Q26" s="1" t="s">
        <v>8309</v>
      </c>
      <c r="R26" s="1" t="s">
        <v>8310</v>
      </c>
      <c r="S26" s="9">
        <f t="shared" si="2"/>
        <v>42229.820173611108</v>
      </c>
      <c r="T26" s="11">
        <f t="shared" si="0"/>
        <v>42262.818749999999</v>
      </c>
      <c r="U26" s="12" t="str">
        <f>TEXT(Table1[[#This Row],[Date Created Conversion (Launched at)]],"mmmm")</f>
        <v>August</v>
      </c>
      <c r="V26" s="12">
        <f>YEAR(Table1[[#This Row],[Date Created Conversion (Launched at)]])</f>
        <v>2015</v>
      </c>
    </row>
    <row r="27" spans="1:22" ht="43" x14ac:dyDescent="0.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 s="8">
        <v>1452299761</v>
      </c>
      <c r="J27" s="8">
        <v>1447115761</v>
      </c>
      <c r="K27" t="b">
        <v>0</v>
      </c>
      <c r="L27">
        <v>14</v>
      </c>
      <c r="M27" t="b">
        <v>1</v>
      </c>
      <c r="N27" s="5">
        <f>Table1[[#This Row],[pledged]]/Table1[[#This Row],[backers_count]]</f>
        <v>57.142857142857146</v>
      </c>
      <c r="O27" s="1">
        <f t="shared" si="1"/>
        <v>133</v>
      </c>
      <c r="P27" s="5" t="s">
        <v>8264</v>
      </c>
      <c r="Q27" s="1" t="s">
        <v>8309</v>
      </c>
      <c r="R27" s="1" t="s">
        <v>8310</v>
      </c>
      <c r="S27" s="9">
        <f t="shared" si="2"/>
        <v>42318.025011574078</v>
      </c>
      <c r="T27" s="11">
        <f t="shared" si="0"/>
        <v>42378.025011574078</v>
      </c>
      <c r="U27" s="12" t="str">
        <f>TEXT(Table1[[#This Row],[Date Created Conversion (Launched at)]],"mmmm")</f>
        <v>November</v>
      </c>
      <c r="V27" s="12">
        <f>YEAR(Table1[[#This Row],[Date Created Conversion (Launched at)]])</f>
        <v>2015</v>
      </c>
    </row>
    <row r="28" spans="1:22" ht="43" x14ac:dyDescent="0.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 s="8">
        <v>1408278144</v>
      </c>
      <c r="J28" s="8">
        <v>1404822144</v>
      </c>
      <c r="K28" t="b">
        <v>0</v>
      </c>
      <c r="L28">
        <v>19</v>
      </c>
      <c r="M28" t="b">
        <v>1</v>
      </c>
      <c r="N28" s="5">
        <f>Table1[[#This Row],[pledged]]/Table1[[#This Row],[backers_count]]</f>
        <v>102.10526315789474</v>
      </c>
      <c r="O28" s="1">
        <f t="shared" si="1"/>
        <v>155</v>
      </c>
      <c r="P28" s="5" t="s">
        <v>8264</v>
      </c>
      <c r="Q28" s="1" t="s">
        <v>8309</v>
      </c>
      <c r="R28" s="1" t="s">
        <v>8310</v>
      </c>
      <c r="S28" s="9">
        <f t="shared" si="2"/>
        <v>41828.515555555554</v>
      </c>
      <c r="T28" s="11">
        <f t="shared" si="0"/>
        <v>41868.515555555554</v>
      </c>
      <c r="U28" s="12" t="str">
        <f>TEXT(Table1[[#This Row],[Date Created Conversion (Launched at)]],"mmmm")</f>
        <v>July</v>
      </c>
      <c r="V28" s="12">
        <f>YEAR(Table1[[#This Row],[Date Created Conversion (Launched at)]])</f>
        <v>2014</v>
      </c>
    </row>
    <row r="29" spans="1:22" ht="43" x14ac:dyDescent="0.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 s="8">
        <v>1416113833</v>
      </c>
      <c r="J29" s="8">
        <v>1413518233</v>
      </c>
      <c r="K29" t="b">
        <v>0</v>
      </c>
      <c r="L29">
        <v>150</v>
      </c>
      <c r="M29" t="b">
        <v>1</v>
      </c>
      <c r="N29" s="5">
        <f>Table1[[#This Row],[pledged]]/Table1[[#This Row],[backers_count]]</f>
        <v>148.96666666666667</v>
      </c>
      <c r="O29" s="1">
        <f t="shared" si="1"/>
        <v>112</v>
      </c>
      <c r="P29" s="5" t="s">
        <v>8264</v>
      </c>
      <c r="Q29" s="1" t="s">
        <v>8309</v>
      </c>
      <c r="R29" s="1" t="s">
        <v>8310</v>
      </c>
      <c r="S29" s="9">
        <f t="shared" si="2"/>
        <v>41929.164733796293</v>
      </c>
      <c r="T29" s="11">
        <f t="shared" si="0"/>
        <v>41959.206400462965</v>
      </c>
      <c r="U29" s="12" t="str">
        <f>TEXT(Table1[[#This Row],[Date Created Conversion (Launched at)]],"mmmm")</f>
        <v>October</v>
      </c>
      <c r="V29" s="12">
        <f>YEAR(Table1[[#This Row],[Date Created Conversion (Launched at)]])</f>
        <v>2014</v>
      </c>
    </row>
    <row r="30" spans="1:22" ht="28.7" x14ac:dyDescent="0.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 s="8">
        <v>1450307284</v>
      </c>
      <c r="J30" s="8">
        <v>1447715284</v>
      </c>
      <c r="K30" t="b">
        <v>0</v>
      </c>
      <c r="L30">
        <v>71</v>
      </c>
      <c r="M30" t="b">
        <v>1</v>
      </c>
      <c r="N30" s="5">
        <f>Table1[[#This Row],[pledged]]/Table1[[#This Row],[backers_count]]</f>
        <v>169.6056338028169</v>
      </c>
      <c r="O30" s="1">
        <f t="shared" si="1"/>
        <v>100</v>
      </c>
      <c r="P30" s="5" t="s">
        <v>8264</v>
      </c>
      <c r="Q30" s="1" t="s">
        <v>8309</v>
      </c>
      <c r="R30" s="1" t="s">
        <v>8310</v>
      </c>
      <c r="S30" s="9">
        <f t="shared" si="2"/>
        <v>42324.96393518518</v>
      </c>
      <c r="T30" s="11">
        <f t="shared" si="0"/>
        <v>42354.96393518518</v>
      </c>
      <c r="U30" s="12" t="str">
        <f>TEXT(Table1[[#This Row],[Date Created Conversion (Launched at)]],"mmmm")</f>
        <v>November</v>
      </c>
      <c r="V30" s="12">
        <f>YEAR(Table1[[#This Row],[Date Created Conversion (Launched at)]])</f>
        <v>2015</v>
      </c>
    </row>
    <row r="31" spans="1:22" ht="43" x14ac:dyDescent="0.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 s="8">
        <v>1406045368</v>
      </c>
      <c r="J31" s="8">
        <v>1403453368</v>
      </c>
      <c r="K31" t="b">
        <v>0</v>
      </c>
      <c r="L31">
        <v>117</v>
      </c>
      <c r="M31" t="b">
        <v>1</v>
      </c>
      <c r="N31" s="5">
        <f>Table1[[#This Row],[pledged]]/Table1[[#This Row],[backers_count]]</f>
        <v>31.623931623931625</v>
      </c>
      <c r="O31" s="1">
        <f t="shared" si="1"/>
        <v>123</v>
      </c>
      <c r="P31" s="5" t="s">
        <v>8264</v>
      </c>
      <c r="Q31" s="1" t="s">
        <v>8309</v>
      </c>
      <c r="R31" s="1" t="s">
        <v>8310</v>
      </c>
      <c r="S31" s="9">
        <f t="shared" si="2"/>
        <v>41812.67324074074</v>
      </c>
      <c r="T31" s="11">
        <f t="shared" si="0"/>
        <v>41842.67324074074</v>
      </c>
      <c r="U31" s="12" t="str">
        <f>TEXT(Table1[[#This Row],[Date Created Conversion (Launched at)]],"mmmm")</f>
        <v>June</v>
      </c>
      <c r="V31" s="12">
        <f>YEAR(Table1[[#This Row],[Date Created Conversion (Launched at)]])</f>
        <v>2014</v>
      </c>
    </row>
    <row r="32" spans="1:22" ht="43" x14ac:dyDescent="0.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 s="8">
        <v>1408604515</v>
      </c>
      <c r="J32" s="8">
        <v>1406012515</v>
      </c>
      <c r="K32" t="b">
        <v>0</v>
      </c>
      <c r="L32">
        <v>53</v>
      </c>
      <c r="M32" t="b">
        <v>1</v>
      </c>
      <c r="N32" s="5">
        <f>Table1[[#This Row],[pledged]]/Table1[[#This Row],[backers_count]]</f>
        <v>76.45264150943396</v>
      </c>
      <c r="O32" s="1">
        <f t="shared" si="1"/>
        <v>101</v>
      </c>
      <c r="P32" s="5" t="s">
        <v>8264</v>
      </c>
      <c r="Q32" s="1" t="s">
        <v>8309</v>
      </c>
      <c r="R32" s="1" t="s">
        <v>8310</v>
      </c>
      <c r="S32" s="9">
        <f t="shared" si="2"/>
        <v>41842.292997685188</v>
      </c>
      <c r="T32" s="11">
        <f t="shared" si="0"/>
        <v>41872.292997685188</v>
      </c>
      <c r="U32" s="12" t="str">
        <f>TEXT(Table1[[#This Row],[Date Created Conversion (Launched at)]],"mmmm")</f>
        <v>July</v>
      </c>
      <c r="V32" s="12">
        <f>YEAR(Table1[[#This Row],[Date Created Conversion (Launched at)]])</f>
        <v>2014</v>
      </c>
    </row>
    <row r="33" spans="1:22" ht="43" x14ac:dyDescent="0.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 s="8">
        <v>1453748434</v>
      </c>
      <c r="J33" s="8">
        <v>1452193234</v>
      </c>
      <c r="K33" t="b">
        <v>0</v>
      </c>
      <c r="L33">
        <v>1</v>
      </c>
      <c r="M33" t="b">
        <v>1</v>
      </c>
      <c r="N33" s="5">
        <f>Table1[[#This Row],[pledged]]/Table1[[#This Row],[backers_count]]</f>
        <v>13</v>
      </c>
      <c r="O33" s="1">
        <f t="shared" si="1"/>
        <v>100</v>
      </c>
      <c r="P33" s="5" t="s">
        <v>8264</v>
      </c>
      <c r="Q33" s="1" t="s">
        <v>8309</v>
      </c>
      <c r="R33" s="1" t="s">
        <v>8310</v>
      </c>
      <c r="S33" s="9">
        <f t="shared" si="2"/>
        <v>42376.79206018518</v>
      </c>
      <c r="T33" s="11">
        <f t="shared" si="0"/>
        <v>42394.79206018518</v>
      </c>
      <c r="U33" s="12" t="str">
        <f>TEXT(Table1[[#This Row],[Date Created Conversion (Launched at)]],"mmmm")</f>
        <v>January</v>
      </c>
      <c r="V33" s="12">
        <f>YEAR(Table1[[#This Row],[Date Created Conversion (Launched at)]])</f>
        <v>2016</v>
      </c>
    </row>
    <row r="34" spans="1:22" ht="43" x14ac:dyDescent="0.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 s="8">
        <v>1463111940</v>
      </c>
      <c r="J34" s="8">
        <v>1459523017</v>
      </c>
      <c r="K34" t="b">
        <v>0</v>
      </c>
      <c r="L34">
        <v>89</v>
      </c>
      <c r="M34" t="b">
        <v>1</v>
      </c>
      <c r="N34" s="5">
        <f>Table1[[#This Row],[pledged]]/Table1[[#This Row],[backers_count]]</f>
        <v>320.44943820224717</v>
      </c>
      <c r="O34" s="1">
        <f t="shared" si="1"/>
        <v>100</v>
      </c>
      <c r="P34" s="5" t="s">
        <v>8264</v>
      </c>
      <c r="Q34" s="1" t="s">
        <v>8309</v>
      </c>
      <c r="R34" s="1" t="s">
        <v>8310</v>
      </c>
      <c r="S34" s="9">
        <f t="shared" si="2"/>
        <v>42461.627511574072</v>
      </c>
      <c r="T34" s="11">
        <f t="shared" si="0"/>
        <v>42503.165972222225</v>
      </c>
      <c r="U34" s="12" t="str">
        <f>TEXT(Table1[[#This Row],[Date Created Conversion (Launched at)]],"mmmm")</f>
        <v>April</v>
      </c>
      <c r="V34" s="12">
        <f>YEAR(Table1[[#This Row],[Date Created Conversion (Launched at)]])</f>
        <v>2016</v>
      </c>
    </row>
    <row r="35" spans="1:22" ht="43" x14ac:dyDescent="0.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 s="8">
        <v>1447001501</v>
      </c>
      <c r="J35" s="8">
        <v>1444405901</v>
      </c>
      <c r="K35" t="b">
        <v>0</v>
      </c>
      <c r="L35">
        <v>64</v>
      </c>
      <c r="M35" t="b">
        <v>1</v>
      </c>
      <c r="N35" s="5">
        <f>Table1[[#This Row],[pledged]]/Table1[[#This Row],[backers_count]]</f>
        <v>83.75</v>
      </c>
      <c r="O35" s="1">
        <f t="shared" si="1"/>
        <v>102</v>
      </c>
      <c r="P35" s="5" t="s">
        <v>8264</v>
      </c>
      <c r="Q35" s="1" t="s">
        <v>8309</v>
      </c>
      <c r="R35" s="1" t="s">
        <v>8310</v>
      </c>
      <c r="S35" s="9">
        <f t="shared" si="2"/>
        <v>42286.660891203705</v>
      </c>
      <c r="T35" s="11">
        <f t="shared" si="0"/>
        <v>42316.702557870369</v>
      </c>
      <c r="U35" s="12" t="str">
        <f>TEXT(Table1[[#This Row],[Date Created Conversion (Launched at)]],"mmmm")</f>
        <v>October</v>
      </c>
      <c r="V35" s="12">
        <f>YEAR(Table1[[#This Row],[Date Created Conversion (Launched at)]])</f>
        <v>2015</v>
      </c>
    </row>
    <row r="36" spans="1:22" ht="43" x14ac:dyDescent="0.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 s="8">
        <v>1407224601</v>
      </c>
      <c r="J36" s="8">
        <v>1405928601</v>
      </c>
      <c r="K36" t="b">
        <v>0</v>
      </c>
      <c r="L36">
        <v>68</v>
      </c>
      <c r="M36" t="b">
        <v>1</v>
      </c>
      <c r="N36" s="5">
        <f>Table1[[#This Row],[pledged]]/Table1[[#This Row],[backers_count]]</f>
        <v>49.882352941176471</v>
      </c>
      <c r="O36" s="1">
        <f t="shared" si="1"/>
        <v>130</v>
      </c>
      <c r="P36" s="5" t="s">
        <v>8264</v>
      </c>
      <c r="Q36" s="1" t="s">
        <v>8309</v>
      </c>
      <c r="R36" s="1" t="s">
        <v>8310</v>
      </c>
      <c r="S36" s="9">
        <f t="shared" si="2"/>
        <v>41841.321770833332</v>
      </c>
      <c r="T36" s="11">
        <f t="shared" si="0"/>
        <v>41856.321770833332</v>
      </c>
      <c r="U36" s="12" t="str">
        <f>TEXT(Table1[[#This Row],[Date Created Conversion (Launched at)]],"mmmm")</f>
        <v>July</v>
      </c>
      <c r="V36" s="12">
        <f>YEAR(Table1[[#This Row],[Date Created Conversion (Launched at)]])</f>
        <v>2014</v>
      </c>
    </row>
    <row r="37" spans="1:22" ht="43" x14ac:dyDescent="0.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 s="8">
        <v>1430179200</v>
      </c>
      <c r="J37" s="8">
        <v>1428130814</v>
      </c>
      <c r="K37" t="b">
        <v>0</v>
      </c>
      <c r="L37">
        <v>28</v>
      </c>
      <c r="M37" t="b">
        <v>1</v>
      </c>
      <c r="N37" s="5">
        <f>Table1[[#This Row],[pledged]]/Table1[[#This Row],[backers_count]]</f>
        <v>59.464285714285715</v>
      </c>
      <c r="O37" s="1">
        <f t="shared" si="1"/>
        <v>167</v>
      </c>
      <c r="P37" s="5" t="s">
        <v>8264</v>
      </c>
      <c r="Q37" s="1" t="s">
        <v>8309</v>
      </c>
      <c r="R37" s="1" t="s">
        <v>8310</v>
      </c>
      <c r="S37" s="9">
        <f t="shared" si="2"/>
        <v>42098.291828703703</v>
      </c>
      <c r="T37" s="11">
        <f t="shared" si="0"/>
        <v>42122</v>
      </c>
      <c r="U37" s="12" t="str">
        <f>TEXT(Table1[[#This Row],[Date Created Conversion (Launched at)]],"mmmm")</f>
        <v>April</v>
      </c>
      <c r="V37" s="12">
        <f>YEAR(Table1[[#This Row],[Date Created Conversion (Launched at)]])</f>
        <v>2015</v>
      </c>
    </row>
    <row r="38" spans="1:22" ht="28.7" x14ac:dyDescent="0.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 s="8">
        <v>1428128525</v>
      </c>
      <c r="J38" s="8">
        <v>1425540125</v>
      </c>
      <c r="K38" t="b">
        <v>0</v>
      </c>
      <c r="L38">
        <v>44</v>
      </c>
      <c r="M38" t="b">
        <v>1</v>
      </c>
      <c r="N38" s="5">
        <f>Table1[[#This Row],[pledged]]/Table1[[#This Row],[backers_count]]</f>
        <v>193.84090909090909</v>
      </c>
      <c r="O38" s="1">
        <f t="shared" si="1"/>
        <v>142</v>
      </c>
      <c r="P38" s="5" t="s">
        <v>8264</v>
      </c>
      <c r="Q38" s="1" t="s">
        <v>8309</v>
      </c>
      <c r="R38" s="1" t="s">
        <v>8310</v>
      </c>
      <c r="S38" s="9">
        <f t="shared" si="2"/>
        <v>42068.307002314818</v>
      </c>
      <c r="T38" s="11">
        <f t="shared" si="0"/>
        <v>42098.265335648146</v>
      </c>
      <c r="U38" s="12" t="str">
        <f>TEXT(Table1[[#This Row],[Date Created Conversion (Launched at)]],"mmmm")</f>
        <v>March</v>
      </c>
      <c r="V38" s="12">
        <f>YEAR(Table1[[#This Row],[Date Created Conversion (Launched at)]])</f>
        <v>2015</v>
      </c>
    </row>
    <row r="39" spans="1:22" ht="43" x14ac:dyDescent="0.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 s="8">
        <v>1425055079</v>
      </c>
      <c r="J39" s="8">
        <v>1422463079</v>
      </c>
      <c r="K39" t="b">
        <v>0</v>
      </c>
      <c r="L39">
        <v>253</v>
      </c>
      <c r="M39" t="b">
        <v>1</v>
      </c>
      <c r="N39" s="5">
        <f>Table1[[#This Row],[pledged]]/Table1[[#This Row],[backers_count]]</f>
        <v>159.51383399209487</v>
      </c>
      <c r="O39" s="1">
        <f t="shared" si="1"/>
        <v>183</v>
      </c>
      <c r="P39" s="5" t="s">
        <v>8264</v>
      </c>
      <c r="Q39" s="1" t="s">
        <v>8309</v>
      </c>
      <c r="R39" s="1" t="s">
        <v>8310</v>
      </c>
      <c r="S39" s="9">
        <f t="shared" si="2"/>
        <v>42032.693043981482</v>
      </c>
      <c r="T39" s="11">
        <f t="shared" si="0"/>
        <v>42062.693043981482</v>
      </c>
      <c r="U39" s="12" t="str">
        <f>TEXT(Table1[[#This Row],[Date Created Conversion (Launched at)]],"mmmm")</f>
        <v>January</v>
      </c>
      <c r="V39" s="12">
        <f>YEAR(Table1[[#This Row],[Date Created Conversion (Launched at)]])</f>
        <v>2015</v>
      </c>
    </row>
    <row r="40" spans="1:22" ht="43" x14ac:dyDescent="0.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 s="8">
        <v>1368235344</v>
      </c>
      <c r="J40" s="8">
        <v>1365643344</v>
      </c>
      <c r="K40" t="b">
        <v>0</v>
      </c>
      <c r="L40">
        <v>66</v>
      </c>
      <c r="M40" t="b">
        <v>1</v>
      </c>
      <c r="N40" s="5">
        <f>Table1[[#This Row],[pledged]]/Table1[[#This Row],[backers_count]]</f>
        <v>41.68181818181818</v>
      </c>
      <c r="O40" s="1">
        <f t="shared" si="1"/>
        <v>110</v>
      </c>
      <c r="P40" s="5" t="s">
        <v>8264</v>
      </c>
      <c r="Q40" s="1" t="s">
        <v>8309</v>
      </c>
      <c r="R40" s="1" t="s">
        <v>8310</v>
      </c>
      <c r="S40" s="9">
        <f t="shared" si="2"/>
        <v>41375.057222222225</v>
      </c>
      <c r="T40" s="11">
        <f t="shared" si="0"/>
        <v>41405.057222222225</v>
      </c>
      <c r="U40" s="12" t="str">
        <f>TEXT(Table1[[#This Row],[Date Created Conversion (Launched at)]],"mmmm")</f>
        <v>April</v>
      </c>
      <c r="V40" s="12">
        <f>YEAR(Table1[[#This Row],[Date Created Conversion (Launched at)]])</f>
        <v>2013</v>
      </c>
    </row>
    <row r="41" spans="1:22" ht="43" x14ac:dyDescent="0.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 s="8">
        <v>1401058740</v>
      </c>
      <c r="J41" s="8">
        <v>1398388068</v>
      </c>
      <c r="K41" t="b">
        <v>0</v>
      </c>
      <c r="L41">
        <v>217</v>
      </c>
      <c r="M41" t="b">
        <v>1</v>
      </c>
      <c r="N41" s="5">
        <f>Table1[[#This Row],[pledged]]/Table1[[#This Row],[backers_count]]</f>
        <v>150.89861751152074</v>
      </c>
      <c r="O41" s="1">
        <f t="shared" si="1"/>
        <v>131</v>
      </c>
      <c r="P41" s="5" t="s">
        <v>8264</v>
      </c>
      <c r="Q41" s="1" t="s">
        <v>8309</v>
      </c>
      <c r="R41" s="1" t="s">
        <v>8310</v>
      </c>
      <c r="S41" s="9">
        <f t="shared" si="2"/>
        <v>41754.047083333331</v>
      </c>
      <c r="T41" s="11">
        <f t="shared" si="0"/>
        <v>41784.957638888889</v>
      </c>
      <c r="U41" s="12" t="str">
        <f>TEXT(Table1[[#This Row],[Date Created Conversion (Launched at)]],"mmmm")</f>
        <v>April</v>
      </c>
      <c r="V41" s="12">
        <f>YEAR(Table1[[#This Row],[Date Created Conversion (Launched at)]])</f>
        <v>2014</v>
      </c>
    </row>
    <row r="42" spans="1:22" ht="43" x14ac:dyDescent="0.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 s="8">
        <v>1403150400</v>
      </c>
      <c r="J42" s="8">
        <v>1401426488</v>
      </c>
      <c r="K42" t="b">
        <v>0</v>
      </c>
      <c r="L42">
        <v>16</v>
      </c>
      <c r="M42" t="b">
        <v>1</v>
      </c>
      <c r="N42" s="5">
        <f>Table1[[#This Row],[pledged]]/Table1[[#This Row],[backers_count]]</f>
        <v>126.6875</v>
      </c>
      <c r="O42" s="1">
        <f t="shared" si="1"/>
        <v>101</v>
      </c>
      <c r="P42" s="5" t="s">
        <v>8264</v>
      </c>
      <c r="Q42" s="1" t="s">
        <v>8309</v>
      </c>
      <c r="R42" s="1" t="s">
        <v>8310</v>
      </c>
      <c r="S42" s="9">
        <f t="shared" si="2"/>
        <v>41789.21398148148</v>
      </c>
      <c r="T42" s="11">
        <f t="shared" si="0"/>
        <v>41809.166666666664</v>
      </c>
      <c r="U42" s="12" t="str">
        <f>TEXT(Table1[[#This Row],[Date Created Conversion (Launched at)]],"mmmm")</f>
        <v>May</v>
      </c>
      <c r="V42" s="12">
        <f>YEAR(Table1[[#This Row],[Date Created Conversion (Launched at)]])</f>
        <v>2014</v>
      </c>
    </row>
    <row r="43" spans="1:22" ht="43" x14ac:dyDescent="0.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 s="8">
        <v>1412516354</v>
      </c>
      <c r="J43" s="8">
        <v>1409924354</v>
      </c>
      <c r="K43" t="b">
        <v>0</v>
      </c>
      <c r="L43">
        <v>19</v>
      </c>
      <c r="M43" t="b">
        <v>1</v>
      </c>
      <c r="N43" s="5">
        <f>Table1[[#This Row],[pledged]]/Table1[[#This Row],[backers_count]]</f>
        <v>105.26315789473684</v>
      </c>
      <c r="O43" s="1">
        <f t="shared" si="1"/>
        <v>100</v>
      </c>
      <c r="P43" s="5" t="s">
        <v>8264</v>
      </c>
      <c r="Q43" s="1" t="s">
        <v>8309</v>
      </c>
      <c r="R43" s="1" t="s">
        <v>8310</v>
      </c>
      <c r="S43" s="9">
        <f t="shared" si="2"/>
        <v>41887.568912037037</v>
      </c>
      <c r="T43" s="11">
        <f t="shared" si="0"/>
        <v>41917.568912037037</v>
      </c>
      <c r="U43" s="12" t="str">
        <f>TEXT(Table1[[#This Row],[Date Created Conversion (Launched at)]],"mmmm")</f>
        <v>September</v>
      </c>
      <c r="V43" s="12">
        <f>YEAR(Table1[[#This Row],[Date Created Conversion (Launched at)]])</f>
        <v>2014</v>
      </c>
    </row>
    <row r="44" spans="1:22" ht="43" x14ac:dyDescent="0.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 s="8">
        <v>1419780026</v>
      </c>
      <c r="J44" s="8">
        <v>1417188026</v>
      </c>
      <c r="K44" t="b">
        <v>0</v>
      </c>
      <c r="L44">
        <v>169</v>
      </c>
      <c r="M44" t="b">
        <v>1</v>
      </c>
      <c r="N44" s="5">
        <f>Table1[[#This Row],[pledged]]/Table1[[#This Row],[backers_count]]</f>
        <v>117.51479289940828</v>
      </c>
      <c r="O44" s="1">
        <f t="shared" si="1"/>
        <v>142</v>
      </c>
      <c r="P44" s="5" t="s">
        <v>8264</v>
      </c>
      <c r="Q44" s="1" t="s">
        <v>8309</v>
      </c>
      <c r="R44" s="1" t="s">
        <v>8310</v>
      </c>
      <c r="S44" s="9">
        <f t="shared" si="2"/>
        <v>41971.639189814814</v>
      </c>
      <c r="T44" s="11">
        <f t="shared" si="0"/>
        <v>42001.639189814814</v>
      </c>
      <c r="U44" s="12" t="str">
        <f>TEXT(Table1[[#This Row],[Date Created Conversion (Launched at)]],"mmmm")</f>
        <v>November</v>
      </c>
      <c r="V44" s="12">
        <f>YEAR(Table1[[#This Row],[Date Created Conversion (Launched at)]])</f>
        <v>2014</v>
      </c>
    </row>
    <row r="45" spans="1:22" ht="43" x14ac:dyDescent="0.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 s="8">
        <v>1405209600</v>
      </c>
      <c r="J45" s="8">
        <v>1402599486</v>
      </c>
      <c r="K45" t="b">
        <v>0</v>
      </c>
      <c r="L45">
        <v>263</v>
      </c>
      <c r="M45" t="b">
        <v>1</v>
      </c>
      <c r="N45" s="5">
        <f>Table1[[#This Row],[pledged]]/Table1[[#This Row],[backers_count]]</f>
        <v>117.36121673003802</v>
      </c>
      <c r="O45" s="1">
        <f t="shared" si="1"/>
        <v>309</v>
      </c>
      <c r="P45" s="5" t="s">
        <v>8264</v>
      </c>
      <c r="Q45" s="1" t="s">
        <v>8309</v>
      </c>
      <c r="R45" s="1" t="s">
        <v>8310</v>
      </c>
      <c r="S45" s="9">
        <f t="shared" si="2"/>
        <v>41802.790347222224</v>
      </c>
      <c r="T45" s="11">
        <f t="shared" si="0"/>
        <v>41833</v>
      </c>
      <c r="U45" s="12" t="str">
        <f>TEXT(Table1[[#This Row],[Date Created Conversion (Launched at)]],"mmmm")</f>
        <v>June</v>
      </c>
      <c r="V45" s="12">
        <f>YEAR(Table1[[#This Row],[Date Created Conversion (Launched at)]])</f>
        <v>2014</v>
      </c>
    </row>
    <row r="46" spans="1:22" ht="43" x14ac:dyDescent="0.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 s="8">
        <v>1412648537</v>
      </c>
      <c r="J46" s="8">
        <v>1408760537</v>
      </c>
      <c r="K46" t="b">
        <v>0</v>
      </c>
      <c r="L46">
        <v>15</v>
      </c>
      <c r="M46" t="b">
        <v>1</v>
      </c>
      <c r="N46" s="5">
        <f>Table1[[#This Row],[pledged]]/Table1[[#This Row],[backers_count]]</f>
        <v>133.33333333333334</v>
      </c>
      <c r="O46" s="1">
        <f t="shared" si="1"/>
        <v>100</v>
      </c>
      <c r="P46" s="5" t="s">
        <v>8264</v>
      </c>
      <c r="Q46" s="1" t="s">
        <v>8309</v>
      </c>
      <c r="R46" s="1" t="s">
        <v>8310</v>
      </c>
      <c r="S46" s="9">
        <f t="shared" si="2"/>
        <v>41874.098807870367</v>
      </c>
      <c r="T46" s="11">
        <f t="shared" si="0"/>
        <v>41919.098807870367</v>
      </c>
      <c r="U46" s="12" t="str">
        <f>TEXT(Table1[[#This Row],[Date Created Conversion (Launched at)]],"mmmm")</f>
        <v>August</v>
      </c>
      <c r="V46" s="12">
        <f>YEAR(Table1[[#This Row],[Date Created Conversion (Launched at)]])</f>
        <v>2014</v>
      </c>
    </row>
    <row r="47" spans="1:22" ht="43" x14ac:dyDescent="0.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 s="8">
        <v>1461769107</v>
      </c>
      <c r="J47" s="8">
        <v>1459177107</v>
      </c>
      <c r="K47" t="b">
        <v>0</v>
      </c>
      <c r="L47">
        <v>61</v>
      </c>
      <c r="M47" t="b">
        <v>1</v>
      </c>
      <c r="N47" s="5">
        <f>Table1[[#This Row],[pledged]]/Table1[[#This Row],[backers_count]]</f>
        <v>98.360655737704917</v>
      </c>
      <c r="O47" s="1">
        <f t="shared" si="1"/>
        <v>120</v>
      </c>
      <c r="P47" s="5" t="s">
        <v>8264</v>
      </c>
      <c r="Q47" s="1" t="s">
        <v>8309</v>
      </c>
      <c r="R47" s="1" t="s">
        <v>8310</v>
      </c>
      <c r="S47" s="9">
        <f t="shared" si="2"/>
        <v>42457.623923611114</v>
      </c>
      <c r="T47" s="11">
        <f t="shared" si="0"/>
        <v>42487.623923611114</v>
      </c>
      <c r="U47" s="12" t="str">
        <f>TEXT(Table1[[#This Row],[Date Created Conversion (Launched at)]],"mmmm")</f>
        <v>March</v>
      </c>
      <c r="V47" s="12">
        <f>YEAR(Table1[[#This Row],[Date Created Conversion (Launched at)]])</f>
        <v>2016</v>
      </c>
    </row>
    <row r="48" spans="1:22" ht="43" x14ac:dyDescent="0.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 s="8">
        <v>1450220974</v>
      </c>
      <c r="J48" s="8">
        <v>1447628974</v>
      </c>
      <c r="K48" t="b">
        <v>0</v>
      </c>
      <c r="L48">
        <v>45</v>
      </c>
      <c r="M48" t="b">
        <v>1</v>
      </c>
      <c r="N48" s="5">
        <f>Table1[[#This Row],[pledged]]/Table1[[#This Row],[backers_count]]</f>
        <v>194.44444444444446</v>
      </c>
      <c r="O48" s="1">
        <f t="shared" si="1"/>
        <v>104</v>
      </c>
      <c r="P48" s="5" t="s">
        <v>8264</v>
      </c>
      <c r="Q48" s="1" t="s">
        <v>8309</v>
      </c>
      <c r="R48" s="1" t="s">
        <v>8310</v>
      </c>
      <c r="S48" s="9">
        <f t="shared" si="2"/>
        <v>42323.96497685185</v>
      </c>
      <c r="T48" s="11">
        <f t="shared" si="0"/>
        <v>42353.96497685185</v>
      </c>
      <c r="U48" s="12" t="str">
        <f>TEXT(Table1[[#This Row],[Date Created Conversion (Launched at)]],"mmmm")</f>
        <v>November</v>
      </c>
      <c r="V48" s="12">
        <f>YEAR(Table1[[#This Row],[Date Created Conversion (Launched at)]])</f>
        <v>2015</v>
      </c>
    </row>
    <row r="49" spans="1:22" ht="43" x14ac:dyDescent="0.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 s="8">
        <v>1419021607</v>
      </c>
      <c r="J49" s="8">
        <v>1413834007</v>
      </c>
      <c r="K49" t="b">
        <v>0</v>
      </c>
      <c r="L49">
        <v>70</v>
      </c>
      <c r="M49" t="b">
        <v>1</v>
      </c>
      <c r="N49" s="5">
        <f>Table1[[#This Row],[pledged]]/Table1[[#This Row],[backers_count]]</f>
        <v>76.865000000000009</v>
      </c>
      <c r="O49" s="1">
        <f t="shared" si="1"/>
        <v>108</v>
      </c>
      <c r="P49" s="5" t="s">
        <v>8264</v>
      </c>
      <c r="Q49" s="1" t="s">
        <v>8309</v>
      </c>
      <c r="R49" s="1" t="s">
        <v>8310</v>
      </c>
      <c r="S49" s="9">
        <f t="shared" si="2"/>
        <v>41932.819525462961</v>
      </c>
      <c r="T49" s="11">
        <f t="shared" si="0"/>
        <v>41992.861192129625</v>
      </c>
      <c r="U49" s="12" t="str">
        <f>TEXT(Table1[[#This Row],[Date Created Conversion (Launched at)]],"mmmm")</f>
        <v>October</v>
      </c>
      <c r="V49" s="12">
        <f>YEAR(Table1[[#This Row],[Date Created Conversion (Launched at)]])</f>
        <v>2014</v>
      </c>
    </row>
    <row r="50" spans="1:22" ht="43" x14ac:dyDescent="0.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 s="8">
        <v>1425211200</v>
      </c>
      <c r="J50" s="8">
        <v>1422534260</v>
      </c>
      <c r="K50" t="b">
        <v>0</v>
      </c>
      <c r="L50">
        <v>38</v>
      </c>
      <c r="M50" t="b">
        <v>1</v>
      </c>
      <c r="N50" s="5">
        <f>Table1[[#This Row],[pledged]]/Table1[[#This Row],[backers_count]]</f>
        <v>56.815789473684212</v>
      </c>
      <c r="O50" s="1">
        <f t="shared" si="1"/>
        <v>108</v>
      </c>
      <c r="P50" s="5" t="s">
        <v>8264</v>
      </c>
      <c r="Q50" s="1" t="s">
        <v>8309</v>
      </c>
      <c r="R50" s="1" t="s">
        <v>8310</v>
      </c>
      <c r="S50" s="9">
        <f t="shared" si="2"/>
        <v>42033.516898148147</v>
      </c>
      <c r="T50" s="11">
        <f t="shared" si="0"/>
        <v>42064.5</v>
      </c>
      <c r="U50" s="12" t="str">
        <f>TEXT(Table1[[#This Row],[Date Created Conversion (Launched at)]],"mmmm")</f>
        <v>January</v>
      </c>
      <c r="V50" s="12">
        <f>YEAR(Table1[[#This Row],[Date Created Conversion (Launched at)]])</f>
        <v>2015</v>
      </c>
    </row>
    <row r="51" spans="1:22" x14ac:dyDescent="0.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 s="8">
        <v>1445660045</v>
      </c>
      <c r="J51" s="8">
        <v>1443068045</v>
      </c>
      <c r="K51" t="b">
        <v>0</v>
      </c>
      <c r="L51">
        <v>87</v>
      </c>
      <c r="M51" t="b">
        <v>1</v>
      </c>
      <c r="N51" s="5">
        <f>Table1[[#This Row],[pledged]]/Table1[[#This Row],[backers_count]]</f>
        <v>137.93103448275863</v>
      </c>
      <c r="O51" s="1">
        <f t="shared" si="1"/>
        <v>100</v>
      </c>
      <c r="P51" s="5" t="s">
        <v>8264</v>
      </c>
      <c r="Q51" s="1" t="s">
        <v>8309</v>
      </c>
      <c r="R51" s="1" t="s">
        <v>8310</v>
      </c>
      <c r="S51" s="9">
        <f t="shared" si="2"/>
        <v>42271.176446759258</v>
      </c>
      <c r="T51" s="11">
        <f t="shared" si="0"/>
        <v>42301.176446759258</v>
      </c>
      <c r="U51" s="12" t="str">
        <f>TEXT(Table1[[#This Row],[Date Created Conversion (Launched at)]],"mmmm")</f>
        <v>September</v>
      </c>
      <c r="V51" s="12">
        <f>YEAR(Table1[[#This Row],[Date Created Conversion (Launched at)]])</f>
        <v>2015</v>
      </c>
    </row>
    <row r="52" spans="1:22" ht="43" x14ac:dyDescent="0.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 s="8">
        <v>1422637200</v>
      </c>
      <c r="J52" s="8">
        <v>1419271458</v>
      </c>
      <c r="K52" t="b">
        <v>0</v>
      </c>
      <c r="L52">
        <v>22</v>
      </c>
      <c r="M52" t="b">
        <v>1</v>
      </c>
      <c r="N52" s="5">
        <f>Table1[[#This Row],[pledged]]/Table1[[#This Row],[backers_count]]</f>
        <v>27.272727272727273</v>
      </c>
      <c r="O52" s="1">
        <f t="shared" si="1"/>
        <v>100</v>
      </c>
      <c r="P52" s="5" t="s">
        <v>8264</v>
      </c>
      <c r="Q52" s="1" t="s">
        <v>8309</v>
      </c>
      <c r="R52" s="1" t="s">
        <v>8310</v>
      </c>
      <c r="S52" s="9">
        <f t="shared" si="2"/>
        <v>41995.752986111111</v>
      </c>
      <c r="T52" s="11">
        <f t="shared" si="0"/>
        <v>42034.708333333328</v>
      </c>
      <c r="U52" s="12" t="str">
        <f>TEXT(Table1[[#This Row],[Date Created Conversion (Launched at)]],"mmmm")</f>
        <v>December</v>
      </c>
      <c r="V52" s="12">
        <f>YEAR(Table1[[#This Row],[Date Created Conversion (Launched at)]])</f>
        <v>2014</v>
      </c>
    </row>
    <row r="53" spans="1:22" ht="43" x14ac:dyDescent="0.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 s="8">
        <v>1439245037</v>
      </c>
      <c r="J53" s="8">
        <v>1436653037</v>
      </c>
      <c r="K53" t="b">
        <v>0</v>
      </c>
      <c r="L53">
        <v>119</v>
      </c>
      <c r="M53" t="b">
        <v>1</v>
      </c>
      <c r="N53" s="5">
        <f>Table1[[#This Row],[pledged]]/Table1[[#This Row],[backers_count]]</f>
        <v>118.33613445378151</v>
      </c>
      <c r="O53" s="1">
        <f t="shared" si="1"/>
        <v>128</v>
      </c>
      <c r="P53" s="5" t="s">
        <v>8264</v>
      </c>
      <c r="Q53" s="1" t="s">
        <v>8309</v>
      </c>
      <c r="R53" s="1" t="s">
        <v>8310</v>
      </c>
      <c r="S53" s="9">
        <f t="shared" si="2"/>
        <v>42196.928668981476</v>
      </c>
      <c r="T53" s="11">
        <f t="shared" si="0"/>
        <v>42226.928668981476</v>
      </c>
      <c r="U53" s="12" t="str">
        <f>TEXT(Table1[[#This Row],[Date Created Conversion (Launched at)]],"mmmm")</f>
        <v>July</v>
      </c>
      <c r="V53" s="12">
        <f>YEAR(Table1[[#This Row],[Date Created Conversion (Launched at)]])</f>
        <v>2015</v>
      </c>
    </row>
    <row r="54" spans="1:22" ht="43" x14ac:dyDescent="0.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 s="8">
        <v>1405615846</v>
      </c>
      <c r="J54" s="8">
        <v>1403023846</v>
      </c>
      <c r="K54" t="b">
        <v>0</v>
      </c>
      <c r="L54">
        <v>52</v>
      </c>
      <c r="M54" t="b">
        <v>1</v>
      </c>
      <c r="N54" s="5">
        <f>Table1[[#This Row],[pledged]]/Table1[[#This Row],[backers_count]]</f>
        <v>223.48076923076923</v>
      </c>
      <c r="O54" s="1">
        <f t="shared" si="1"/>
        <v>116</v>
      </c>
      <c r="P54" s="5" t="s">
        <v>8264</v>
      </c>
      <c r="Q54" s="1" t="s">
        <v>8309</v>
      </c>
      <c r="R54" s="1" t="s">
        <v>8310</v>
      </c>
      <c r="S54" s="9">
        <f t="shared" si="2"/>
        <v>41807.701921296299</v>
      </c>
      <c r="T54" s="11">
        <f t="shared" si="0"/>
        <v>41837.701921296299</v>
      </c>
      <c r="U54" s="12" t="str">
        <f>TEXT(Table1[[#This Row],[Date Created Conversion (Launched at)]],"mmmm")</f>
        <v>June</v>
      </c>
      <c r="V54" s="12">
        <f>YEAR(Table1[[#This Row],[Date Created Conversion (Launched at)]])</f>
        <v>2014</v>
      </c>
    </row>
    <row r="55" spans="1:22" ht="28.7" x14ac:dyDescent="0.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 s="8">
        <v>1396648800</v>
      </c>
      <c r="J55" s="8">
        <v>1395407445</v>
      </c>
      <c r="K55" t="b">
        <v>0</v>
      </c>
      <c r="L55">
        <v>117</v>
      </c>
      <c r="M55" t="b">
        <v>1</v>
      </c>
      <c r="N55" s="5">
        <f>Table1[[#This Row],[pledged]]/Table1[[#This Row],[backers_count]]</f>
        <v>28.111111111111111</v>
      </c>
      <c r="O55" s="1">
        <f t="shared" si="1"/>
        <v>110</v>
      </c>
      <c r="P55" s="5" t="s">
        <v>8264</v>
      </c>
      <c r="Q55" s="1" t="s">
        <v>8309</v>
      </c>
      <c r="R55" s="1" t="s">
        <v>8310</v>
      </c>
      <c r="S55" s="9">
        <f t="shared" si="2"/>
        <v>41719.549131944441</v>
      </c>
      <c r="T55" s="11">
        <f t="shared" si="0"/>
        <v>41733.916666666664</v>
      </c>
      <c r="U55" s="12" t="str">
        <f>TEXT(Table1[[#This Row],[Date Created Conversion (Launched at)]],"mmmm")</f>
        <v>March</v>
      </c>
      <c r="V55" s="12">
        <f>YEAR(Table1[[#This Row],[Date Created Conversion (Launched at)]])</f>
        <v>2014</v>
      </c>
    </row>
    <row r="56" spans="1:22" ht="43" x14ac:dyDescent="0.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 s="8">
        <v>1451063221</v>
      </c>
      <c r="J56" s="8">
        <v>1448471221</v>
      </c>
      <c r="K56" t="b">
        <v>0</v>
      </c>
      <c r="L56">
        <v>52</v>
      </c>
      <c r="M56" t="b">
        <v>1</v>
      </c>
      <c r="N56" s="5">
        <f>Table1[[#This Row],[pledged]]/Table1[[#This Row],[backers_count]]</f>
        <v>194.23076923076923</v>
      </c>
      <c r="O56" s="1">
        <f t="shared" si="1"/>
        <v>101</v>
      </c>
      <c r="P56" s="5" t="s">
        <v>8264</v>
      </c>
      <c r="Q56" s="1" t="s">
        <v>8309</v>
      </c>
      <c r="R56" s="1" t="s">
        <v>8310</v>
      </c>
      <c r="S56" s="9">
        <f t="shared" si="2"/>
        <v>42333.713206018518</v>
      </c>
      <c r="T56" s="11">
        <f t="shared" si="0"/>
        <v>42363.713206018518</v>
      </c>
      <c r="U56" s="12" t="str">
        <f>TEXT(Table1[[#This Row],[Date Created Conversion (Launched at)]],"mmmm")</f>
        <v>November</v>
      </c>
      <c r="V56" s="12">
        <f>YEAR(Table1[[#This Row],[Date Created Conversion (Launched at)]])</f>
        <v>2015</v>
      </c>
    </row>
    <row r="57" spans="1:22" ht="43" x14ac:dyDescent="0.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 s="8">
        <v>1464390916</v>
      </c>
      <c r="J57" s="8">
        <v>1462576516</v>
      </c>
      <c r="K57" t="b">
        <v>0</v>
      </c>
      <c r="L57">
        <v>86</v>
      </c>
      <c r="M57" t="b">
        <v>1</v>
      </c>
      <c r="N57" s="5">
        <f>Table1[[#This Row],[pledged]]/Table1[[#This Row],[backers_count]]</f>
        <v>128.95348837209303</v>
      </c>
      <c r="O57" s="1">
        <f t="shared" si="1"/>
        <v>129</v>
      </c>
      <c r="P57" s="5" t="s">
        <v>8264</v>
      </c>
      <c r="Q57" s="1" t="s">
        <v>8309</v>
      </c>
      <c r="R57" s="1" t="s">
        <v>8310</v>
      </c>
      <c r="S57" s="9">
        <f t="shared" si="2"/>
        <v>42496.968935185185</v>
      </c>
      <c r="T57" s="11">
        <f t="shared" si="0"/>
        <v>42517.968935185185</v>
      </c>
      <c r="U57" s="12" t="str">
        <f>TEXT(Table1[[#This Row],[Date Created Conversion (Launched at)]],"mmmm")</f>
        <v>May</v>
      </c>
      <c r="V57" s="12">
        <f>YEAR(Table1[[#This Row],[Date Created Conversion (Launched at)]])</f>
        <v>2016</v>
      </c>
    </row>
    <row r="58" spans="1:22" ht="28.7" x14ac:dyDescent="0.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 s="8">
        <v>1433779200</v>
      </c>
      <c r="J58" s="8">
        <v>1432559424</v>
      </c>
      <c r="K58" t="b">
        <v>0</v>
      </c>
      <c r="L58">
        <v>174</v>
      </c>
      <c r="M58" t="b">
        <v>1</v>
      </c>
      <c r="N58" s="5">
        <f>Table1[[#This Row],[pledged]]/Table1[[#This Row],[backers_count]]</f>
        <v>49.316091954022987</v>
      </c>
      <c r="O58" s="1">
        <f t="shared" si="1"/>
        <v>107</v>
      </c>
      <c r="P58" s="5" t="s">
        <v>8264</v>
      </c>
      <c r="Q58" s="1" t="s">
        <v>8309</v>
      </c>
      <c r="R58" s="1" t="s">
        <v>8310</v>
      </c>
      <c r="S58" s="9">
        <f t="shared" si="2"/>
        <v>42149.548888888894</v>
      </c>
      <c r="T58" s="11">
        <f t="shared" si="0"/>
        <v>42163.666666666672</v>
      </c>
      <c r="U58" s="12" t="str">
        <f>TEXT(Table1[[#This Row],[Date Created Conversion (Launched at)]],"mmmm")</f>
        <v>May</v>
      </c>
      <c r="V58" s="12">
        <f>YEAR(Table1[[#This Row],[Date Created Conversion (Launched at)]])</f>
        <v>2015</v>
      </c>
    </row>
    <row r="59" spans="1:22" ht="43" x14ac:dyDescent="0.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 s="8">
        <v>1429991962</v>
      </c>
      <c r="J59" s="8">
        <v>1427399962</v>
      </c>
      <c r="K59" t="b">
        <v>0</v>
      </c>
      <c r="L59">
        <v>69</v>
      </c>
      <c r="M59" t="b">
        <v>1</v>
      </c>
      <c r="N59" s="5">
        <f>Table1[[#This Row],[pledged]]/Table1[[#This Row],[backers_count]]</f>
        <v>221.52173913043478</v>
      </c>
      <c r="O59" s="1">
        <f t="shared" si="1"/>
        <v>102</v>
      </c>
      <c r="P59" s="5" t="s">
        <v>8264</v>
      </c>
      <c r="Q59" s="1" t="s">
        <v>8309</v>
      </c>
      <c r="R59" s="1" t="s">
        <v>8310</v>
      </c>
      <c r="S59" s="9">
        <f t="shared" si="2"/>
        <v>42089.83289351852</v>
      </c>
      <c r="T59" s="11">
        <f t="shared" si="0"/>
        <v>42119.83289351852</v>
      </c>
      <c r="U59" s="12" t="str">
        <f>TEXT(Table1[[#This Row],[Date Created Conversion (Launched at)]],"mmmm")</f>
        <v>March</v>
      </c>
      <c r="V59" s="12">
        <f>YEAR(Table1[[#This Row],[Date Created Conversion (Launched at)]])</f>
        <v>2015</v>
      </c>
    </row>
    <row r="60" spans="1:22" ht="43" x14ac:dyDescent="0.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 s="8">
        <v>1416423172</v>
      </c>
      <c r="J60" s="8">
        <v>1413827572</v>
      </c>
      <c r="K60" t="b">
        <v>0</v>
      </c>
      <c r="L60">
        <v>75</v>
      </c>
      <c r="M60" t="b">
        <v>1</v>
      </c>
      <c r="N60" s="5">
        <f>Table1[[#This Row],[pledged]]/Table1[[#This Row],[backers_count]]</f>
        <v>137.21333333333334</v>
      </c>
      <c r="O60" s="1">
        <f t="shared" si="1"/>
        <v>103</v>
      </c>
      <c r="P60" s="5" t="s">
        <v>8264</v>
      </c>
      <c r="Q60" s="1" t="s">
        <v>8309</v>
      </c>
      <c r="R60" s="1" t="s">
        <v>8310</v>
      </c>
      <c r="S60" s="9">
        <f t="shared" si="2"/>
        <v>41932.745046296295</v>
      </c>
      <c r="T60" s="11">
        <f t="shared" si="0"/>
        <v>41962.786712962959</v>
      </c>
      <c r="U60" s="12" t="str">
        <f>TEXT(Table1[[#This Row],[Date Created Conversion (Launched at)]],"mmmm")</f>
        <v>October</v>
      </c>
      <c r="V60" s="12">
        <f>YEAR(Table1[[#This Row],[Date Created Conversion (Launched at)]])</f>
        <v>2014</v>
      </c>
    </row>
    <row r="61" spans="1:22" ht="43" x14ac:dyDescent="0.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 s="8">
        <v>1442264400</v>
      </c>
      <c r="J61" s="8">
        <v>1439530776</v>
      </c>
      <c r="K61" t="b">
        <v>0</v>
      </c>
      <c r="L61">
        <v>33</v>
      </c>
      <c r="M61" t="b">
        <v>1</v>
      </c>
      <c r="N61" s="5">
        <f>Table1[[#This Row],[pledged]]/Table1[[#This Row],[backers_count]]</f>
        <v>606.82242424242418</v>
      </c>
      <c r="O61" s="1">
        <f t="shared" si="1"/>
        <v>100</v>
      </c>
      <c r="P61" s="5" t="s">
        <v>8264</v>
      </c>
      <c r="Q61" s="1" t="s">
        <v>8309</v>
      </c>
      <c r="R61" s="1" t="s">
        <v>8310</v>
      </c>
      <c r="S61" s="9">
        <f t="shared" si="2"/>
        <v>42230.235833333332</v>
      </c>
      <c r="T61" s="11">
        <f t="shared" si="0"/>
        <v>42261.875</v>
      </c>
      <c r="U61" s="12" t="str">
        <f>TEXT(Table1[[#This Row],[Date Created Conversion (Launched at)]],"mmmm")</f>
        <v>August</v>
      </c>
      <c r="V61" s="12">
        <f>YEAR(Table1[[#This Row],[Date Created Conversion (Launched at)]])</f>
        <v>2015</v>
      </c>
    </row>
    <row r="62" spans="1:22" ht="43" x14ac:dyDescent="0.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 s="8">
        <v>1395532800</v>
      </c>
      <c r="J62" s="8">
        <v>1393882717</v>
      </c>
      <c r="K62" t="b">
        <v>0</v>
      </c>
      <c r="L62">
        <v>108</v>
      </c>
      <c r="M62" t="b">
        <v>1</v>
      </c>
      <c r="N62" s="5">
        <f>Table1[[#This Row],[pledged]]/Table1[[#This Row],[backers_count]]</f>
        <v>43.040092592592593</v>
      </c>
      <c r="O62" s="1">
        <f t="shared" si="1"/>
        <v>103</v>
      </c>
      <c r="P62" s="5" t="s">
        <v>8265</v>
      </c>
      <c r="Q62" s="1" t="s">
        <v>8309</v>
      </c>
      <c r="R62" s="1" t="s">
        <v>8313</v>
      </c>
      <c r="S62" s="9">
        <f t="shared" si="2"/>
        <v>41701.901817129634</v>
      </c>
      <c r="T62" s="11">
        <f t="shared" si="0"/>
        <v>41721</v>
      </c>
      <c r="U62" s="12" t="str">
        <f>TEXT(Table1[[#This Row],[Date Created Conversion (Launched at)]],"mmmm")</f>
        <v>March</v>
      </c>
      <c r="V62" s="12">
        <f>YEAR(Table1[[#This Row],[Date Created Conversion (Launched at)]])</f>
        <v>2014</v>
      </c>
    </row>
    <row r="63" spans="1:22" ht="43" x14ac:dyDescent="0.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 s="8">
        <v>1370547157</v>
      </c>
      <c r="J63" s="8">
        <v>1368646357</v>
      </c>
      <c r="K63" t="b">
        <v>0</v>
      </c>
      <c r="L63">
        <v>23</v>
      </c>
      <c r="M63" t="b">
        <v>1</v>
      </c>
      <c r="N63" s="5">
        <f>Table1[[#This Row],[pledged]]/Table1[[#This Row],[backers_count]]</f>
        <v>322.39130434782606</v>
      </c>
      <c r="O63" s="1">
        <f t="shared" si="1"/>
        <v>148</v>
      </c>
      <c r="P63" s="5" t="s">
        <v>8265</v>
      </c>
      <c r="Q63" s="1" t="s">
        <v>8309</v>
      </c>
      <c r="R63" s="1" t="s">
        <v>8313</v>
      </c>
      <c r="S63" s="9">
        <f t="shared" si="2"/>
        <v>41409.814317129625</v>
      </c>
      <c r="T63" s="11">
        <f t="shared" si="0"/>
        <v>41431.814317129625</v>
      </c>
      <c r="U63" s="12" t="str">
        <f>TEXT(Table1[[#This Row],[Date Created Conversion (Launched at)]],"mmmm")</f>
        <v>May</v>
      </c>
      <c r="V63" s="12">
        <f>YEAR(Table1[[#This Row],[Date Created Conversion (Launched at)]])</f>
        <v>2013</v>
      </c>
    </row>
    <row r="64" spans="1:22" ht="43" x14ac:dyDescent="0.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 s="8">
        <v>1362337878</v>
      </c>
      <c r="J64" s="8">
        <v>1360177878</v>
      </c>
      <c r="K64" t="b">
        <v>0</v>
      </c>
      <c r="L64">
        <v>48</v>
      </c>
      <c r="M64" t="b">
        <v>1</v>
      </c>
      <c r="N64" s="5">
        <f>Table1[[#This Row],[pledged]]/Table1[[#This Row],[backers_count]]</f>
        <v>96.708333333333329</v>
      </c>
      <c r="O64" s="1">
        <f t="shared" si="1"/>
        <v>155</v>
      </c>
      <c r="P64" s="5" t="s">
        <v>8265</v>
      </c>
      <c r="Q64" s="1" t="s">
        <v>8309</v>
      </c>
      <c r="R64" s="1" t="s">
        <v>8313</v>
      </c>
      <c r="S64" s="9">
        <f t="shared" si="2"/>
        <v>41311.799513888887</v>
      </c>
      <c r="T64" s="11">
        <f t="shared" si="0"/>
        <v>41336.799513888887</v>
      </c>
      <c r="U64" s="12" t="str">
        <f>TEXT(Table1[[#This Row],[Date Created Conversion (Launched at)]],"mmmm")</f>
        <v>February</v>
      </c>
      <c r="V64" s="12">
        <f>YEAR(Table1[[#This Row],[Date Created Conversion (Launched at)]])</f>
        <v>2013</v>
      </c>
    </row>
    <row r="65" spans="1:22" ht="43" x14ac:dyDescent="0.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 s="8">
        <v>1388206740</v>
      </c>
      <c r="J65" s="8">
        <v>1386194013</v>
      </c>
      <c r="K65" t="b">
        <v>0</v>
      </c>
      <c r="L65">
        <v>64</v>
      </c>
      <c r="M65" t="b">
        <v>1</v>
      </c>
      <c r="N65" s="5">
        <f>Table1[[#This Row],[pledged]]/Table1[[#This Row],[backers_count]]</f>
        <v>35.474531249999998</v>
      </c>
      <c r="O65" s="1">
        <f t="shared" si="1"/>
        <v>114</v>
      </c>
      <c r="P65" s="5" t="s">
        <v>8265</v>
      </c>
      <c r="Q65" s="1" t="s">
        <v>8309</v>
      </c>
      <c r="R65" s="1" t="s">
        <v>8313</v>
      </c>
      <c r="S65" s="9">
        <f t="shared" si="2"/>
        <v>41612.912187499998</v>
      </c>
      <c r="T65" s="11">
        <f t="shared" si="0"/>
        <v>41636.207638888889</v>
      </c>
      <c r="U65" s="12" t="str">
        <f>TEXT(Table1[[#This Row],[Date Created Conversion (Launched at)]],"mmmm")</f>
        <v>December</v>
      </c>
      <c r="V65" s="12">
        <f>YEAR(Table1[[#This Row],[Date Created Conversion (Launched at)]])</f>
        <v>2013</v>
      </c>
    </row>
    <row r="66" spans="1:22" ht="43" x14ac:dyDescent="0.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 s="8">
        <v>1373243181</v>
      </c>
      <c r="J66" s="8">
        <v>1370651181</v>
      </c>
      <c r="K66" t="b">
        <v>0</v>
      </c>
      <c r="L66">
        <v>24</v>
      </c>
      <c r="M66" t="b">
        <v>1</v>
      </c>
      <c r="N66" s="5">
        <f>Table1[[#This Row],[pledged]]/Table1[[#This Row],[backers_count]]</f>
        <v>86.666666666666671</v>
      </c>
      <c r="O66" s="1">
        <f t="shared" si="1"/>
        <v>173</v>
      </c>
      <c r="P66" s="5" t="s">
        <v>8265</v>
      </c>
      <c r="Q66" s="1" t="s">
        <v>8309</v>
      </c>
      <c r="R66" s="1" t="s">
        <v>8313</v>
      </c>
      <c r="S66" s="9">
        <f t="shared" ref="S66:S129" si="3">(J66/86400)+DATE(1970,1,1)</f>
        <v>41433.01829861111</v>
      </c>
      <c r="T66" s="11">
        <f t="shared" ref="T66:T129" si="4">(I66/86400)+DATE(1970,1,1)</f>
        <v>41463.01829861111</v>
      </c>
      <c r="U66" s="12" t="str">
        <f>TEXT(Table1[[#This Row],[Date Created Conversion (Launched at)]],"mmmm")</f>
        <v>June</v>
      </c>
      <c r="V66" s="12">
        <f>YEAR(Table1[[#This Row],[Date Created Conversion (Launched at)]])</f>
        <v>2013</v>
      </c>
    </row>
    <row r="67" spans="1:22" ht="43" x14ac:dyDescent="0.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 s="8">
        <v>1407736740</v>
      </c>
      <c r="J67" s="8">
        <v>1405453354</v>
      </c>
      <c r="K67" t="b">
        <v>0</v>
      </c>
      <c r="L67">
        <v>57</v>
      </c>
      <c r="M67" t="b">
        <v>1</v>
      </c>
      <c r="N67" s="5">
        <f>Table1[[#This Row],[pledged]]/Table1[[#This Row],[backers_count]]</f>
        <v>132.05263157894737</v>
      </c>
      <c r="O67" s="1">
        <f t="shared" ref="O67:O130" si="5">ROUND(($E67/$D67)*100,0)</f>
        <v>108</v>
      </c>
      <c r="P67" s="5" t="s">
        <v>8265</v>
      </c>
      <c r="Q67" s="1" t="s">
        <v>8309</v>
      </c>
      <c r="R67" s="1" t="s">
        <v>8313</v>
      </c>
      <c r="S67" s="9">
        <f t="shared" si="3"/>
        <v>41835.821226851855</v>
      </c>
      <c r="T67" s="11">
        <f t="shared" si="4"/>
        <v>41862.249305555553</v>
      </c>
      <c r="U67" s="12" t="str">
        <f>TEXT(Table1[[#This Row],[Date Created Conversion (Launched at)]],"mmmm")</f>
        <v>July</v>
      </c>
      <c r="V67" s="12">
        <f>YEAR(Table1[[#This Row],[Date Created Conversion (Launched at)]])</f>
        <v>2014</v>
      </c>
    </row>
    <row r="68" spans="1:22" ht="28.7" x14ac:dyDescent="0.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 s="8">
        <v>1468873420</v>
      </c>
      <c r="J68" s="8">
        <v>1466281420</v>
      </c>
      <c r="K68" t="b">
        <v>0</v>
      </c>
      <c r="L68">
        <v>26</v>
      </c>
      <c r="M68" t="b">
        <v>1</v>
      </c>
      <c r="N68" s="5">
        <f>Table1[[#This Row],[pledged]]/Table1[[#This Row],[backers_count]]</f>
        <v>91.230769230769226</v>
      </c>
      <c r="O68" s="1">
        <f t="shared" si="5"/>
        <v>119</v>
      </c>
      <c r="P68" s="5" t="s">
        <v>8265</v>
      </c>
      <c r="Q68" s="1" t="s">
        <v>8309</v>
      </c>
      <c r="R68" s="1" t="s">
        <v>8313</v>
      </c>
      <c r="S68" s="9">
        <f t="shared" si="3"/>
        <v>42539.849768518514</v>
      </c>
      <c r="T68" s="11">
        <f t="shared" si="4"/>
        <v>42569.849768518514</v>
      </c>
      <c r="U68" s="12" t="str">
        <f>TEXT(Table1[[#This Row],[Date Created Conversion (Launched at)]],"mmmm")</f>
        <v>June</v>
      </c>
      <c r="V68" s="12">
        <f>YEAR(Table1[[#This Row],[Date Created Conversion (Launched at)]])</f>
        <v>2016</v>
      </c>
    </row>
    <row r="69" spans="1:22" ht="43" x14ac:dyDescent="0.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 s="8">
        <v>1342360804</v>
      </c>
      <c r="J69" s="8">
        <v>1339768804</v>
      </c>
      <c r="K69" t="b">
        <v>0</v>
      </c>
      <c r="L69">
        <v>20</v>
      </c>
      <c r="M69" t="b">
        <v>1</v>
      </c>
      <c r="N69" s="5">
        <f>Table1[[#This Row],[pledged]]/Table1[[#This Row],[backers_count]]</f>
        <v>116.25</v>
      </c>
      <c r="O69" s="1">
        <f t="shared" si="5"/>
        <v>116</v>
      </c>
      <c r="P69" s="5" t="s">
        <v>8265</v>
      </c>
      <c r="Q69" s="1" t="s">
        <v>8309</v>
      </c>
      <c r="R69" s="1" t="s">
        <v>8313</v>
      </c>
      <c r="S69" s="9">
        <f t="shared" si="3"/>
        <v>41075.583379629628</v>
      </c>
      <c r="T69" s="11">
        <f t="shared" si="4"/>
        <v>41105.583379629628</v>
      </c>
      <c r="U69" s="12" t="str">
        <f>TEXT(Table1[[#This Row],[Date Created Conversion (Launched at)]],"mmmm")</f>
        <v>June</v>
      </c>
      <c r="V69" s="12">
        <f>YEAR(Table1[[#This Row],[Date Created Conversion (Launched at)]])</f>
        <v>2012</v>
      </c>
    </row>
    <row r="70" spans="1:22" ht="57.35" x14ac:dyDescent="0.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 s="8">
        <v>1393162791</v>
      </c>
      <c r="J70" s="8">
        <v>1390570791</v>
      </c>
      <c r="K70" t="b">
        <v>0</v>
      </c>
      <c r="L70">
        <v>36</v>
      </c>
      <c r="M70" t="b">
        <v>1</v>
      </c>
      <c r="N70" s="5">
        <f>Table1[[#This Row],[pledged]]/Table1[[#This Row],[backers_count]]</f>
        <v>21.194444444444443</v>
      </c>
      <c r="O70" s="1">
        <f t="shared" si="5"/>
        <v>127</v>
      </c>
      <c r="P70" s="5" t="s">
        <v>8265</v>
      </c>
      <c r="Q70" s="1" t="s">
        <v>8309</v>
      </c>
      <c r="R70" s="1" t="s">
        <v>8313</v>
      </c>
      <c r="S70" s="9">
        <f t="shared" si="3"/>
        <v>41663.569340277776</v>
      </c>
      <c r="T70" s="11">
        <f t="shared" si="4"/>
        <v>41693.569340277776</v>
      </c>
      <c r="U70" s="12" t="str">
        <f>TEXT(Table1[[#This Row],[Date Created Conversion (Launched at)]],"mmmm")</f>
        <v>January</v>
      </c>
      <c r="V70" s="12">
        <f>YEAR(Table1[[#This Row],[Date Created Conversion (Launched at)]])</f>
        <v>2014</v>
      </c>
    </row>
    <row r="71" spans="1:22" ht="43" x14ac:dyDescent="0.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 s="8">
        <v>1317538740</v>
      </c>
      <c r="J71" s="8">
        <v>1314765025</v>
      </c>
      <c r="K71" t="b">
        <v>0</v>
      </c>
      <c r="L71">
        <v>178</v>
      </c>
      <c r="M71" t="b">
        <v>1</v>
      </c>
      <c r="N71" s="5">
        <f>Table1[[#This Row],[pledged]]/Table1[[#This Row],[backers_count]]</f>
        <v>62.327134831460668</v>
      </c>
      <c r="O71" s="1">
        <f t="shared" si="5"/>
        <v>111</v>
      </c>
      <c r="P71" s="5" t="s">
        <v>8265</v>
      </c>
      <c r="Q71" s="1" t="s">
        <v>8309</v>
      </c>
      <c r="R71" s="1" t="s">
        <v>8313</v>
      </c>
      <c r="S71" s="9">
        <f t="shared" si="3"/>
        <v>40786.187789351854</v>
      </c>
      <c r="T71" s="11">
        <f t="shared" si="4"/>
        <v>40818.290972222225</v>
      </c>
      <c r="U71" s="12" t="str">
        <f>TEXT(Table1[[#This Row],[Date Created Conversion (Launched at)]],"mmmm")</f>
        <v>August</v>
      </c>
      <c r="V71" s="12">
        <f>YEAR(Table1[[#This Row],[Date Created Conversion (Launched at)]])</f>
        <v>2011</v>
      </c>
    </row>
    <row r="72" spans="1:22" ht="43" x14ac:dyDescent="0.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 s="8">
        <v>1315171845</v>
      </c>
      <c r="J72" s="8">
        <v>1309987845</v>
      </c>
      <c r="K72" t="b">
        <v>0</v>
      </c>
      <c r="L72">
        <v>17</v>
      </c>
      <c r="M72" t="b">
        <v>1</v>
      </c>
      <c r="N72" s="5">
        <f>Table1[[#This Row],[pledged]]/Table1[[#This Row],[backers_count]]</f>
        <v>37.411764705882355</v>
      </c>
      <c r="O72" s="1">
        <f t="shared" si="5"/>
        <v>127</v>
      </c>
      <c r="P72" s="5" t="s">
        <v>8265</v>
      </c>
      <c r="Q72" s="1" t="s">
        <v>8309</v>
      </c>
      <c r="R72" s="1" t="s">
        <v>8313</v>
      </c>
      <c r="S72" s="9">
        <f t="shared" si="3"/>
        <v>40730.896354166667</v>
      </c>
      <c r="T72" s="11">
        <f t="shared" si="4"/>
        <v>40790.896354166667</v>
      </c>
      <c r="U72" s="12" t="str">
        <f>TEXT(Table1[[#This Row],[Date Created Conversion (Launched at)]],"mmmm")</f>
        <v>July</v>
      </c>
      <c r="V72" s="12">
        <f>YEAR(Table1[[#This Row],[Date Created Conversion (Launched at)]])</f>
        <v>2011</v>
      </c>
    </row>
    <row r="73" spans="1:22" ht="43" x14ac:dyDescent="0.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 s="8">
        <v>1338186657</v>
      </c>
      <c r="J73" s="8">
        <v>1333002657</v>
      </c>
      <c r="K73" t="b">
        <v>0</v>
      </c>
      <c r="L73">
        <v>32</v>
      </c>
      <c r="M73" t="b">
        <v>1</v>
      </c>
      <c r="N73" s="5">
        <f>Table1[[#This Row],[pledged]]/Table1[[#This Row],[backers_count]]</f>
        <v>69.71875</v>
      </c>
      <c r="O73" s="1">
        <f t="shared" si="5"/>
        <v>124</v>
      </c>
      <c r="P73" s="5" t="s">
        <v>8265</v>
      </c>
      <c r="Q73" s="1" t="s">
        <v>8309</v>
      </c>
      <c r="R73" s="1" t="s">
        <v>8313</v>
      </c>
      <c r="S73" s="9">
        <f t="shared" si="3"/>
        <v>40997.271493055552</v>
      </c>
      <c r="T73" s="11">
        <f t="shared" si="4"/>
        <v>41057.271493055552</v>
      </c>
      <c r="U73" s="12" t="str">
        <f>TEXT(Table1[[#This Row],[Date Created Conversion (Launched at)]],"mmmm")</f>
        <v>March</v>
      </c>
      <c r="V73" s="12">
        <f>YEAR(Table1[[#This Row],[Date Created Conversion (Launched at)]])</f>
        <v>2012</v>
      </c>
    </row>
    <row r="74" spans="1:22" ht="43" x14ac:dyDescent="0.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 s="8">
        <v>1352937600</v>
      </c>
      <c r="J74" s="8">
        <v>1351210481</v>
      </c>
      <c r="K74" t="b">
        <v>0</v>
      </c>
      <c r="L74">
        <v>41</v>
      </c>
      <c r="M74" t="b">
        <v>1</v>
      </c>
      <c r="N74" s="5">
        <f>Table1[[#This Row],[pledged]]/Table1[[#This Row],[backers_count]]</f>
        <v>58.170731707317074</v>
      </c>
      <c r="O74" s="1">
        <f t="shared" si="5"/>
        <v>108</v>
      </c>
      <c r="P74" s="5" t="s">
        <v>8265</v>
      </c>
      <c r="Q74" s="1" t="s">
        <v>8309</v>
      </c>
      <c r="R74" s="1" t="s">
        <v>8313</v>
      </c>
      <c r="S74" s="9">
        <f t="shared" si="3"/>
        <v>41208.010196759264</v>
      </c>
      <c r="T74" s="11">
        <f t="shared" si="4"/>
        <v>41228</v>
      </c>
      <c r="U74" s="12" t="str">
        <f>TEXT(Table1[[#This Row],[Date Created Conversion (Launched at)]],"mmmm")</f>
        <v>October</v>
      </c>
      <c r="V74" s="12">
        <f>YEAR(Table1[[#This Row],[Date Created Conversion (Launched at)]])</f>
        <v>2012</v>
      </c>
    </row>
    <row r="75" spans="1:22" ht="43" x14ac:dyDescent="0.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 s="8">
        <v>1304395140</v>
      </c>
      <c r="J75" s="8">
        <v>1297620584</v>
      </c>
      <c r="K75" t="b">
        <v>0</v>
      </c>
      <c r="L75">
        <v>18</v>
      </c>
      <c r="M75" t="b">
        <v>1</v>
      </c>
      <c r="N75" s="5">
        <f>Table1[[#This Row],[pledged]]/Table1[[#This Row],[backers_count]]</f>
        <v>50</v>
      </c>
      <c r="O75" s="1">
        <f t="shared" si="5"/>
        <v>100</v>
      </c>
      <c r="P75" s="5" t="s">
        <v>8265</v>
      </c>
      <c r="Q75" s="1" t="s">
        <v>8309</v>
      </c>
      <c r="R75" s="1" t="s">
        <v>8313</v>
      </c>
      <c r="S75" s="9">
        <f t="shared" si="3"/>
        <v>40587.75675925926</v>
      </c>
      <c r="T75" s="11">
        <f t="shared" si="4"/>
        <v>40666.165972222225</v>
      </c>
      <c r="U75" s="12" t="str">
        <f>TEXT(Table1[[#This Row],[Date Created Conversion (Launched at)]],"mmmm")</f>
        <v>February</v>
      </c>
      <c r="V75" s="12">
        <f>YEAR(Table1[[#This Row],[Date Created Conversion (Launched at)]])</f>
        <v>2011</v>
      </c>
    </row>
    <row r="76" spans="1:22" ht="43" x14ac:dyDescent="0.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 s="8">
        <v>1453376495</v>
      </c>
      <c r="J76" s="8">
        <v>1450784495</v>
      </c>
      <c r="K76" t="b">
        <v>0</v>
      </c>
      <c r="L76">
        <v>29</v>
      </c>
      <c r="M76" t="b">
        <v>1</v>
      </c>
      <c r="N76" s="5">
        <f>Table1[[#This Row],[pledged]]/Table1[[#This Row],[backers_count]]</f>
        <v>19.471034482758618</v>
      </c>
      <c r="O76" s="1">
        <f t="shared" si="5"/>
        <v>113</v>
      </c>
      <c r="P76" s="5" t="s">
        <v>8265</v>
      </c>
      <c r="Q76" s="1" t="s">
        <v>8309</v>
      </c>
      <c r="R76" s="1" t="s">
        <v>8313</v>
      </c>
      <c r="S76" s="9">
        <f t="shared" si="3"/>
        <v>42360.487210648149</v>
      </c>
      <c r="T76" s="11">
        <f t="shared" si="4"/>
        <v>42390.487210648149</v>
      </c>
      <c r="U76" s="12" t="str">
        <f>TEXT(Table1[[#This Row],[Date Created Conversion (Launched at)]],"mmmm")</f>
        <v>December</v>
      </c>
      <c r="V76" s="12">
        <f>YEAR(Table1[[#This Row],[Date Created Conversion (Launched at)]])</f>
        <v>2015</v>
      </c>
    </row>
    <row r="77" spans="1:22" ht="43" x14ac:dyDescent="0.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 s="8">
        <v>1366693272</v>
      </c>
      <c r="J77" s="8">
        <v>1364101272</v>
      </c>
      <c r="K77" t="b">
        <v>0</v>
      </c>
      <c r="L77">
        <v>47</v>
      </c>
      <c r="M77" t="b">
        <v>1</v>
      </c>
      <c r="N77" s="5">
        <f>Table1[[#This Row],[pledged]]/Table1[[#This Row],[backers_count]]</f>
        <v>85.957446808510639</v>
      </c>
      <c r="O77" s="1">
        <f t="shared" si="5"/>
        <v>115</v>
      </c>
      <c r="P77" s="5" t="s">
        <v>8265</v>
      </c>
      <c r="Q77" s="1" t="s">
        <v>8309</v>
      </c>
      <c r="R77" s="1" t="s">
        <v>8313</v>
      </c>
      <c r="S77" s="9">
        <f t="shared" si="3"/>
        <v>41357.209166666667</v>
      </c>
      <c r="T77" s="11">
        <f t="shared" si="4"/>
        <v>41387.209166666667</v>
      </c>
      <c r="U77" s="12" t="str">
        <f>TEXT(Table1[[#This Row],[Date Created Conversion (Launched at)]],"mmmm")</f>
        <v>March</v>
      </c>
      <c r="V77" s="12">
        <f>YEAR(Table1[[#This Row],[Date Created Conversion (Launched at)]])</f>
        <v>2013</v>
      </c>
    </row>
    <row r="78" spans="1:22" ht="43" x14ac:dyDescent="0.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 s="8">
        <v>1325007358</v>
      </c>
      <c r="J78" s="8">
        <v>1319819758</v>
      </c>
      <c r="K78" t="b">
        <v>0</v>
      </c>
      <c r="L78">
        <v>15</v>
      </c>
      <c r="M78" t="b">
        <v>1</v>
      </c>
      <c r="N78" s="5">
        <f>Table1[[#This Row],[pledged]]/Table1[[#This Row],[backers_count]]</f>
        <v>30.666666666666668</v>
      </c>
      <c r="O78" s="1">
        <f t="shared" si="5"/>
        <v>153</v>
      </c>
      <c r="P78" s="5" t="s">
        <v>8265</v>
      </c>
      <c r="Q78" s="1" t="s">
        <v>8309</v>
      </c>
      <c r="R78" s="1" t="s">
        <v>8313</v>
      </c>
      <c r="S78" s="9">
        <f t="shared" si="3"/>
        <v>40844.691643518519</v>
      </c>
      <c r="T78" s="11">
        <f t="shared" si="4"/>
        <v>40904.733310185184</v>
      </c>
      <c r="U78" s="12" t="str">
        <f>TEXT(Table1[[#This Row],[Date Created Conversion (Launched at)]],"mmmm")</f>
        <v>October</v>
      </c>
      <c r="V78" s="12">
        <f>YEAR(Table1[[#This Row],[Date Created Conversion (Launched at)]])</f>
        <v>2011</v>
      </c>
    </row>
    <row r="79" spans="1:22" ht="43" x14ac:dyDescent="0.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 s="8">
        <v>1337569140</v>
      </c>
      <c r="J79" s="8">
        <v>1332991717</v>
      </c>
      <c r="K79" t="b">
        <v>0</v>
      </c>
      <c r="L79">
        <v>26</v>
      </c>
      <c r="M79" t="b">
        <v>1</v>
      </c>
      <c r="N79" s="5">
        <f>Table1[[#This Row],[pledged]]/Table1[[#This Row],[backers_count]]</f>
        <v>60.384615384615387</v>
      </c>
      <c r="O79" s="1">
        <f t="shared" si="5"/>
        <v>393</v>
      </c>
      <c r="P79" s="5" t="s">
        <v>8265</v>
      </c>
      <c r="Q79" s="1" t="s">
        <v>8309</v>
      </c>
      <c r="R79" s="1" t="s">
        <v>8313</v>
      </c>
      <c r="S79" s="9">
        <f t="shared" si="3"/>
        <v>40997.144872685181</v>
      </c>
      <c r="T79" s="11">
        <f t="shared" si="4"/>
        <v>41050.124305555553</v>
      </c>
      <c r="U79" s="12" t="str">
        <f>TEXT(Table1[[#This Row],[Date Created Conversion (Launched at)]],"mmmm")</f>
        <v>March</v>
      </c>
      <c r="V79" s="12">
        <f>YEAR(Table1[[#This Row],[Date Created Conversion (Launched at)]])</f>
        <v>2012</v>
      </c>
    </row>
    <row r="80" spans="1:22" ht="86" x14ac:dyDescent="0.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 s="8">
        <v>1472751121</v>
      </c>
      <c r="J80" s="8">
        <v>1471887121</v>
      </c>
      <c r="K80" t="b">
        <v>0</v>
      </c>
      <c r="L80">
        <v>35</v>
      </c>
      <c r="M80" t="b">
        <v>1</v>
      </c>
      <c r="N80" s="5">
        <f>Table1[[#This Row],[pledged]]/Table1[[#This Row],[backers_count]]</f>
        <v>38.6</v>
      </c>
      <c r="O80" s="1">
        <f t="shared" si="5"/>
        <v>2702</v>
      </c>
      <c r="P80" s="5" t="s">
        <v>8265</v>
      </c>
      <c r="Q80" s="1" t="s">
        <v>8309</v>
      </c>
      <c r="R80" s="1" t="s">
        <v>8313</v>
      </c>
      <c r="S80" s="9">
        <f t="shared" si="3"/>
        <v>42604.730567129634</v>
      </c>
      <c r="T80" s="11">
        <f t="shared" si="4"/>
        <v>42614.730567129634</v>
      </c>
      <c r="U80" s="12" t="str">
        <f>TEXT(Table1[[#This Row],[Date Created Conversion (Launched at)]],"mmmm")</f>
        <v>August</v>
      </c>
      <c r="V80" s="12">
        <f>YEAR(Table1[[#This Row],[Date Created Conversion (Launched at)]])</f>
        <v>2016</v>
      </c>
    </row>
    <row r="81" spans="1:22" ht="43" x14ac:dyDescent="0.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 s="8">
        <v>1398451093</v>
      </c>
      <c r="J81" s="8">
        <v>1395859093</v>
      </c>
      <c r="K81" t="b">
        <v>0</v>
      </c>
      <c r="L81">
        <v>41</v>
      </c>
      <c r="M81" t="b">
        <v>1</v>
      </c>
      <c r="N81" s="5">
        <f>Table1[[#This Row],[pledged]]/Table1[[#This Row],[backers_count]]</f>
        <v>40.268292682926827</v>
      </c>
      <c r="O81" s="1">
        <f t="shared" si="5"/>
        <v>127</v>
      </c>
      <c r="P81" s="5" t="s">
        <v>8265</v>
      </c>
      <c r="Q81" s="1" t="s">
        <v>8309</v>
      </c>
      <c r="R81" s="1" t="s">
        <v>8313</v>
      </c>
      <c r="S81" s="9">
        <f t="shared" si="3"/>
        <v>41724.776539351849</v>
      </c>
      <c r="T81" s="11">
        <f t="shared" si="4"/>
        <v>41754.776539351849</v>
      </c>
      <c r="U81" s="12" t="str">
        <f>TEXT(Table1[[#This Row],[Date Created Conversion (Launched at)]],"mmmm")</f>
        <v>March</v>
      </c>
      <c r="V81" s="12">
        <f>YEAR(Table1[[#This Row],[Date Created Conversion (Launched at)]])</f>
        <v>2014</v>
      </c>
    </row>
    <row r="82" spans="1:22" ht="43" x14ac:dyDescent="0.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 s="8">
        <v>1386640856</v>
      </c>
      <c r="J82" s="8">
        <v>1383616856</v>
      </c>
      <c r="K82" t="b">
        <v>0</v>
      </c>
      <c r="L82">
        <v>47</v>
      </c>
      <c r="M82" t="b">
        <v>1</v>
      </c>
      <c r="N82" s="5">
        <f>Table1[[#This Row],[pledged]]/Table1[[#This Row],[backers_count]]</f>
        <v>273.82978723404256</v>
      </c>
      <c r="O82" s="1">
        <f t="shared" si="5"/>
        <v>107</v>
      </c>
      <c r="P82" s="5" t="s">
        <v>8265</v>
      </c>
      <c r="Q82" s="1" t="s">
        <v>8309</v>
      </c>
      <c r="R82" s="1" t="s">
        <v>8313</v>
      </c>
      <c r="S82" s="9">
        <f t="shared" si="3"/>
        <v>41583.083981481483</v>
      </c>
      <c r="T82" s="11">
        <f t="shared" si="4"/>
        <v>41618.083981481483</v>
      </c>
      <c r="U82" s="12" t="str">
        <f>TEXT(Table1[[#This Row],[Date Created Conversion (Launched at)]],"mmmm")</f>
        <v>November</v>
      </c>
      <c r="V82" s="12">
        <f>YEAR(Table1[[#This Row],[Date Created Conversion (Launched at)]])</f>
        <v>2013</v>
      </c>
    </row>
    <row r="83" spans="1:22" ht="43" x14ac:dyDescent="0.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 s="8">
        <v>1342234920</v>
      </c>
      <c r="J83" s="8">
        <v>1341892127</v>
      </c>
      <c r="K83" t="b">
        <v>0</v>
      </c>
      <c r="L83">
        <v>28</v>
      </c>
      <c r="M83" t="b">
        <v>1</v>
      </c>
      <c r="N83" s="5">
        <f>Table1[[#This Row],[pledged]]/Table1[[#This Row],[backers_count]]</f>
        <v>53.035714285714285</v>
      </c>
      <c r="O83" s="1">
        <f t="shared" si="5"/>
        <v>198</v>
      </c>
      <c r="P83" s="5" t="s">
        <v>8265</v>
      </c>
      <c r="Q83" s="1" t="s">
        <v>8309</v>
      </c>
      <c r="R83" s="1" t="s">
        <v>8313</v>
      </c>
      <c r="S83" s="9">
        <f t="shared" si="3"/>
        <v>41100.158877314811</v>
      </c>
      <c r="T83" s="11">
        <f t="shared" si="4"/>
        <v>41104.126388888893</v>
      </c>
      <c r="U83" s="12" t="str">
        <f>TEXT(Table1[[#This Row],[Date Created Conversion (Launched at)]],"mmmm")</f>
        <v>July</v>
      </c>
      <c r="V83" s="12">
        <f>YEAR(Table1[[#This Row],[Date Created Conversion (Launched at)]])</f>
        <v>2012</v>
      </c>
    </row>
    <row r="84" spans="1:22" ht="43" x14ac:dyDescent="0.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 s="8">
        <v>1318189261</v>
      </c>
      <c r="J84" s="8">
        <v>1315597261</v>
      </c>
      <c r="K84" t="b">
        <v>0</v>
      </c>
      <c r="L84">
        <v>100</v>
      </c>
      <c r="M84" t="b">
        <v>1</v>
      </c>
      <c r="N84" s="5">
        <f>Table1[[#This Row],[pledged]]/Table1[[#This Row],[backers_count]]</f>
        <v>40.005000000000003</v>
      </c>
      <c r="O84" s="1">
        <f t="shared" si="5"/>
        <v>100</v>
      </c>
      <c r="P84" s="5" t="s">
        <v>8265</v>
      </c>
      <c r="Q84" s="1" t="s">
        <v>8309</v>
      </c>
      <c r="R84" s="1" t="s">
        <v>8313</v>
      </c>
      <c r="S84" s="9">
        <f t="shared" si="3"/>
        <v>40795.820150462961</v>
      </c>
      <c r="T84" s="11">
        <f t="shared" si="4"/>
        <v>40825.820150462961</v>
      </c>
      <c r="U84" s="12" t="str">
        <f>TEXT(Table1[[#This Row],[Date Created Conversion (Launched at)]],"mmmm")</f>
        <v>September</v>
      </c>
      <c r="V84" s="12">
        <f>YEAR(Table1[[#This Row],[Date Created Conversion (Launched at)]])</f>
        <v>2011</v>
      </c>
    </row>
    <row r="85" spans="1:22" ht="43" x14ac:dyDescent="0.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 s="8">
        <v>1424604600</v>
      </c>
      <c r="J85" s="8">
        <v>1423320389</v>
      </c>
      <c r="K85" t="b">
        <v>0</v>
      </c>
      <c r="L85">
        <v>13</v>
      </c>
      <c r="M85" t="b">
        <v>1</v>
      </c>
      <c r="N85" s="5">
        <f>Table1[[#This Row],[pledged]]/Table1[[#This Row],[backers_count]]</f>
        <v>15.76923076923077</v>
      </c>
      <c r="O85" s="1">
        <f t="shared" si="5"/>
        <v>103</v>
      </c>
      <c r="P85" s="5" t="s">
        <v>8265</v>
      </c>
      <c r="Q85" s="1" t="s">
        <v>8309</v>
      </c>
      <c r="R85" s="1" t="s">
        <v>8313</v>
      </c>
      <c r="S85" s="9">
        <f t="shared" si="3"/>
        <v>42042.615613425922</v>
      </c>
      <c r="T85" s="11">
        <f t="shared" si="4"/>
        <v>42057.479166666672</v>
      </c>
      <c r="U85" s="12" t="str">
        <f>TEXT(Table1[[#This Row],[Date Created Conversion (Launched at)]],"mmmm")</f>
        <v>February</v>
      </c>
      <c r="V85" s="12">
        <f>YEAR(Table1[[#This Row],[Date Created Conversion (Launched at)]])</f>
        <v>2015</v>
      </c>
    </row>
    <row r="86" spans="1:22" ht="43" x14ac:dyDescent="0.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 s="8">
        <v>1305483086</v>
      </c>
      <c r="J86" s="8">
        <v>1302891086</v>
      </c>
      <c r="K86" t="b">
        <v>0</v>
      </c>
      <c r="L86">
        <v>7</v>
      </c>
      <c r="M86" t="b">
        <v>1</v>
      </c>
      <c r="N86" s="5">
        <f>Table1[[#This Row],[pledged]]/Table1[[#This Row],[backers_count]]</f>
        <v>71.428571428571431</v>
      </c>
      <c r="O86" s="1">
        <f t="shared" si="5"/>
        <v>100</v>
      </c>
      <c r="P86" s="5" t="s">
        <v>8265</v>
      </c>
      <c r="Q86" s="1" t="s">
        <v>8309</v>
      </c>
      <c r="R86" s="1" t="s">
        <v>8313</v>
      </c>
      <c r="S86" s="9">
        <f t="shared" si="3"/>
        <v>40648.757939814815</v>
      </c>
      <c r="T86" s="11">
        <f t="shared" si="4"/>
        <v>40678.757939814815</v>
      </c>
      <c r="U86" s="12" t="str">
        <f>TEXT(Table1[[#This Row],[Date Created Conversion (Launched at)]],"mmmm")</f>
        <v>April</v>
      </c>
      <c r="V86" s="12">
        <f>YEAR(Table1[[#This Row],[Date Created Conversion (Launched at)]])</f>
        <v>2011</v>
      </c>
    </row>
    <row r="87" spans="1:22" ht="43" x14ac:dyDescent="0.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 s="8">
        <v>1316746837</v>
      </c>
      <c r="J87" s="8">
        <v>1314154837</v>
      </c>
      <c r="K87" t="b">
        <v>0</v>
      </c>
      <c r="L87">
        <v>21</v>
      </c>
      <c r="M87" t="b">
        <v>1</v>
      </c>
      <c r="N87" s="5">
        <f>Table1[[#This Row],[pledged]]/Table1[[#This Row],[backers_count]]</f>
        <v>71.714285714285708</v>
      </c>
      <c r="O87" s="1">
        <f t="shared" si="5"/>
        <v>126</v>
      </c>
      <c r="P87" s="5" t="s">
        <v>8265</v>
      </c>
      <c r="Q87" s="1" t="s">
        <v>8309</v>
      </c>
      <c r="R87" s="1" t="s">
        <v>8313</v>
      </c>
      <c r="S87" s="9">
        <f t="shared" si="3"/>
        <v>40779.125428240739</v>
      </c>
      <c r="T87" s="11">
        <f t="shared" si="4"/>
        <v>40809.125428240739</v>
      </c>
      <c r="U87" s="12" t="str">
        <f>TEXT(Table1[[#This Row],[Date Created Conversion (Launched at)]],"mmmm")</f>
        <v>August</v>
      </c>
      <c r="V87" s="12">
        <f>YEAR(Table1[[#This Row],[Date Created Conversion (Launched at)]])</f>
        <v>2011</v>
      </c>
    </row>
    <row r="88" spans="1:22" ht="43" x14ac:dyDescent="0.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 s="8">
        <v>1451226045</v>
      </c>
      <c r="J88" s="8">
        <v>1444828845</v>
      </c>
      <c r="K88" t="b">
        <v>0</v>
      </c>
      <c r="L88">
        <v>17</v>
      </c>
      <c r="M88" t="b">
        <v>1</v>
      </c>
      <c r="N88" s="5">
        <f>Table1[[#This Row],[pledged]]/Table1[[#This Row],[backers_count]]</f>
        <v>375.76470588235293</v>
      </c>
      <c r="O88" s="1">
        <f t="shared" si="5"/>
        <v>106</v>
      </c>
      <c r="P88" s="5" t="s">
        <v>8265</v>
      </c>
      <c r="Q88" s="1" t="s">
        <v>8309</v>
      </c>
      <c r="R88" s="1" t="s">
        <v>8313</v>
      </c>
      <c r="S88" s="9">
        <f t="shared" si="3"/>
        <v>42291.556076388893</v>
      </c>
      <c r="T88" s="11">
        <f t="shared" si="4"/>
        <v>42365.59774305555</v>
      </c>
      <c r="U88" s="12" t="str">
        <f>TEXT(Table1[[#This Row],[Date Created Conversion (Launched at)]],"mmmm")</f>
        <v>October</v>
      </c>
      <c r="V88" s="12">
        <f>YEAR(Table1[[#This Row],[Date Created Conversion (Launched at)]])</f>
        <v>2015</v>
      </c>
    </row>
    <row r="89" spans="1:22" ht="43" x14ac:dyDescent="0.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 s="8">
        <v>1275529260</v>
      </c>
      <c r="J89" s="8">
        <v>1274705803</v>
      </c>
      <c r="K89" t="b">
        <v>0</v>
      </c>
      <c r="L89">
        <v>25</v>
      </c>
      <c r="M89" t="b">
        <v>1</v>
      </c>
      <c r="N89" s="5">
        <f>Table1[[#This Row],[pledged]]/Table1[[#This Row],[backers_count]]</f>
        <v>104.6</v>
      </c>
      <c r="O89" s="1">
        <f t="shared" si="5"/>
        <v>105</v>
      </c>
      <c r="P89" s="5" t="s">
        <v>8265</v>
      </c>
      <c r="Q89" s="1" t="s">
        <v>8309</v>
      </c>
      <c r="R89" s="1" t="s">
        <v>8313</v>
      </c>
      <c r="S89" s="9">
        <f t="shared" si="3"/>
        <v>40322.539386574077</v>
      </c>
      <c r="T89" s="11">
        <f t="shared" si="4"/>
        <v>40332.070138888885</v>
      </c>
      <c r="U89" s="12" t="str">
        <f>TEXT(Table1[[#This Row],[Date Created Conversion (Launched at)]],"mmmm")</f>
        <v>May</v>
      </c>
      <c r="V89" s="12">
        <f>YEAR(Table1[[#This Row],[Date Created Conversion (Launched at)]])</f>
        <v>2010</v>
      </c>
    </row>
    <row r="90" spans="1:22" ht="43" x14ac:dyDescent="0.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 s="8">
        <v>1403452131</v>
      </c>
      <c r="J90" s="8">
        <v>1401205731</v>
      </c>
      <c r="K90" t="b">
        <v>0</v>
      </c>
      <c r="L90">
        <v>60</v>
      </c>
      <c r="M90" t="b">
        <v>1</v>
      </c>
      <c r="N90" s="5">
        <f>Table1[[#This Row],[pledged]]/Table1[[#This Row],[backers_count]]</f>
        <v>60</v>
      </c>
      <c r="O90" s="1">
        <f t="shared" si="5"/>
        <v>103</v>
      </c>
      <c r="P90" s="5" t="s">
        <v>8265</v>
      </c>
      <c r="Q90" s="1" t="s">
        <v>8309</v>
      </c>
      <c r="R90" s="1" t="s">
        <v>8313</v>
      </c>
      <c r="S90" s="9">
        <f t="shared" si="3"/>
        <v>41786.65892361111</v>
      </c>
      <c r="T90" s="11">
        <f t="shared" si="4"/>
        <v>41812.65892361111</v>
      </c>
      <c r="U90" s="12" t="str">
        <f>TEXT(Table1[[#This Row],[Date Created Conversion (Launched at)]],"mmmm")</f>
        <v>May</v>
      </c>
      <c r="V90" s="12">
        <f>YEAR(Table1[[#This Row],[Date Created Conversion (Launched at)]])</f>
        <v>2014</v>
      </c>
    </row>
    <row r="91" spans="1:22" ht="43" x14ac:dyDescent="0.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 s="8">
        <v>1370196192</v>
      </c>
      <c r="J91" s="8">
        <v>1368036192</v>
      </c>
      <c r="K91" t="b">
        <v>0</v>
      </c>
      <c r="L91">
        <v>56</v>
      </c>
      <c r="M91" t="b">
        <v>1</v>
      </c>
      <c r="N91" s="5">
        <f>Table1[[#This Row],[pledged]]/Table1[[#This Row],[backers_count]]</f>
        <v>123.28571428571429</v>
      </c>
      <c r="O91" s="1">
        <f t="shared" si="5"/>
        <v>115</v>
      </c>
      <c r="P91" s="5" t="s">
        <v>8265</v>
      </c>
      <c r="Q91" s="1" t="s">
        <v>8309</v>
      </c>
      <c r="R91" s="1" t="s">
        <v>8313</v>
      </c>
      <c r="S91" s="9">
        <f t="shared" si="3"/>
        <v>41402.752222222218</v>
      </c>
      <c r="T91" s="11">
        <f t="shared" si="4"/>
        <v>41427.752222222218</v>
      </c>
      <c r="U91" s="12" t="str">
        <f>TEXT(Table1[[#This Row],[Date Created Conversion (Launched at)]],"mmmm")</f>
        <v>May</v>
      </c>
      <c r="V91" s="12">
        <f>YEAR(Table1[[#This Row],[Date Created Conversion (Launched at)]])</f>
        <v>2013</v>
      </c>
    </row>
    <row r="92" spans="1:22" ht="28.7" x14ac:dyDescent="0.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 s="8">
        <v>1310454499</v>
      </c>
      <c r="J92" s="8">
        <v>1307862499</v>
      </c>
      <c r="K92" t="b">
        <v>0</v>
      </c>
      <c r="L92">
        <v>16</v>
      </c>
      <c r="M92" t="b">
        <v>1</v>
      </c>
      <c r="N92" s="5">
        <f>Table1[[#This Row],[pledged]]/Table1[[#This Row],[backers_count]]</f>
        <v>31.375</v>
      </c>
      <c r="O92" s="1">
        <f t="shared" si="5"/>
        <v>100</v>
      </c>
      <c r="P92" s="5" t="s">
        <v>8265</v>
      </c>
      <c r="Q92" s="1" t="s">
        <v>8309</v>
      </c>
      <c r="R92" s="1" t="s">
        <v>8313</v>
      </c>
      <c r="S92" s="9">
        <f t="shared" si="3"/>
        <v>40706.297442129631</v>
      </c>
      <c r="T92" s="11">
        <f t="shared" si="4"/>
        <v>40736.297442129631</v>
      </c>
      <c r="U92" s="12" t="str">
        <f>TEXT(Table1[[#This Row],[Date Created Conversion (Launched at)]],"mmmm")</f>
        <v>June</v>
      </c>
      <c r="V92" s="12">
        <f>YEAR(Table1[[#This Row],[Date Created Conversion (Launched at)]])</f>
        <v>2011</v>
      </c>
    </row>
    <row r="93" spans="1:22" ht="43" x14ac:dyDescent="0.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 s="8">
        <v>1305625164</v>
      </c>
      <c r="J93" s="8">
        <v>1300354764</v>
      </c>
      <c r="K93" t="b">
        <v>0</v>
      </c>
      <c r="L93">
        <v>46</v>
      </c>
      <c r="M93" t="b">
        <v>1</v>
      </c>
      <c r="N93" s="5">
        <f>Table1[[#This Row],[pledged]]/Table1[[#This Row],[backers_count]]</f>
        <v>78.260869565217391</v>
      </c>
      <c r="O93" s="1">
        <f t="shared" si="5"/>
        <v>120</v>
      </c>
      <c r="P93" s="5" t="s">
        <v>8265</v>
      </c>
      <c r="Q93" s="1" t="s">
        <v>8309</v>
      </c>
      <c r="R93" s="1" t="s">
        <v>8313</v>
      </c>
      <c r="S93" s="9">
        <f t="shared" si="3"/>
        <v>40619.402361111112</v>
      </c>
      <c r="T93" s="11">
        <f t="shared" si="4"/>
        <v>40680.402361111112</v>
      </c>
      <c r="U93" s="12" t="str">
        <f>TEXT(Table1[[#This Row],[Date Created Conversion (Launched at)]],"mmmm")</f>
        <v>March</v>
      </c>
      <c r="V93" s="12">
        <f>YEAR(Table1[[#This Row],[Date Created Conversion (Launched at)]])</f>
        <v>2011</v>
      </c>
    </row>
    <row r="94" spans="1:22" ht="43" x14ac:dyDescent="0.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 s="8">
        <v>1485936000</v>
      </c>
      <c r="J94" s="8">
        <v>1481949983</v>
      </c>
      <c r="K94" t="b">
        <v>0</v>
      </c>
      <c r="L94">
        <v>43</v>
      </c>
      <c r="M94" t="b">
        <v>1</v>
      </c>
      <c r="N94" s="5">
        <f>Table1[[#This Row],[pledged]]/Table1[[#This Row],[backers_count]]</f>
        <v>122.32558139534883</v>
      </c>
      <c r="O94" s="1">
        <f t="shared" si="5"/>
        <v>105</v>
      </c>
      <c r="P94" s="5" t="s">
        <v>8265</v>
      </c>
      <c r="Q94" s="1" t="s">
        <v>8309</v>
      </c>
      <c r="R94" s="1" t="s">
        <v>8313</v>
      </c>
      <c r="S94" s="9">
        <f t="shared" si="3"/>
        <v>42721.198877314819</v>
      </c>
      <c r="T94" s="11">
        <f t="shared" si="4"/>
        <v>42767.333333333328</v>
      </c>
      <c r="U94" s="12" t="str">
        <f>TEXT(Table1[[#This Row],[Date Created Conversion (Launched at)]],"mmmm")</f>
        <v>December</v>
      </c>
      <c r="V94" s="12">
        <f>YEAR(Table1[[#This Row],[Date Created Conversion (Launched at)]])</f>
        <v>2016</v>
      </c>
    </row>
    <row r="95" spans="1:22" ht="57.35" x14ac:dyDescent="0.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 s="8">
        <v>1341349200</v>
      </c>
      <c r="J95" s="8">
        <v>1338928537</v>
      </c>
      <c r="K95" t="b">
        <v>0</v>
      </c>
      <c r="L95">
        <v>15</v>
      </c>
      <c r="M95" t="b">
        <v>1</v>
      </c>
      <c r="N95" s="5">
        <f>Table1[[#This Row],[pledged]]/Table1[[#This Row],[backers_count]]</f>
        <v>73.733333333333334</v>
      </c>
      <c r="O95" s="1">
        <f t="shared" si="5"/>
        <v>111</v>
      </c>
      <c r="P95" s="5" t="s">
        <v>8265</v>
      </c>
      <c r="Q95" s="1" t="s">
        <v>8309</v>
      </c>
      <c r="R95" s="1" t="s">
        <v>8313</v>
      </c>
      <c r="S95" s="9">
        <f t="shared" si="3"/>
        <v>41065.858067129629</v>
      </c>
      <c r="T95" s="11">
        <f t="shared" si="4"/>
        <v>41093.875</v>
      </c>
      <c r="U95" s="12" t="str">
        <f>TEXT(Table1[[#This Row],[Date Created Conversion (Launched at)]],"mmmm")</f>
        <v>June</v>
      </c>
      <c r="V95" s="12">
        <f>YEAR(Table1[[#This Row],[Date Created Conversion (Launched at)]])</f>
        <v>2012</v>
      </c>
    </row>
    <row r="96" spans="1:22" ht="43" x14ac:dyDescent="0.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 s="8">
        <v>1396890822</v>
      </c>
      <c r="J96" s="8">
        <v>1395162822</v>
      </c>
      <c r="K96" t="b">
        <v>0</v>
      </c>
      <c r="L96">
        <v>12</v>
      </c>
      <c r="M96" t="b">
        <v>1</v>
      </c>
      <c r="N96" s="5">
        <f>Table1[[#This Row],[pledged]]/Table1[[#This Row],[backers_count]]</f>
        <v>21.666666666666668</v>
      </c>
      <c r="O96" s="1">
        <f t="shared" si="5"/>
        <v>104</v>
      </c>
      <c r="P96" s="5" t="s">
        <v>8265</v>
      </c>
      <c r="Q96" s="1" t="s">
        <v>8309</v>
      </c>
      <c r="R96" s="1" t="s">
        <v>8313</v>
      </c>
      <c r="S96" s="9">
        <f t="shared" si="3"/>
        <v>41716.717847222222</v>
      </c>
      <c r="T96" s="11">
        <f t="shared" si="4"/>
        <v>41736.717847222222</v>
      </c>
      <c r="U96" s="12" t="str">
        <f>TEXT(Table1[[#This Row],[Date Created Conversion (Launched at)]],"mmmm")</f>
        <v>March</v>
      </c>
      <c r="V96" s="12">
        <f>YEAR(Table1[[#This Row],[Date Created Conversion (Launched at)]])</f>
        <v>2014</v>
      </c>
    </row>
    <row r="97" spans="1:22" ht="43" x14ac:dyDescent="0.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 s="8">
        <v>1330214841</v>
      </c>
      <c r="J97" s="8">
        <v>1327622841</v>
      </c>
      <c r="K97" t="b">
        <v>0</v>
      </c>
      <c r="L97">
        <v>21</v>
      </c>
      <c r="M97" t="b">
        <v>1</v>
      </c>
      <c r="N97" s="5">
        <f>Table1[[#This Row],[pledged]]/Table1[[#This Row],[backers_count]]</f>
        <v>21.904761904761905</v>
      </c>
      <c r="O97" s="1">
        <f t="shared" si="5"/>
        <v>131</v>
      </c>
      <c r="P97" s="5" t="s">
        <v>8265</v>
      </c>
      <c r="Q97" s="1" t="s">
        <v>8309</v>
      </c>
      <c r="R97" s="1" t="s">
        <v>8313</v>
      </c>
      <c r="S97" s="9">
        <f t="shared" si="3"/>
        <v>40935.005104166667</v>
      </c>
      <c r="T97" s="11">
        <f t="shared" si="4"/>
        <v>40965.005104166667</v>
      </c>
      <c r="U97" s="12" t="str">
        <f>TEXT(Table1[[#This Row],[Date Created Conversion (Launched at)]],"mmmm")</f>
        <v>January</v>
      </c>
      <c r="V97" s="12">
        <f>YEAR(Table1[[#This Row],[Date Created Conversion (Launched at)]])</f>
        <v>2012</v>
      </c>
    </row>
    <row r="98" spans="1:22" ht="43" x14ac:dyDescent="0.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 s="8">
        <v>1280631600</v>
      </c>
      <c r="J98" s="8">
        <v>1274889241</v>
      </c>
      <c r="K98" t="b">
        <v>0</v>
      </c>
      <c r="L98">
        <v>34</v>
      </c>
      <c r="M98" t="b">
        <v>1</v>
      </c>
      <c r="N98" s="5">
        <f>Table1[[#This Row],[pledged]]/Table1[[#This Row],[backers_count]]</f>
        <v>50.588235294117645</v>
      </c>
      <c r="O98" s="1">
        <f t="shared" si="5"/>
        <v>115</v>
      </c>
      <c r="P98" s="5" t="s">
        <v>8265</v>
      </c>
      <c r="Q98" s="1" t="s">
        <v>8309</v>
      </c>
      <c r="R98" s="1" t="s">
        <v>8313</v>
      </c>
      <c r="S98" s="9">
        <f t="shared" si="3"/>
        <v>40324.662511574075</v>
      </c>
      <c r="T98" s="11">
        <f t="shared" si="4"/>
        <v>40391.125</v>
      </c>
      <c r="U98" s="12" t="str">
        <f>TEXT(Table1[[#This Row],[Date Created Conversion (Launched at)]],"mmmm")</f>
        <v>May</v>
      </c>
      <c r="V98" s="12">
        <f>YEAR(Table1[[#This Row],[Date Created Conversion (Launched at)]])</f>
        <v>2010</v>
      </c>
    </row>
    <row r="99" spans="1:22" ht="43" x14ac:dyDescent="0.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 s="8">
        <v>1310440482</v>
      </c>
      <c r="J99" s="8">
        <v>1307848482</v>
      </c>
      <c r="K99" t="b">
        <v>0</v>
      </c>
      <c r="L99">
        <v>8</v>
      </c>
      <c r="M99" t="b">
        <v>1</v>
      </c>
      <c r="N99" s="5">
        <f>Table1[[#This Row],[pledged]]/Table1[[#This Row],[backers_count]]</f>
        <v>53.125</v>
      </c>
      <c r="O99" s="1">
        <f t="shared" si="5"/>
        <v>106</v>
      </c>
      <c r="P99" s="5" t="s">
        <v>8265</v>
      </c>
      <c r="Q99" s="1" t="s">
        <v>8309</v>
      </c>
      <c r="R99" s="1" t="s">
        <v>8313</v>
      </c>
      <c r="S99" s="9">
        <f t="shared" si="3"/>
        <v>40706.135208333333</v>
      </c>
      <c r="T99" s="11">
        <f t="shared" si="4"/>
        <v>40736.135208333333</v>
      </c>
      <c r="U99" s="12" t="str">
        <f>TEXT(Table1[[#This Row],[Date Created Conversion (Launched at)]],"mmmm")</f>
        <v>June</v>
      </c>
      <c r="V99" s="12">
        <f>YEAR(Table1[[#This Row],[Date Created Conversion (Launched at)]])</f>
        <v>2011</v>
      </c>
    </row>
    <row r="100" spans="1:22" ht="43" x14ac:dyDescent="0.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 s="8">
        <v>1354923000</v>
      </c>
      <c r="J100" s="8">
        <v>1351796674</v>
      </c>
      <c r="K100" t="b">
        <v>0</v>
      </c>
      <c r="L100">
        <v>60</v>
      </c>
      <c r="M100" t="b">
        <v>1</v>
      </c>
      <c r="N100" s="5">
        <f>Table1[[#This Row],[pledged]]/Table1[[#This Row],[backers_count]]</f>
        <v>56.666666666666664</v>
      </c>
      <c r="O100" s="1">
        <f t="shared" si="5"/>
        <v>106</v>
      </c>
      <c r="P100" s="5" t="s">
        <v>8265</v>
      </c>
      <c r="Q100" s="1" t="s">
        <v>8309</v>
      </c>
      <c r="R100" s="1" t="s">
        <v>8313</v>
      </c>
      <c r="S100" s="9">
        <f t="shared" si="3"/>
        <v>41214.794837962967</v>
      </c>
      <c r="T100" s="11">
        <f t="shared" si="4"/>
        <v>41250.979166666664</v>
      </c>
      <c r="U100" s="12" t="str">
        <f>TEXT(Table1[[#This Row],[Date Created Conversion (Launched at)]],"mmmm")</f>
        <v>November</v>
      </c>
      <c r="V100" s="12">
        <f>YEAR(Table1[[#This Row],[Date Created Conversion (Launched at)]])</f>
        <v>2012</v>
      </c>
    </row>
    <row r="101" spans="1:22" ht="28.7" x14ac:dyDescent="0.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 s="8">
        <v>1390426799</v>
      </c>
      <c r="J101" s="8">
        <v>1387834799</v>
      </c>
      <c r="K101" t="b">
        <v>0</v>
      </c>
      <c r="L101">
        <v>39</v>
      </c>
      <c r="M101" t="b">
        <v>1</v>
      </c>
      <c r="N101" s="5">
        <f>Table1[[#This Row],[pledged]]/Table1[[#This Row],[backers_count]]</f>
        <v>40.776666666666664</v>
      </c>
      <c r="O101" s="1">
        <f t="shared" si="5"/>
        <v>106</v>
      </c>
      <c r="P101" s="5" t="s">
        <v>8265</v>
      </c>
      <c r="Q101" s="1" t="s">
        <v>8309</v>
      </c>
      <c r="R101" s="1" t="s">
        <v>8313</v>
      </c>
      <c r="S101" s="9">
        <f t="shared" si="3"/>
        <v>41631.902766203704</v>
      </c>
      <c r="T101" s="11">
        <f t="shared" si="4"/>
        <v>41661.902766203704</v>
      </c>
      <c r="U101" s="12" t="str">
        <f>TEXT(Table1[[#This Row],[Date Created Conversion (Launched at)]],"mmmm")</f>
        <v>December</v>
      </c>
      <c r="V101" s="12">
        <f>YEAR(Table1[[#This Row],[Date Created Conversion (Launched at)]])</f>
        <v>2013</v>
      </c>
    </row>
    <row r="102" spans="1:22" ht="43" x14ac:dyDescent="0.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 s="8">
        <v>1352055886</v>
      </c>
      <c r="J102" s="8">
        <v>1350324286</v>
      </c>
      <c r="K102" t="b">
        <v>0</v>
      </c>
      <c r="L102">
        <v>26</v>
      </c>
      <c r="M102" t="b">
        <v>1</v>
      </c>
      <c r="N102" s="5">
        <f>Table1[[#This Row],[pledged]]/Table1[[#This Row],[backers_count]]</f>
        <v>192.30769230769232</v>
      </c>
      <c r="O102" s="1">
        <f t="shared" si="5"/>
        <v>100</v>
      </c>
      <c r="P102" s="5" t="s">
        <v>8265</v>
      </c>
      <c r="Q102" s="1" t="s">
        <v>8309</v>
      </c>
      <c r="R102" s="1" t="s">
        <v>8313</v>
      </c>
      <c r="S102" s="9">
        <f t="shared" si="3"/>
        <v>41197.753310185188</v>
      </c>
      <c r="T102" s="11">
        <f t="shared" si="4"/>
        <v>41217.794976851852</v>
      </c>
      <c r="U102" s="12" t="str">
        <f>TEXT(Table1[[#This Row],[Date Created Conversion (Launched at)]],"mmmm")</f>
        <v>October</v>
      </c>
      <c r="V102" s="12">
        <f>YEAR(Table1[[#This Row],[Date Created Conversion (Launched at)]])</f>
        <v>2012</v>
      </c>
    </row>
    <row r="103" spans="1:22" ht="43" x14ac:dyDescent="0.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 s="8">
        <v>1359052710</v>
      </c>
      <c r="J103" s="8">
        <v>1356979110</v>
      </c>
      <c r="K103" t="b">
        <v>0</v>
      </c>
      <c r="L103">
        <v>35</v>
      </c>
      <c r="M103" t="b">
        <v>1</v>
      </c>
      <c r="N103" s="5">
        <f>Table1[[#This Row],[pledged]]/Table1[[#This Row],[backers_count]]</f>
        <v>100</v>
      </c>
      <c r="O103" s="1">
        <f t="shared" si="5"/>
        <v>100</v>
      </c>
      <c r="P103" s="5" t="s">
        <v>8265</v>
      </c>
      <c r="Q103" s="1" t="s">
        <v>8309</v>
      </c>
      <c r="R103" s="1" t="s">
        <v>8313</v>
      </c>
      <c r="S103" s="9">
        <f t="shared" si="3"/>
        <v>41274.776736111111</v>
      </c>
      <c r="T103" s="11">
        <f t="shared" si="4"/>
        <v>41298.776736111111</v>
      </c>
      <c r="U103" s="12" t="str">
        <f>TEXT(Table1[[#This Row],[Date Created Conversion (Launched at)]],"mmmm")</f>
        <v>December</v>
      </c>
      <c r="V103" s="12">
        <f>YEAR(Table1[[#This Row],[Date Created Conversion (Launched at)]])</f>
        <v>2012</v>
      </c>
    </row>
    <row r="104" spans="1:22" ht="43" x14ac:dyDescent="0.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 s="8">
        <v>1293073733</v>
      </c>
      <c r="J104" s="8">
        <v>1290481733</v>
      </c>
      <c r="K104" t="b">
        <v>0</v>
      </c>
      <c r="L104">
        <v>65</v>
      </c>
      <c r="M104" t="b">
        <v>1</v>
      </c>
      <c r="N104" s="5">
        <f>Table1[[#This Row],[pledged]]/Table1[[#This Row],[backers_count]]</f>
        <v>117.92307692307692</v>
      </c>
      <c r="O104" s="1">
        <f t="shared" si="5"/>
        <v>128</v>
      </c>
      <c r="P104" s="5" t="s">
        <v>8265</v>
      </c>
      <c r="Q104" s="1" t="s">
        <v>8309</v>
      </c>
      <c r="R104" s="1" t="s">
        <v>8313</v>
      </c>
      <c r="S104" s="9">
        <f t="shared" si="3"/>
        <v>40505.131168981483</v>
      </c>
      <c r="T104" s="11">
        <f t="shared" si="4"/>
        <v>40535.131168981483</v>
      </c>
      <c r="U104" s="12" t="str">
        <f>TEXT(Table1[[#This Row],[Date Created Conversion (Launched at)]],"mmmm")</f>
        <v>November</v>
      </c>
      <c r="V104" s="12">
        <f>YEAR(Table1[[#This Row],[Date Created Conversion (Launched at)]])</f>
        <v>2010</v>
      </c>
    </row>
    <row r="105" spans="1:22" ht="28.7" x14ac:dyDescent="0.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 s="8">
        <v>1394220030</v>
      </c>
      <c r="J105" s="8">
        <v>1392232830</v>
      </c>
      <c r="K105" t="b">
        <v>0</v>
      </c>
      <c r="L105">
        <v>49</v>
      </c>
      <c r="M105" t="b">
        <v>1</v>
      </c>
      <c r="N105" s="5">
        <f>Table1[[#This Row],[pledged]]/Table1[[#This Row],[backers_count]]</f>
        <v>27.897959183673468</v>
      </c>
      <c r="O105" s="1">
        <f t="shared" si="5"/>
        <v>105</v>
      </c>
      <c r="P105" s="5" t="s">
        <v>8265</v>
      </c>
      <c r="Q105" s="1" t="s">
        <v>8309</v>
      </c>
      <c r="R105" s="1" t="s">
        <v>8313</v>
      </c>
      <c r="S105" s="9">
        <f t="shared" si="3"/>
        <v>41682.805902777778</v>
      </c>
      <c r="T105" s="11">
        <f t="shared" si="4"/>
        <v>41705.805902777778</v>
      </c>
      <c r="U105" s="12" t="str">
        <f>TEXT(Table1[[#This Row],[Date Created Conversion (Launched at)]],"mmmm")</f>
        <v>February</v>
      </c>
      <c r="V105" s="12">
        <f>YEAR(Table1[[#This Row],[Date Created Conversion (Launched at)]])</f>
        <v>2014</v>
      </c>
    </row>
    <row r="106" spans="1:22" ht="28.7" x14ac:dyDescent="0.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 s="8">
        <v>1301792400</v>
      </c>
      <c r="J106" s="8">
        <v>1299775266</v>
      </c>
      <c r="K106" t="b">
        <v>0</v>
      </c>
      <c r="L106">
        <v>10</v>
      </c>
      <c r="M106" t="b">
        <v>1</v>
      </c>
      <c r="N106" s="5">
        <f>Table1[[#This Row],[pledged]]/Table1[[#This Row],[backers_count]]</f>
        <v>60</v>
      </c>
      <c r="O106" s="1">
        <f t="shared" si="5"/>
        <v>120</v>
      </c>
      <c r="P106" s="5" t="s">
        <v>8265</v>
      </c>
      <c r="Q106" s="1" t="s">
        <v>8309</v>
      </c>
      <c r="R106" s="1" t="s">
        <v>8313</v>
      </c>
      <c r="S106" s="9">
        <f t="shared" si="3"/>
        <v>40612.695208333331</v>
      </c>
      <c r="T106" s="11">
        <f t="shared" si="4"/>
        <v>40636.041666666664</v>
      </c>
      <c r="U106" s="12" t="str">
        <f>TEXT(Table1[[#This Row],[Date Created Conversion (Launched at)]],"mmmm")</f>
        <v>March</v>
      </c>
      <c r="V106" s="12">
        <f>YEAR(Table1[[#This Row],[Date Created Conversion (Launched at)]])</f>
        <v>2011</v>
      </c>
    </row>
    <row r="107" spans="1:22" ht="43" x14ac:dyDescent="0.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 s="8">
        <v>1463184000</v>
      </c>
      <c r="J107" s="8">
        <v>1461605020</v>
      </c>
      <c r="K107" t="b">
        <v>0</v>
      </c>
      <c r="L107">
        <v>60</v>
      </c>
      <c r="M107" t="b">
        <v>1</v>
      </c>
      <c r="N107" s="5">
        <f>Table1[[#This Row],[pledged]]/Table1[[#This Row],[backers_count]]</f>
        <v>39.383333333333333</v>
      </c>
      <c r="O107" s="1">
        <f t="shared" si="5"/>
        <v>107</v>
      </c>
      <c r="P107" s="5" t="s">
        <v>8265</v>
      </c>
      <c r="Q107" s="1" t="s">
        <v>8309</v>
      </c>
      <c r="R107" s="1" t="s">
        <v>8313</v>
      </c>
      <c r="S107" s="9">
        <f t="shared" si="3"/>
        <v>42485.724768518514</v>
      </c>
      <c r="T107" s="11">
        <f t="shared" si="4"/>
        <v>42504</v>
      </c>
      <c r="U107" s="12" t="str">
        <f>TEXT(Table1[[#This Row],[Date Created Conversion (Launched at)]],"mmmm")</f>
        <v>April</v>
      </c>
      <c r="V107" s="12">
        <f>YEAR(Table1[[#This Row],[Date Created Conversion (Launched at)]])</f>
        <v>2016</v>
      </c>
    </row>
    <row r="108" spans="1:22" x14ac:dyDescent="0.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 s="8">
        <v>1333391901</v>
      </c>
      <c r="J108" s="8">
        <v>1332182301</v>
      </c>
      <c r="K108" t="b">
        <v>0</v>
      </c>
      <c r="L108">
        <v>27</v>
      </c>
      <c r="M108" t="b">
        <v>1</v>
      </c>
      <c r="N108" s="5">
        <f>Table1[[#This Row],[pledged]]/Table1[[#This Row],[backers_count]]</f>
        <v>186.11111111111111</v>
      </c>
      <c r="O108" s="1">
        <f t="shared" si="5"/>
        <v>101</v>
      </c>
      <c r="P108" s="5" t="s">
        <v>8265</v>
      </c>
      <c r="Q108" s="1" t="s">
        <v>8309</v>
      </c>
      <c r="R108" s="1" t="s">
        <v>8313</v>
      </c>
      <c r="S108" s="9">
        <f t="shared" si="3"/>
        <v>40987.776631944442</v>
      </c>
      <c r="T108" s="11">
        <f t="shared" si="4"/>
        <v>41001.776631944442</v>
      </c>
      <c r="U108" s="12" t="str">
        <f>TEXT(Table1[[#This Row],[Date Created Conversion (Launched at)]],"mmmm")</f>
        <v>March</v>
      </c>
      <c r="V108" s="12">
        <f>YEAR(Table1[[#This Row],[Date Created Conversion (Launched at)]])</f>
        <v>2012</v>
      </c>
    </row>
    <row r="109" spans="1:22" ht="43" x14ac:dyDescent="0.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 s="8">
        <v>1303688087</v>
      </c>
      <c r="J109" s="8">
        <v>1301787287</v>
      </c>
      <c r="K109" t="b">
        <v>0</v>
      </c>
      <c r="L109">
        <v>69</v>
      </c>
      <c r="M109" t="b">
        <v>1</v>
      </c>
      <c r="N109" s="5">
        <f>Table1[[#This Row],[pledged]]/Table1[[#This Row],[backers_count]]</f>
        <v>111.37681159420291</v>
      </c>
      <c r="O109" s="1">
        <f t="shared" si="5"/>
        <v>102</v>
      </c>
      <c r="P109" s="5" t="s">
        <v>8265</v>
      </c>
      <c r="Q109" s="1" t="s">
        <v>8309</v>
      </c>
      <c r="R109" s="1" t="s">
        <v>8313</v>
      </c>
      <c r="S109" s="9">
        <f t="shared" si="3"/>
        <v>40635.982488425929</v>
      </c>
      <c r="T109" s="11">
        <f t="shared" si="4"/>
        <v>40657.982488425929</v>
      </c>
      <c r="U109" s="12" t="str">
        <f>TEXT(Table1[[#This Row],[Date Created Conversion (Launched at)]],"mmmm")</f>
        <v>April</v>
      </c>
      <c r="V109" s="12">
        <f>YEAR(Table1[[#This Row],[Date Created Conversion (Launched at)]])</f>
        <v>2011</v>
      </c>
    </row>
    <row r="110" spans="1:22" ht="43" x14ac:dyDescent="0.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 s="8">
        <v>1370011370</v>
      </c>
      <c r="J110" s="8">
        <v>1364827370</v>
      </c>
      <c r="K110" t="b">
        <v>0</v>
      </c>
      <c r="L110">
        <v>47</v>
      </c>
      <c r="M110" t="b">
        <v>1</v>
      </c>
      <c r="N110" s="5">
        <f>Table1[[#This Row],[pledged]]/Table1[[#This Row],[backers_count]]</f>
        <v>78.723404255319153</v>
      </c>
      <c r="O110" s="1">
        <f t="shared" si="5"/>
        <v>247</v>
      </c>
      <c r="P110" s="5" t="s">
        <v>8265</v>
      </c>
      <c r="Q110" s="1" t="s">
        <v>8309</v>
      </c>
      <c r="R110" s="1" t="s">
        <v>8313</v>
      </c>
      <c r="S110" s="9">
        <f t="shared" si="3"/>
        <v>41365.613078703704</v>
      </c>
      <c r="T110" s="11">
        <f t="shared" si="4"/>
        <v>41425.613078703704</v>
      </c>
      <c r="U110" s="12" t="str">
        <f>TEXT(Table1[[#This Row],[Date Created Conversion (Launched at)]],"mmmm")</f>
        <v>April</v>
      </c>
      <c r="V110" s="12">
        <f>YEAR(Table1[[#This Row],[Date Created Conversion (Launched at)]])</f>
        <v>2013</v>
      </c>
    </row>
    <row r="111" spans="1:22" ht="43" x14ac:dyDescent="0.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 s="8">
        <v>1298680630</v>
      </c>
      <c r="J111" s="8">
        <v>1296088630</v>
      </c>
      <c r="K111" t="b">
        <v>0</v>
      </c>
      <c r="L111">
        <v>47</v>
      </c>
      <c r="M111" t="b">
        <v>1</v>
      </c>
      <c r="N111" s="5">
        <f>Table1[[#This Row],[pledged]]/Table1[[#This Row],[backers_count]]</f>
        <v>46.702127659574465</v>
      </c>
      <c r="O111" s="1">
        <f t="shared" si="5"/>
        <v>220</v>
      </c>
      <c r="P111" s="5" t="s">
        <v>8265</v>
      </c>
      <c r="Q111" s="1" t="s">
        <v>8309</v>
      </c>
      <c r="R111" s="1" t="s">
        <v>8313</v>
      </c>
      <c r="S111" s="9">
        <f t="shared" si="3"/>
        <v>40570.025810185187</v>
      </c>
      <c r="T111" s="11">
        <f t="shared" si="4"/>
        <v>40600.025810185187</v>
      </c>
      <c r="U111" s="12" t="str">
        <f>TEXT(Table1[[#This Row],[Date Created Conversion (Launched at)]],"mmmm")</f>
        <v>January</v>
      </c>
      <c r="V111" s="12">
        <f>YEAR(Table1[[#This Row],[Date Created Conversion (Launched at)]])</f>
        <v>2011</v>
      </c>
    </row>
    <row r="112" spans="1:22" ht="43" x14ac:dyDescent="0.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 s="8">
        <v>1384408740</v>
      </c>
      <c r="J112" s="8">
        <v>1381445253</v>
      </c>
      <c r="K112" t="b">
        <v>0</v>
      </c>
      <c r="L112">
        <v>26</v>
      </c>
      <c r="M112" t="b">
        <v>1</v>
      </c>
      <c r="N112" s="5">
        <f>Table1[[#This Row],[pledged]]/Table1[[#This Row],[backers_count]]</f>
        <v>65.384615384615387</v>
      </c>
      <c r="O112" s="1">
        <f t="shared" si="5"/>
        <v>131</v>
      </c>
      <c r="P112" s="5" t="s">
        <v>8265</v>
      </c>
      <c r="Q112" s="1" t="s">
        <v>8309</v>
      </c>
      <c r="R112" s="1" t="s">
        <v>8313</v>
      </c>
      <c r="S112" s="9">
        <f t="shared" si="3"/>
        <v>41557.949687500004</v>
      </c>
      <c r="T112" s="11">
        <f t="shared" si="4"/>
        <v>41592.249305555553</v>
      </c>
      <c r="U112" s="12" t="str">
        <f>TEXT(Table1[[#This Row],[Date Created Conversion (Launched at)]],"mmmm")</f>
        <v>October</v>
      </c>
      <c r="V112" s="12">
        <f>YEAR(Table1[[#This Row],[Date Created Conversion (Launched at)]])</f>
        <v>2013</v>
      </c>
    </row>
    <row r="113" spans="1:22" ht="43" x14ac:dyDescent="0.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 s="8">
        <v>1433059187</v>
      </c>
      <c r="J113" s="8">
        <v>1430467187</v>
      </c>
      <c r="K113" t="b">
        <v>0</v>
      </c>
      <c r="L113">
        <v>53</v>
      </c>
      <c r="M113" t="b">
        <v>1</v>
      </c>
      <c r="N113" s="5">
        <f>Table1[[#This Row],[pledged]]/Table1[[#This Row],[backers_count]]</f>
        <v>102.0754716981132</v>
      </c>
      <c r="O113" s="1">
        <f t="shared" si="5"/>
        <v>155</v>
      </c>
      <c r="P113" s="5" t="s">
        <v>8265</v>
      </c>
      <c r="Q113" s="1" t="s">
        <v>8309</v>
      </c>
      <c r="R113" s="1" t="s">
        <v>8313</v>
      </c>
      <c r="S113" s="9">
        <f t="shared" si="3"/>
        <v>42125.333182870367</v>
      </c>
      <c r="T113" s="11">
        <f t="shared" si="4"/>
        <v>42155.333182870367</v>
      </c>
      <c r="U113" s="12" t="str">
        <f>TEXT(Table1[[#This Row],[Date Created Conversion (Launched at)]],"mmmm")</f>
        <v>May</v>
      </c>
      <c r="V113" s="12">
        <f>YEAR(Table1[[#This Row],[Date Created Conversion (Launched at)]])</f>
        <v>2015</v>
      </c>
    </row>
    <row r="114" spans="1:22" ht="43" x14ac:dyDescent="0.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 s="8">
        <v>1397354400</v>
      </c>
      <c r="J114" s="8">
        <v>1395277318</v>
      </c>
      <c r="K114" t="b">
        <v>0</v>
      </c>
      <c r="L114">
        <v>81</v>
      </c>
      <c r="M114" t="b">
        <v>1</v>
      </c>
      <c r="N114" s="5">
        <f>Table1[[#This Row],[pledged]]/Table1[[#This Row],[backers_count]]</f>
        <v>64.197530864197532</v>
      </c>
      <c r="O114" s="1">
        <f t="shared" si="5"/>
        <v>104</v>
      </c>
      <c r="P114" s="5" t="s">
        <v>8265</v>
      </c>
      <c r="Q114" s="1" t="s">
        <v>8309</v>
      </c>
      <c r="R114" s="1" t="s">
        <v>8313</v>
      </c>
      <c r="S114" s="9">
        <f t="shared" si="3"/>
        <v>41718.043032407411</v>
      </c>
      <c r="T114" s="11">
        <f t="shared" si="4"/>
        <v>41742.083333333336</v>
      </c>
      <c r="U114" s="12" t="str">
        <f>TEXT(Table1[[#This Row],[Date Created Conversion (Launched at)]],"mmmm")</f>
        <v>March</v>
      </c>
      <c r="V114" s="12">
        <f>YEAR(Table1[[#This Row],[Date Created Conversion (Launched at)]])</f>
        <v>2014</v>
      </c>
    </row>
    <row r="115" spans="1:22" ht="28.7" x14ac:dyDescent="0.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 s="8">
        <v>1312642800</v>
      </c>
      <c r="J115" s="8">
        <v>1311963128</v>
      </c>
      <c r="K115" t="b">
        <v>0</v>
      </c>
      <c r="L115">
        <v>78</v>
      </c>
      <c r="M115" t="b">
        <v>1</v>
      </c>
      <c r="N115" s="5">
        <f>Table1[[#This Row],[pledged]]/Table1[[#This Row],[backers_count]]</f>
        <v>90.384615384615387</v>
      </c>
      <c r="O115" s="1">
        <f t="shared" si="5"/>
        <v>141</v>
      </c>
      <c r="P115" s="5" t="s">
        <v>8265</v>
      </c>
      <c r="Q115" s="1" t="s">
        <v>8309</v>
      </c>
      <c r="R115" s="1" t="s">
        <v>8313</v>
      </c>
      <c r="S115" s="9">
        <f t="shared" si="3"/>
        <v>40753.758425925924</v>
      </c>
      <c r="T115" s="11">
        <f t="shared" si="4"/>
        <v>40761.625</v>
      </c>
      <c r="U115" s="12" t="str">
        <f>TEXT(Table1[[#This Row],[Date Created Conversion (Launched at)]],"mmmm")</f>
        <v>July</v>
      </c>
      <c r="V115" s="12">
        <f>YEAR(Table1[[#This Row],[Date Created Conversion (Launched at)]])</f>
        <v>2011</v>
      </c>
    </row>
    <row r="116" spans="1:22" ht="43" x14ac:dyDescent="0.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 s="8">
        <v>1326436488</v>
      </c>
      <c r="J116" s="8">
        <v>1321252488</v>
      </c>
      <c r="K116" t="b">
        <v>0</v>
      </c>
      <c r="L116">
        <v>35</v>
      </c>
      <c r="M116" t="b">
        <v>1</v>
      </c>
      <c r="N116" s="5">
        <f>Table1[[#This Row],[pledged]]/Table1[[#This Row],[backers_count]]</f>
        <v>88.571428571428569</v>
      </c>
      <c r="O116" s="1">
        <f t="shared" si="5"/>
        <v>103</v>
      </c>
      <c r="P116" s="5" t="s">
        <v>8265</v>
      </c>
      <c r="Q116" s="1" t="s">
        <v>8309</v>
      </c>
      <c r="R116" s="1" t="s">
        <v>8313</v>
      </c>
      <c r="S116" s="9">
        <f t="shared" si="3"/>
        <v>40861.27416666667</v>
      </c>
      <c r="T116" s="11">
        <f t="shared" si="4"/>
        <v>40921.27416666667</v>
      </c>
      <c r="U116" s="12" t="str">
        <f>TEXT(Table1[[#This Row],[Date Created Conversion (Launched at)]],"mmmm")</f>
        <v>November</v>
      </c>
      <c r="V116" s="12">
        <f>YEAR(Table1[[#This Row],[Date Created Conversion (Launched at)]])</f>
        <v>2011</v>
      </c>
    </row>
    <row r="117" spans="1:22" x14ac:dyDescent="0.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 s="8">
        <v>1328377444</v>
      </c>
      <c r="J117" s="8">
        <v>1326217444</v>
      </c>
      <c r="K117" t="b">
        <v>0</v>
      </c>
      <c r="L117">
        <v>22</v>
      </c>
      <c r="M117" t="b">
        <v>1</v>
      </c>
      <c r="N117" s="5">
        <f>Table1[[#This Row],[pledged]]/Table1[[#This Row],[backers_count]]</f>
        <v>28.727272727272727</v>
      </c>
      <c r="O117" s="1">
        <f t="shared" si="5"/>
        <v>140</v>
      </c>
      <c r="P117" s="5" t="s">
        <v>8265</v>
      </c>
      <c r="Q117" s="1" t="s">
        <v>8309</v>
      </c>
      <c r="R117" s="1" t="s">
        <v>8313</v>
      </c>
      <c r="S117" s="9">
        <f t="shared" si="3"/>
        <v>40918.738935185189</v>
      </c>
      <c r="T117" s="11">
        <f t="shared" si="4"/>
        <v>40943.738935185189</v>
      </c>
      <c r="U117" s="12" t="str">
        <f>TEXT(Table1[[#This Row],[Date Created Conversion (Launched at)]],"mmmm")</f>
        <v>January</v>
      </c>
      <c r="V117" s="12">
        <f>YEAR(Table1[[#This Row],[Date Created Conversion (Launched at)]])</f>
        <v>2012</v>
      </c>
    </row>
    <row r="118" spans="1:22" ht="43" x14ac:dyDescent="0.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 s="8">
        <v>1302260155</v>
      </c>
      <c r="J118" s="8">
        <v>1298289355</v>
      </c>
      <c r="K118" t="b">
        <v>0</v>
      </c>
      <c r="L118">
        <v>57</v>
      </c>
      <c r="M118" t="b">
        <v>1</v>
      </c>
      <c r="N118" s="5">
        <f>Table1[[#This Row],[pledged]]/Table1[[#This Row],[backers_count]]</f>
        <v>69.78947368421052</v>
      </c>
      <c r="O118" s="1">
        <f t="shared" si="5"/>
        <v>114</v>
      </c>
      <c r="P118" s="5" t="s">
        <v>8265</v>
      </c>
      <c r="Q118" s="1" t="s">
        <v>8309</v>
      </c>
      <c r="R118" s="1" t="s">
        <v>8313</v>
      </c>
      <c r="S118" s="9">
        <f t="shared" si="3"/>
        <v>40595.497164351851</v>
      </c>
      <c r="T118" s="11">
        <f t="shared" si="4"/>
        <v>40641.455497685187</v>
      </c>
      <c r="U118" s="12" t="str">
        <f>TEXT(Table1[[#This Row],[Date Created Conversion (Launched at)]],"mmmm")</f>
        <v>February</v>
      </c>
      <c r="V118" s="12">
        <f>YEAR(Table1[[#This Row],[Date Created Conversion (Launched at)]])</f>
        <v>2011</v>
      </c>
    </row>
    <row r="119" spans="1:22" ht="43" x14ac:dyDescent="0.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 s="8">
        <v>1276110000</v>
      </c>
      <c r="J119" s="8">
        <v>1268337744</v>
      </c>
      <c r="K119" t="b">
        <v>0</v>
      </c>
      <c r="L119">
        <v>27</v>
      </c>
      <c r="M119" t="b">
        <v>1</v>
      </c>
      <c r="N119" s="5">
        <f>Table1[[#This Row],[pledged]]/Table1[[#This Row],[backers_count]]</f>
        <v>167.48962962962963</v>
      </c>
      <c r="O119" s="1">
        <f t="shared" si="5"/>
        <v>100</v>
      </c>
      <c r="P119" s="5" t="s">
        <v>8265</v>
      </c>
      <c r="Q119" s="1" t="s">
        <v>8309</v>
      </c>
      <c r="R119" s="1" t="s">
        <v>8313</v>
      </c>
      <c r="S119" s="9">
        <f t="shared" si="3"/>
        <v>40248.834999999999</v>
      </c>
      <c r="T119" s="11">
        <f t="shared" si="4"/>
        <v>40338.791666666664</v>
      </c>
      <c r="U119" s="12" t="str">
        <f>TEXT(Table1[[#This Row],[Date Created Conversion (Launched at)]],"mmmm")</f>
        <v>March</v>
      </c>
      <c r="V119" s="12">
        <f>YEAR(Table1[[#This Row],[Date Created Conversion (Launched at)]])</f>
        <v>2010</v>
      </c>
    </row>
    <row r="120" spans="1:22" ht="28.7" x14ac:dyDescent="0.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 s="8">
        <v>1311902236</v>
      </c>
      <c r="J120" s="8">
        <v>1309310236</v>
      </c>
      <c r="K120" t="b">
        <v>0</v>
      </c>
      <c r="L120">
        <v>39</v>
      </c>
      <c r="M120" t="b">
        <v>1</v>
      </c>
      <c r="N120" s="5">
        <f>Table1[[#This Row],[pledged]]/Table1[[#This Row],[backers_count]]</f>
        <v>144.91230769230768</v>
      </c>
      <c r="O120" s="1">
        <f t="shared" si="5"/>
        <v>113</v>
      </c>
      <c r="P120" s="5" t="s">
        <v>8265</v>
      </c>
      <c r="Q120" s="1" t="s">
        <v>8309</v>
      </c>
      <c r="R120" s="1" t="s">
        <v>8313</v>
      </c>
      <c r="S120" s="9">
        <f t="shared" si="3"/>
        <v>40723.053657407407</v>
      </c>
      <c r="T120" s="11">
        <f t="shared" si="4"/>
        <v>40753.053657407407</v>
      </c>
      <c r="U120" s="12" t="str">
        <f>TEXT(Table1[[#This Row],[Date Created Conversion (Launched at)]],"mmmm")</f>
        <v>June</v>
      </c>
      <c r="V120" s="12">
        <f>YEAR(Table1[[#This Row],[Date Created Conversion (Launched at)]])</f>
        <v>2011</v>
      </c>
    </row>
    <row r="121" spans="1:22" ht="43" x14ac:dyDescent="0.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 s="8">
        <v>1313276400</v>
      </c>
      <c r="J121" s="8">
        <v>1310693986</v>
      </c>
      <c r="K121" t="b">
        <v>0</v>
      </c>
      <c r="L121">
        <v>37</v>
      </c>
      <c r="M121" t="b">
        <v>1</v>
      </c>
      <c r="N121" s="5">
        <f>Table1[[#This Row],[pledged]]/Table1[[#This Row],[backers_count]]</f>
        <v>91.840540540540545</v>
      </c>
      <c r="O121" s="1">
        <f t="shared" si="5"/>
        <v>105</v>
      </c>
      <c r="P121" s="5" t="s">
        <v>8265</v>
      </c>
      <c r="Q121" s="1" t="s">
        <v>8309</v>
      </c>
      <c r="R121" s="1" t="s">
        <v>8313</v>
      </c>
      <c r="S121" s="9">
        <f t="shared" si="3"/>
        <v>40739.069282407407</v>
      </c>
      <c r="T121" s="11">
        <f t="shared" si="4"/>
        <v>40768.958333333336</v>
      </c>
      <c r="U121" s="12" t="str">
        <f>TEXT(Table1[[#This Row],[Date Created Conversion (Launched at)]],"mmmm")</f>
        <v>July</v>
      </c>
      <c r="V121" s="12">
        <f>YEAR(Table1[[#This Row],[Date Created Conversion (Launched at)]])</f>
        <v>2011</v>
      </c>
    </row>
    <row r="122" spans="1:22" ht="43" x14ac:dyDescent="0.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 s="8">
        <v>1475457107</v>
      </c>
      <c r="J122" s="8">
        <v>1472865107</v>
      </c>
      <c r="K122" t="b">
        <v>0</v>
      </c>
      <c r="L122">
        <v>1</v>
      </c>
      <c r="M122" t="b">
        <v>0</v>
      </c>
      <c r="N122" s="5">
        <f>Table1[[#This Row],[pledged]]/Table1[[#This Row],[backers_count]]</f>
        <v>10</v>
      </c>
      <c r="O122" s="1">
        <f t="shared" si="5"/>
        <v>0</v>
      </c>
      <c r="P122" s="5" t="s">
        <v>8266</v>
      </c>
      <c r="Q122" s="1" t="s">
        <v>8309</v>
      </c>
      <c r="R122" s="1" t="s">
        <v>8314</v>
      </c>
      <c r="S122" s="9">
        <f t="shared" si="3"/>
        <v>42616.049849537041</v>
      </c>
      <c r="T122" s="11">
        <f t="shared" si="4"/>
        <v>42646.049849537041</v>
      </c>
      <c r="U122" s="12" t="str">
        <f>TEXT(Table1[[#This Row],[Date Created Conversion (Launched at)]],"mmmm")</f>
        <v>September</v>
      </c>
      <c r="V122" s="12">
        <f>YEAR(Table1[[#This Row],[Date Created Conversion (Launched at)]])</f>
        <v>2016</v>
      </c>
    </row>
    <row r="123" spans="1:22" ht="43" x14ac:dyDescent="0.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 s="8">
        <v>1429352160</v>
      </c>
      <c r="J123" s="8">
        <v>1427993710</v>
      </c>
      <c r="K123" t="b">
        <v>0</v>
      </c>
      <c r="L123">
        <v>1</v>
      </c>
      <c r="M123" t="b">
        <v>0</v>
      </c>
      <c r="N123" s="5">
        <f>Table1[[#This Row],[pledged]]/Table1[[#This Row],[backers_count]]</f>
        <v>1</v>
      </c>
      <c r="O123" s="1">
        <f t="shared" si="5"/>
        <v>0</v>
      </c>
      <c r="P123" s="5" t="s">
        <v>8266</v>
      </c>
      <c r="Q123" s="1" t="s">
        <v>8309</v>
      </c>
      <c r="R123" s="1" t="s">
        <v>8314</v>
      </c>
      <c r="S123" s="9">
        <f t="shared" si="3"/>
        <v>42096.704976851848</v>
      </c>
      <c r="T123" s="11">
        <f t="shared" si="4"/>
        <v>42112.427777777775</v>
      </c>
      <c r="U123" s="12" t="str">
        <f>TEXT(Table1[[#This Row],[Date Created Conversion (Launched at)]],"mmmm")</f>
        <v>April</v>
      </c>
      <c r="V123" s="12">
        <f>YEAR(Table1[[#This Row],[Date Created Conversion (Launched at)]])</f>
        <v>2015</v>
      </c>
    </row>
    <row r="124" spans="1:22" ht="28.7" x14ac:dyDescent="0.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 s="8">
        <v>1476094907</v>
      </c>
      <c r="J124" s="8">
        <v>1470910907</v>
      </c>
      <c r="K124" t="b">
        <v>0</v>
      </c>
      <c r="L124">
        <v>0</v>
      </c>
      <c r="M124" t="b">
        <v>0</v>
      </c>
      <c r="N124" s="5" t="e">
        <f>Table1[[#This Row],[pledged]]/Table1[[#This Row],[backers_count]]</f>
        <v>#DIV/0!</v>
      </c>
      <c r="O124" s="1">
        <f t="shared" si="5"/>
        <v>0</v>
      </c>
      <c r="P124" s="5" t="s">
        <v>8266</v>
      </c>
      <c r="Q124" s="1" t="s">
        <v>8309</v>
      </c>
      <c r="R124" s="1" t="s">
        <v>8314</v>
      </c>
      <c r="S124" s="9">
        <f t="shared" si="3"/>
        <v>42593.431793981479</v>
      </c>
      <c r="T124" s="11">
        <f t="shared" si="4"/>
        <v>42653.431793981479</v>
      </c>
      <c r="U124" s="12" t="str">
        <f>TEXT(Table1[[#This Row],[Date Created Conversion (Launched at)]],"mmmm")</f>
        <v>August</v>
      </c>
      <c r="V124" s="12">
        <f>YEAR(Table1[[#This Row],[Date Created Conversion (Launched at)]])</f>
        <v>2016</v>
      </c>
    </row>
    <row r="125" spans="1:22" ht="43" x14ac:dyDescent="0.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 s="8">
        <v>1414533600</v>
      </c>
      <c r="J125" s="8">
        <v>1411411564</v>
      </c>
      <c r="K125" t="b">
        <v>0</v>
      </c>
      <c r="L125">
        <v>6</v>
      </c>
      <c r="M125" t="b">
        <v>0</v>
      </c>
      <c r="N125" s="5">
        <f>Table1[[#This Row],[pledged]]/Table1[[#This Row],[backers_count]]</f>
        <v>25.166666666666668</v>
      </c>
      <c r="O125" s="1">
        <f t="shared" si="5"/>
        <v>0</v>
      </c>
      <c r="P125" s="5" t="s">
        <v>8266</v>
      </c>
      <c r="Q125" s="1" t="s">
        <v>8309</v>
      </c>
      <c r="R125" s="1" t="s">
        <v>8314</v>
      </c>
      <c r="S125" s="9">
        <f t="shared" si="3"/>
        <v>41904.781990740739</v>
      </c>
      <c r="T125" s="11">
        <f t="shared" si="4"/>
        <v>41940.916666666664</v>
      </c>
      <c r="U125" s="12" t="str">
        <f>TEXT(Table1[[#This Row],[Date Created Conversion (Launched at)]],"mmmm")</f>
        <v>September</v>
      </c>
      <c r="V125" s="12">
        <f>YEAR(Table1[[#This Row],[Date Created Conversion (Launched at)]])</f>
        <v>2014</v>
      </c>
    </row>
    <row r="126" spans="1:22" ht="43" x14ac:dyDescent="0.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 s="8">
        <v>1431728242</v>
      </c>
      <c r="J126" s="8">
        <v>1429568242</v>
      </c>
      <c r="K126" t="b">
        <v>0</v>
      </c>
      <c r="L126">
        <v>0</v>
      </c>
      <c r="M126" t="b">
        <v>0</v>
      </c>
      <c r="N126" s="5" t="e">
        <f>Table1[[#This Row],[pledged]]/Table1[[#This Row],[backers_count]]</f>
        <v>#DIV/0!</v>
      </c>
      <c r="O126" s="1">
        <f t="shared" si="5"/>
        <v>0</v>
      </c>
      <c r="P126" s="5" t="s">
        <v>8266</v>
      </c>
      <c r="Q126" s="1" t="s">
        <v>8309</v>
      </c>
      <c r="R126" s="1" t="s">
        <v>8314</v>
      </c>
      <c r="S126" s="9">
        <f t="shared" si="3"/>
        <v>42114.928726851853</v>
      </c>
      <c r="T126" s="11">
        <f t="shared" si="4"/>
        <v>42139.928726851853</v>
      </c>
      <c r="U126" s="12" t="str">
        <f>TEXT(Table1[[#This Row],[Date Created Conversion (Launched at)]],"mmmm")</f>
        <v>April</v>
      </c>
      <c r="V126" s="12">
        <f>YEAR(Table1[[#This Row],[Date Created Conversion (Launched at)]])</f>
        <v>2015</v>
      </c>
    </row>
    <row r="127" spans="1:22" ht="43" x14ac:dyDescent="0.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 s="8">
        <v>1486165880</v>
      </c>
      <c r="J127" s="8">
        <v>1480981880</v>
      </c>
      <c r="K127" t="b">
        <v>0</v>
      </c>
      <c r="L127">
        <v>6</v>
      </c>
      <c r="M127" t="b">
        <v>0</v>
      </c>
      <c r="N127" s="5">
        <f>Table1[[#This Row],[pledged]]/Table1[[#This Row],[backers_count]]</f>
        <v>11.666666666666666</v>
      </c>
      <c r="O127" s="1">
        <f t="shared" si="5"/>
        <v>14</v>
      </c>
      <c r="P127" s="5" t="s">
        <v>8266</v>
      </c>
      <c r="Q127" s="1" t="s">
        <v>8309</v>
      </c>
      <c r="R127" s="1" t="s">
        <v>8314</v>
      </c>
      <c r="S127" s="9">
        <f t="shared" si="3"/>
        <v>42709.993981481486</v>
      </c>
      <c r="T127" s="11">
        <f t="shared" si="4"/>
        <v>42769.993981481486</v>
      </c>
      <c r="U127" s="12" t="str">
        <f>TEXT(Table1[[#This Row],[Date Created Conversion (Launched at)]],"mmmm")</f>
        <v>December</v>
      </c>
      <c r="V127" s="12">
        <f>YEAR(Table1[[#This Row],[Date Created Conversion (Launched at)]])</f>
        <v>2016</v>
      </c>
    </row>
    <row r="128" spans="1:22" ht="43" x14ac:dyDescent="0.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 s="8">
        <v>1433988000</v>
      </c>
      <c r="J128" s="8">
        <v>1431353337</v>
      </c>
      <c r="K128" t="b">
        <v>0</v>
      </c>
      <c r="L128">
        <v>13</v>
      </c>
      <c r="M128" t="b">
        <v>0</v>
      </c>
      <c r="N128" s="5">
        <f>Table1[[#This Row],[pledged]]/Table1[[#This Row],[backers_count]]</f>
        <v>106.69230769230769</v>
      </c>
      <c r="O128" s="1">
        <f t="shared" si="5"/>
        <v>6</v>
      </c>
      <c r="P128" s="5" t="s">
        <v>8266</v>
      </c>
      <c r="Q128" s="1" t="s">
        <v>8309</v>
      </c>
      <c r="R128" s="1" t="s">
        <v>8314</v>
      </c>
      <c r="S128" s="9">
        <f t="shared" si="3"/>
        <v>42135.589548611111</v>
      </c>
      <c r="T128" s="11">
        <f t="shared" si="4"/>
        <v>42166.083333333328</v>
      </c>
      <c r="U128" s="12" t="str">
        <f>TEXT(Table1[[#This Row],[Date Created Conversion (Launched at)]],"mmmm")</f>
        <v>May</v>
      </c>
      <c r="V128" s="12">
        <f>YEAR(Table1[[#This Row],[Date Created Conversion (Launched at)]])</f>
        <v>2015</v>
      </c>
    </row>
    <row r="129" spans="1:22" ht="43" x14ac:dyDescent="0.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 s="8">
        <v>1428069541</v>
      </c>
      <c r="J129" s="8">
        <v>1425481141</v>
      </c>
      <c r="K129" t="b">
        <v>0</v>
      </c>
      <c r="L129">
        <v>4</v>
      </c>
      <c r="M129" t="b">
        <v>0</v>
      </c>
      <c r="N129" s="5">
        <f>Table1[[#This Row],[pledged]]/Table1[[#This Row],[backers_count]]</f>
        <v>47.5</v>
      </c>
      <c r="O129" s="1">
        <f t="shared" si="5"/>
        <v>2</v>
      </c>
      <c r="P129" s="5" t="s">
        <v>8266</v>
      </c>
      <c r="Q129" s="1" t="s">
        <v>8309</v>
      </c>
      <c r="R129" s="1" t="s">
        <v>8314</v>
      </c>
      <c r="S129" s="9">
        <f t="shared" si="3"/>
        <v>42067.62431712963</v>
      </c>
      <c r="T129" s="11">
        <f t="shared" si="4"/>
        <v>42097.582650462966</v>
      </c>
      <c r="U129" s="12" t="str">
        <f>TEXT(Table1[[#This Row],[Date Created Conversion (Launched at)]],"mmmm")</f>
        <v>March</v>
      </c>
      <c r="V129" s="12">
        <f>YEAR(Table1[[#This Row],[Date Created Conversion (Launched at)]])</f>
        <v>2015</v>
      </c>
    </row>
    <row r="130" spans="1:22" ht="28.7" x14ac:dyDescent="0.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 s="8">
        <v>1476941293</v>
      </c>
      <c r="J130" s="8">
        <v>1473917293</v>
      </c>
      <c r="K130" t="b">
        <v>0</v>
      </c>
      <c r="L130">
        <v>6</v>
      </c>
      <c r="M130" t="b">
        <v>0</v>
      </c>
      <c r="N130" s="5">
        <f>Table1[[#This Row],[pledged]]/Table1[[#This Row],[backers_count]]</f>
        <v>311.16666666666669</v>
      </c>
      <c r="O130" s="1">
        <f t="shared" si="5"/>
        <v>2</v>
      </c>
      <c r="P130" s="5" t="s">
        <v>8266</v>
      </c>
      <c r="Q130" s="1" t="s">
        <v>8309</v>
      </c>
      <c r="R130" s="1" t="s">
        <v>8314</v>
      </c>
      <c r="S130" s="9">
        <f t="shared" ref="S130:S193" si="6">(J130/86400)+DATE(1970,1,1)</f>
        <v>42628.22792824074</v>
      </c>
      <c r="T130" s="11">
        <f t="shared" ref="T130:T193" si="7">(I130/86400)+DATE(1970,1,1)</f>
        <v>42663.22792824074</v>
      </c>
      <c r="U130" s="12" t="str">
        <f>TEXT(Table1[[#This Row],[Date Created Conversion (Launched at)]],"mmmm")</f>
        <v>September</v>
      </c>
      <c r="V130" s="12">
        <f>YEAR(Table1[[#This Row],[Date Created Conversion (Launched at)]])</f>
        <v>2016</v>
      </c>
    </row>
    <row r="131" spans="1:22" ht="43" x14ac:dyDescent="0.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 s="8">
        <v>1414708183</v>
      </c>
      <c r="J131" s="8">
        <v>1409524183</v>
      </c>
      <c r="K131" t="b">
        <v>0</v>
      </c>
      <c r="L131">
        <v>0</v>
      </c>
      <c r="M131" t="b">
        <v>0</v>
      </c>
      <c r="N131" s="5" t="e">
        <f>Table1[[#This Row],[pledged]]/Table1[[#This Row],[backers_count]]</f>
        <v>#DIV/0!</v>
      </c>
      <c r="O131" s="1">
        <f t="shared" ref="O131:O194" si="8">ROUND(($E131/$D131)*100,0)</f>
        <v>0</v>
      </c>
      <c r="P131" s="5" t="s">
        <v>8266</v>
      </c>
      <c r="Q131" s="1" t="s">
        <v>8309</v>
      </c>
      <c r="R131" s="1" t="s">
        <v>8314</v>
      </c>
      <c r="S131" s="9">
        <f t="shared" si="6"/>
        <v>41882.937303240738</v>
      </c>
      <c r="T131" s="11">
        <f t="shared" si="7"/>
        <v>41942.937303240738</v>
      </c>
      <c r="U131" s="12" t="str">
        <f>TEXT(Table1[[#This Row],[Date Created Conversion (Launched at)]],"mmmm")</f>
        <v>August</v>
      </c>
      <c r="V131" s="12">
        <f>YEAR(Table1[[#This Row],[Date Created Conversion (Launched at)]])</f>
        <v>2014</v>
      </c>
    </row>
    <row r="132" spans="1:22" ht="43" x14ac:dyDescent="0.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 s="8">
        <v>1402949760</v>
      </c>
      <c r="J132" s="8">
        <v>1400536692</v>
      </c>
      <c r="K132" t="b">
        <v>0</v>
      </c>
      <c r="L132">
        <v>0</v>
      </c>
      <c r="M132" t="b">
        <v>0</v>
      </c>
      <c r="N132" s="5" t="e">
        <f>Table1[[#This Row],[pledged]]/Table1[[#This Row],[backers_count]]</f>
        <v>#DIV/0!</v>
      </c>
      <c r="O132" s="1">
        <f t="shared" si="8"/>
        <v>0</v>
      </c>
      <c r="P132" s="5" t="s">
        <v>8266</v>
      </c>
      <c r="Q132" s="1" t="s">
        <v>8309</v>
      </c>
      <c r="R132" s="1" t="s">
        <v>8314</v>
      </c>
      <c r="S132" s="9">
        <f t="shared" si="6"/>
        <v>41778.91541666667</v>
      </c>
      <c r="T132" s="11">
        <f t="shared" si="7"/>
        <v>41806.844444444447</v>
      </c>
      <c r="U132" s="12" t="str">
        <f>TEXT(Table1[[#This Row],[Date Created Conversion (Launched at)]],"mmmm")</f>
        <v>May</v>
      </c>
      <c r="V132" s="12">
        <f>YEAR(Table1[[#This Row],[Date Created Conversion (Launched at)]])</f>
        <v>2014</v>
      </c>
    </row>
    <row r="133" spans="1:22" x14ac:dyDescent="0.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 s="8">
        <v>1467763200</v>
      </c>
      <c r="J133" s="8">
        <v>1466453161</v>
      </c>
      <c r="K133" t="b">
        <v>0</v>
      </c>
      <c r="L133">
        <v>0</v>
      </c>
      <c r="M133" t="b">
        <v>0</v>
      </c>
      <c r="N133" s="5" t="e">
        <f>Table1[[#This Row],[pledged]]/Table1[[#This Row],[backers_count]]</f>
        <v>#DIV/0!</v>
      </c>
      <c r="O133" s="1">
        <f t="shared" si="8"/>
        <v>0</v>
      </c>
      <c r="P133" s="5" t="s">
        <v>8266</v>
      </c>
      <c r="Q133" s="1" t="s">
        <v>8309</v>
      </c>
      <c r="R133" s="1" t="s">
        <v>8314</v>
      </c>
      <c r="S133" s="9">
        <f t="shared" si="6"/>
        <v>42541.837511574078</v>
      </c>
      <c r="T133" s="11">
        <f t="shared" si="7"/>
        <v>42557</v>
      </c>
      <c r="U133" s="12" t="str">
        <f>TEXT(Table1[[#This Row],[Date Created Conversion (Launched at)]],"mmmm")</f>
        <v>June</v>
      </c>
      <c r="V133" s="12">
        <f>YEAR(Table1[[#This Row],[Date Created Conversion (Launched at)]])</f>
        <v>2016</v>
      </c>
    </row>
    <row r="134" spans="1:22" ht="43" x14ac:dyDescent="0.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 s="8">
        <v>1415392207</v>
      </c>
      <c r="J134" s="8">
        <v>1411500607</v>
      </c>
      <c r="K134" t="b">
        <v>0</v>
      </c>
      <c r="L134">
        <v>81</v>
      </c>
      <c r="M134" t="b">
        <v>0</v>
      </c>
      <c r="N134" s="5">
        <f>Table1[[#This Row],[pledged]]/Table1[[#This Row],[backers_count]]</f>
        <v>94.506172839506178</v>
      </c>
      <c r="O134" s="1">
        <f t="shared" si="8"/>
        <v>10</v>
      </c>
      <c r="P134" s="5" t="s">
        <v>8266</v>
      </c>
      <c r="Q134" s="1" t="s">
        <v>8309</v>
      </c>
      <c r="R134" s="1" t="s">
        <v>8314</v>
      </c>
      <c r="S134" s="9">
        <f t="shared" si="6"/>
        <v>41905.812581018516</v>
      </c>
      <c r="T134" s="11">
        <f t="shared" si="7"/>
        <v>41950.854247685187</v>
      </c>
      <c r="U134" s="12" t="str">
        <f>TEXT(Table1[[#This Row],[Date Created Conversion (Launched at)]],"mmmm")</f>
        <v>September</v>
      </c>
      <c r="V134" s="12">
        <f>YEAR(Table1[[#This Row],[Date Created Conversion (Launched at)]])</f>
        <v>2014</v>
      </c>
    </row>
    <row r="135" spans="1:22" ht="28.7" x14ac:dyDescent="0.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 s="8">
        <v>1464715860</v>
      </c>
      <c r="J135" s="8">
        <v>1462130584</v>
      </c>
      <c r="K135" t="b">
        <v>0</v>
      </c>
      <c r="L135">
        <v>0</v>
      </c>
      <c r="M135" t="b">
        <v>0</v>
      </c>
      <c r="N135" s="5" t="e">
        <f>Table1[[#This Row],[pledged]]/Table1[[#This Row],[backers_count]]</f>
        <v>#DIV/0!</v>
      </c>
      <c r="O135" s="1">
        <f t="shared" si="8"/>
        <v>0</v>
      </c>
      <c r="P135" s="5" t="s">
        <v>8266</v>
      </c>
      <c r="Q135" s="1" t="s">
        <v>8309</v>
      </c>
      <c r="R135" s="1" t="s">
        <v>8314</v>
      </c>
      <c r="S135" s="9">
        <f t="shared" si="6"/>
        <v>42491.80768518518</v>
      </c>
      <c r="T135" s="11">
        <f t="shared" si="7"/>
        <v>42521.729861111111</v>
      </c>
      <c r="U135" s="12" t="str">
        <f>TEXT(Table1[[#This Row],[Date Created Conversion (Launched at)]],"mmmm")</f>
        <v>May</v>
      </c>
      <c r="V135" s="12">
        <f>YEAR(Table1[[#This Row],[Date Created Conversion (Launched at)]])</f>
        <v>2016</v>
      </c>
    </row>
    <row r="136" spans="1:22" ht="28.7" x14ac:dyDescent="0.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 s="8">
        <v>1441386000</v>
      </c>
      <c r="J136" s="8">
        <v>1438811418</v>
      </c>
      <c r="K136" t="b">
        <v>0</v>
      </c>
      <c r="L136">
        <v>0</v>
      </c>
      <c r="M136" t="b">
        <v>0</v>
      </c>
      <c r="N136" s="5" t="e">
        <f>Table1[[#This Row],[pledged]]/Table1[[#This Row],[backers_count]]</f>
        <v>#DIV/0!</v>
      </c>
      <c r="O136" s="1">
        <f t="shared" si="8"/>
        <v>0</v>
      </c>
      <c r="P136" s="5" t="s">
        <v>8266</v>
      </c>
      <c r="Q136" s="1" t="s">
        <v>8309</v>
      </c>
      <c r="R136" s="1" t="s">
        <v>8314</v>
      </c>
      <c r="S136" s="9">
        <f t="shared" si="6"/>
        <v>42221.909930555557</v>
      </c>
      <c r="T136" s="11">
        <f t="shared" si="7"/>
        <v>42251.708333333328</v>
      </c>
      <c r="U136" s="12" t="str">
        <f>TEXT(Table1[[#This Row],[Date Created Conversion (Launched at)]],"mmmm")</f>
        <v>August</v>
      </c>
      <c r="V136" s="12">
        <f>YEAR(Table1[[#This Row],[Date Created Conversion (Launched at)]])</f>
        <v>2015</v>
      </c>
    </row>
    <row r="137" spans="1:22" ht="43" x14ac:dyDescent="0.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 s="8">
        <v>1404241200</v>
      </c>
      <c r="J137" s="8">
        <v>1401354597</v>
      </c>
      <c r="K137" t="b">
        <v>0</v>
      </c>
      <c r="L137">
        <v>5</v>
      </c>
      <c r="M137" t="b">
        <v>0</v>
      </c>
      <c r="N137" s="5">
        <f>Table1[[#This Row],[pledged]]/Table1[[#This Row],[backers_count]]</f>
        <v>80.599999999999994</v>
      </c>
      <c r="O137" s="1">
        <f t="shared" si="8"/>
        <v>13</v>
      </c>
      <c r="P137" s="5" t="s">
        <v>8266</v>
      </c>
      <c r="Q137" s="1" t="s">
        <v>8309</v>
      </c>
      <c r="R137" s="1" t="s">
        <v>8314</v>
      </c>
      <c r="S137" s="9">
        <f t="shared" si="6"/>
        <v>41788.381909722222</v>
      </c>
      <c r="T137" s="11">
        <f t="shared" si="7"/>
        <v>41821.791666666664</v>
      </c>
      <c r="U137" s="12" t="str">
        <f>TEXT(Table1[[#This Row],[Date Created Conversion (Launched at)]],"mmmm")</f>
        <v>May</v>
      </c>
      <c r="V137" s="12">
        <f>YEAR(Table1[[#This Row],[Date Created Conversion (Launched at)]])</f>
        <v>2014</v>
      </c>
    </row>
    <row r="138" spans="1:22" ht="43" x14ac:dyDescent="0.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 s="8">
        <v>1431771360</v>
      </c>
      <c r="J138" s="8">
        <v>1427968234</v>
      </c>
      <c r="K138" t="b">
        <v>0</v>
      </c>
      <c r="L138">
        <v>0</v>
      </c>
      <c r="M138" t="b">
        <v>0</v>
      </c>
      <c r="N138" s="5" t="e">
        <f>Table1[[#This Row],[pledged]]/Table1[[#This Row],[backers_count]]</f>
        <v>#DIV/0!</v>
      </c>
      <c r="O138" s="1">
        <f t="shared" si="8"/>
        <v>0</v>
      </c>
      <c r="P138" s="5" t="s">
        <v>8266</v>
      </c>
      <c r="Q138" s="1" t="s">
        <v>8309</v>
      </c>
      <c r="R138" s="1" t="s">
        <v>8314</v>
      </c>
      <c r="S138" s="9">
        <f t="shared" si="6"/>
        <v>42096.410115740742</v>
      </c>
      <c r="T138" s="11">
        <f t="shared" si="7"/>
        <v>42140.427777777775</v>
      </c>
      <c r="U138" s="12" t="str">
        <f>TEXT(Table1[[#This Row],[Date Created Conversion (Launched at)]],"mmmm")</f>
        <v>April</v>
      </c>
      <c r="V138" s="12">
        <f>YEAR(Table1[[#This Row],[Date Created Conversion (Launched at)]])</f>
        <v>2015</v>
      </c>
    </row>
    <row r="139" spans="1:22" ht="43" x14ac:dyDescent="0.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 s="8">
        <v>1444657593</v>
      </c>
      <c r="J139" s="8">
        <v>1440337593</v>
      </c>
      <c r="K139" t="b">
        <v>0</v>
      </c>
      <c r="L139">
        <v>0</v>
      </c>
      <c r="M139" t="b">
        <v>0</v>
      </c>
      <c r="N139" s="5" t="e">
        <f>Table1[[#This Row],[pledged]]/Table1[[#This Row],[backers_count]]</f>
        <v>#DIV/0!</v>
      </c>
      <c r="O139" s="1">
        <f t="shared" si="8"/>
        <v>0</v>
      </c>
      <c r="P139" s="5" t="s">
        <v>8266</v>
      </c>
      <c r="Q139" s="1" t="s">
        <v>8309</v>
      </c>
      <c r="R139" s="1" t="s">
        <v>8314</v>
      </c>
      <c r="S139" s="9">
        <f t="shared" si="6"/>
        <v>42239.573993055557</v>
      </c>
      <c r="T139" s="11">
        <f t="shared" si="7"/>
        <v>42289.573993055557</v>
      </c>
      <c r="U139" s="12" t="str">
        <f>TEXT(Table1[[#This Row],[Date Created Conversion (Launched at)]],"mmmm")</f>
        <v>August</v>
      </c>
      <c r="V139" s="12">
        <f>YEAR(Table1[[#This Row],[Date Created Conversion (Launched at)]])</f>
        <v>2015</v>
      </c>
    </row>
    <row r="140" spans="1:22" ht="43" x14ac:dyDescent="0.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 s="8">
        <v>1438405140</v>
      </c>
      <c r="J140" s="8">
        <v>1435731041</v>
      </c>
      <c r="K140" t="b">
        <v>0</v>
      </c>
      <c r="L140">
        <v>58</v>
      </c>
      <c r="M140" t="b">
        <v>0</v>
      </c>
      <c r="N140" s="5">
        <f>Table1[[#This Row],[pledged]]/Table1[[#This Row],[backers_count]]</f>
        <v>81.241379310344826</v>
      </c>
      <c r="O140" s="1">
        <f t="shared" si="8"/>
        <v>3</v>
      </c>
      <c r="P140" s="5" t="s">
        <v>8266</v>
      </c>
      <c r="Q140" s="1" t="s">
        <v>8309</v>
      </c>
      <c r="R140" s="1" t="s">
        <v>8314</v>
      </c>
      <c r="S140" s="9">
        <f t="shared" si="6"/>
        <v>42186.257418981477</v>
      </c>
      <c r="T140" s="11">
        <f t="shared" si="7"/>
        <v>42217.207638888889</v>
      </c>
      <c r="U140" s="12" t="str">
        <f>TEXT(Table1[[#This Row],[Date Created Conversion (Launched at)]],"mmmm")</f>
        <v>July</v>
      </c>
      <c r="V140" s="12">
        <f>YEAR(Table1[[#This Row],[Date Created Conversion (Launched at)]])</f>
        <v>2015</v>
      </c>
    </row>
    <row r="141" spans="1:22" ht="43" x14ac:dyDescent="0.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 s="8">
        <v>1436738772</v>
      </c>
      <c r="J141" s="8">
        <v>1435874772</v>
      </c>
      <c r="K141" t="b">
        <v>0</v>
      </c>
      <c r="L141">
        <v>1</v>
      </c>
      <c r="M141" t="b">
        <v>0</v>
      </c>
      <c r="N141" s="5">
        <f>Table1[[#This Row],[pledged]]/Table1[[#This Row],[backers_count]]</f>
        <v>500</v>
      </c>
      <c r="O141" s="1">
        <f t="shared" si="8"/>
        <v>100</v>
      </c>
      <c r="P141" s="5" t="s">
        <v>8266</v>
      </c>
      <c r="Q141" s="1" t="s">
        <v>8309</v>
      </c>
      <c r="R141" s="1" t="s">
        <v>8314</v>
      </c>
      <c r="S141" s="9">
        <f t="shared" si="6"/>
        <v>42187.920972222222</v>
      </c>
      <c r="T141" s="11">
        <f t="shared" si="7"/>
        <v>42197.920972222222</v>
      </c>
      <c r="U141" s="12" t="str">
        <f>TEXT(Table1[[#This Row],[Date Created Conversion (Launched at)]],"mmmm")</f>
        <v>July</v>
      </c>
      <c r="V141" s="12">
        <f>YEAR(Table1[[#This Row],[Date Created Conversion (Launched at)]])</f>
        <v>2015</v>
      </c>
    </row>
    <row r="142" spans="1:22" ht="43" x14ac:dyDescent="0.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 s="8">
        <v>1426823132</v>
      </c>
      <c r="J142" s="8">
        <v>1424234732</v>
      </c>
      <c r="K142" t="b">
        <v>0</v>
      </c>
      <c r="L142">
        <v>0</v>
      </c>
      <c r="M142" t="b">
        <v>0</v>
      </c>
      <c r="N142" s="5" t="e">
        <f>Table1[[#This Row],[pledged]]/Table1[[#This Row],[backers_count]]</f>
        <v>#DIV/0!</v>
      </c>
      <c r="O142" s="1">
        <f t="shared" si="8"/>
        <v>0</v>
      </c>
      <c r="P142" s="5" t="s">
        <v>8266</v>
      </c>
      <c r="Q142" s="1" t="s">
        <v>8309</v>
      </c>
      <c r="R142" s="1" t="s">
        <v>8314</v>
      </c>
      <c r="S142" s="9">
        <f t="shared" si="6"/>
        <v>42053.198287037041</v>
      </c>
      <c r="T142" s="11">
        <f t="shared" si="7"/>
        <v>42083.15662037037</v>
      </c>
      <c r="U142" s="12" t="str">
        <f>TEXT(Table1[[#This Row],[Date Created Conversion (Launched at)]],"mmmm")</f>
        <v>February</v>
      </c>
      <c r="V142" s="12">
        <f>YEAR(Table1[[#This Row],[Date Created Conversion (Launched at)]])</f>
        <v>2015</v>
      </c>
    </row>
    <row r="143" spans="1:22" ht="43" x14ac:dyDescent="0.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 s="8">
        <v>1433043623</v>
      </c>
      <c r="J143" s="8">
        <v>1429155623</v>
      </c>
      <c r="K143" t="b">
        <v>0</v>
      </c>
      <c r="L143">
        <v>28</v>
      </c>
      <c r="M143" t="b">
        <v>0</v>
      </c>
      <c r="N143" s="5">
        <f>Table1[[#This Row],[pledged]]/Table1[[#This Row],[backers_count]]</f>
        <v>46.178571428571431</v>
      </c>
      <c r="O143" s="1">
        <f t="shared" si="8"/>
        <v>11</v>
      </c>
      <c r="P143" s="5" t="s">
        <v>8266</v>
      </c>
      <c r="Q143" s="1" t="s">
        <v>8309</v>
      </c>
      <c r="R143" s="1" t="s">
        <v>8314</v>
      </c>
      <c r="S143" s="9">
        <f t="shared" si="6"/>
        <v>42110.153043981481</v>
      </c>
      <c r="T143" s="11">
        <f t="shared" si="7"/>
        <v>42155.153043981481</v>
      </c>
      <c r="U143" s="12" t="str">
        <f>TEXT(Table1[[#This Row],[Date Created Conversion (Launched at)]],"mmmm")</f>
        <v>April</v>
      </c>
      <c r="V143" s="12">
        <f>YEAR(Table1[[#This Row],[Date Created Conversion (Launched at)]])</f>
        <v>2015</v>
      </c>
    </row>
    <row r="144" spans="1:22" ht="43" x14ac:dyDescent="0.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 s="8">
        <v>1416176778</v>
      </c>
      <c r="J144" s="8">
        <v>1414358778</v>
      </c>
      <c r="K144" t="b">
        <v>0</v>
      </c>
      <c r="L144">
        <v>1</v>
      </c>
      <c r="M144" t="b">
        <v>0</v>
      </c>
      <c r="N144" s="5">
        <f>Table1[[#This Row],[pledged]]/Table1[[#This Row],[backers_count]]</f>
        <v>10</v>
      </c>
      <c r="O144" s="1">
        <f t="shared" si="8"/>
        <v>0</v>
      </c>
      <c r="P144" s="5" t="s">
        <v>8266</v>
      </c>
      <c r="Q144" s="1" t="s">
        <v>8309</v>
      </c>
      <c r="R144" s="1" t="s">
        <v>8314</v>
      </c>
      <c r="S144" s="9">
        <f t="shared" si="6"/>
        <v>41938.893263888887</v>
      </c>
      <c r="T144" s="11">
        <f t="shared" si="7"/>
        <v>41959.934930555552</v>
      </c>
      <c r="U144" s="12" t="str">
        <f>TEXT(Table1[[#This Row],[Date Created Conversion (Launched at)]],"mmmm")</f>
        <v>October</v>
      </c>
      <c r="V144" s="12">
        <f>YEAR(Table1[[#This Row],[Date Created Conversion (Launched at)]])</f>
        <v>2014</v>
      </c>
    </row>
    <row r="145" spans="1:22" ht="43" x14ac:dyDescent="0.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 s="8">
        <v>1472882100</v>
      </c>
      <c r="J145" s="8">
        <v>1467941542</v>
      </c>
      <c r="K145" t="b">
        <v>0</v>
      </c>
      <c r="L145">
        <v>0</v>
      </c>
      <c r="M145" t="b">
        <v>0</v>
      </c>
      <c r="N145" s="5" t="e">
        <f>Table1[[#This Row],[pledged]]/Table1[[#This Row],[backers_count]]</f>
        <v>#DIV/0!</v>
      </c>
      <c r="O145" s="1">
        <f t="shared" si="8"/>
        <v>0</v>
      </c>
      <c r="P145" s="5" t="s">
        <v>8266</v>
      </c>
      <c r="Q145" s="1" t="s">
        <v>8309</v>
      </c>
      <c r="R145" s="1" t="s">
        <v>8314</v>
      </c>
      <c r="S145" s="9">
        <f t="shared" si="6"/>
        <v>42559.064143518517</v>
      </c>
      <c r="T145" s="11">
        <f t="shared" si="7"/>
        <v>42616.246527777781</v>
      </c>
      <c r="U145" s="12" t="str">
        <f>TEXT(Table1[[#This Row],[Date Created Conversion (Launched at)]],"mmmm")</f>
        <v>July</v>
      </c>
      <c r="V145" s="12">
        <f>YEAR(Table1[[#This Row],[Date Created Conversion (Launched at)]])</f>
        <v>2016</v>
      </c>
    </row>
    <row r="146" spans="1:22" ht="43" x14ac:dyDescent="0.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 s="8">
        <v>1428945472</v>
      </c>
      <c r="J146" s="8">
        <v>1423765072</v>
      </c>
      <c r="K146" t="b">
        <v>0</v>
      </c>
      <c r="L146">
        <v>37</v>
      </c>
      <c r="M146" t="b">
        <v>0</v>
      </c>
      <c r="N146" s="5">
        <f>Table1[[#This Row],[pledged]]/Table1[[#This Row],[backers_count]]</f>
        <v>55.945945945945944</v>
      </c>
      <c r="O146" s="1">
        <f t="shared" si="8"/>
        <v>28</v>
      </c>
      <c r="P146" s="5" t="s">
        <v>8266</v>
      </c>
      <c r="Q146" s="1" t="s">
        <v>8309</v>
      </c>
      <c r="R146" s="1" t="s">
        <v>8314</v>
      </c>
      <c r="S146" s="9">
        <f t="shared" si="6"/>
        <v>42047.762407407412</v>
      </c>
      <c r="T146" s="11">
        <f t="shared" si="7"/>
        <v>42107.72074074074</v>
      </c>
      <c r="U146" s="12" t="str">
        <f>TEXT(Table1[[#This Row],[Date Created Conversion (Launched at)]],"mmmm")</f>
        <v>February</v>
      </c>
      <c r="V146" s="12">
        <f>YEAR(Table1[[#This Row],[Date Created Conversion (Launched at)]])</f>
        <v>2015</v>
      </c>
    </row>
    <row r="147" spans="1:22" ht="43" x14ac:dyDescent="0.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 s="8">
        <v>1439298052</v>
      </c>
      <c r="J147" s="8">
        <v>1436965252</v>
      </c>
      <c r="K147" t="b">
        <v>0</v>
      </c>
      <c r="L147">
        <v>9</v>
      </c>
      <c r="M147" t="b">
        <v>0</v>
      </c>
      <c r="N147" s="5">
        <f>Table1[[#This Row],[pledged]]/Table1[[#This Row],[backers_count]]</f>
        <v>37.555555555555557</v>
      </c>
      <c r="O147" s="1">
        <f t="shared" si="8"/>
        <v>8</v>
      </c>
      <c r="P147" s="5" t="s">
        <v>8266</v>
      </c>
      <c r="Q147" s="1" t="s">
        <v>8309</v>
      </c>
      <c r="R147" s="1" t="s">
        <v>8314</v>
      </c>
      <c r="S147" s="9">
        <f t="shared" si="6"/>
        <v>42200.542268518519</v>
      </c>
      <c r="T147" s="11">
        <f t="shared" si="7"/>
        <v>42227.542268518519</v>
      </c>
      <c r="U147" s="12" t="str">
        <f>TEXT(Table1[[#This Row],[Date Created Conversion (Launched at)]],"mmmm")</f>
        <v>July</v>
      </c>
      <c r="V147" s="12">
        <f>YEAR(Table1[[#This Row],[Date Created Conversion (Launched at)]])</f>
        <v>2015</v>
      </c>
    </row>
    <row r="148" spans="1:22" ht="43" x14ac:dyDescent="0.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 s="8">
        <v>1484698998</v>
      </c>
      <c r="J148" s="8">
        <v>1479514998</v>
      </c>
      <c r="K148" t="b">
        <v>0</v>
      </c>
      <c r="L148">
        <v>3</v>
      </c>
      <c r="M148" t="b">
        <v>0</v>
      </c>
      <c r="N148" s="5">
        <f>Table1[[#This Row],[pledged]]/Table1[[#This Row],[backers_count]]</f>
        <v>38.333333333333336</v>
      </c>
      <c r="O148" s="1">
        <f t="shared" si="8"/>
        <v>1</v>
      </c>
      <c r="P148" s="5" t="s">
        <v>8266</v>
      </c>
      <c r="Q148" s="1" t="s">
        <v>8309</v>
      </c>
      <c r="R148" s="1" t="s">
        <v>8314</v>
      </c>
      <c r="S148" s="9">
        <f t="shared" si="6"/>
        <v>42693.016180555554</v>
      </c>
      <c r="T148" s="11">
        <f t="shared" si="7"/>
        <v>42753.016180555554</v>
      </c>
      <c r="U148" s="12" t="str">
        <f>TEXT(Table1[[#This Row],[Date Created Conversion (Launched at)]],"mmmm")</f>
        <v>November</v>
      </c>
      <c r="V148" s="12">
        <f>YEAR(Table1[[#This Row],[Date Created Conversion (Launched at)]])</f>
        <v>2016</v>
      </c>
    </row>
    <row r="149" spans="1:22" ht="28.7" x14ac:dyDescent="0.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 s="8">
        <v>1420741080</v>
      </c>
      <c r="J149" s="8">
        <v>1417026340</v>
      </c>
      <c r="K149" t="b">
        <v>0</v>
      </c>
      <c r="L149">
        <v>0</v>
      </c>
      <c r="M149" t="b">
        <v>0</v>
      </c>
      <c r="N149" s="5" t="e">
        <f>Table1[[#This Row],[pledged]]/Table1[[#This Row],[backers_count]]</f>
        <v>#DIV/0!</v>
      </c>
      <c r="O149" s="1">
        <f t="shared" si="8"/>
        <v>0</v>
      </c>
      <c r="P149" s="5" t="s">
        <v>8266</v>
      </c>
      <c r="Q149" s="1" t="s">
        <v>8309</v>
      </c>
      <c r="R149" s="1" t="s">
        <v>8314</v>
      </c>
      <c r="S149" s="9">
        <f t="shared" si="6"/>
        <v>41969.767824074079</v>
      </c>
      <c r="T149" s="11">
        <f t="shared" si="7"/>
        <v>42012.762499999997</v>
      </c>
      <c r="U149" s="12" t="str">
        <f>TEXT(Table1[[#This Row],[Date Created Conversion (Launched at)]],"mmmm")</f>
        <v>November</v>
      </c>
      <c r="V149" s="12">
        <f>YEAR(Table1[[#This Row],[Date Created Conversion (Launched at)]])</f>
        <v>2014</v>
      </c>
    </row>
    <row r="150" spans="1:22" ht="43" x14ac:dyDescent="0.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 s="8">
        <v>1456555536</v>
      </c>
      <c r="J150" s="8">
        <v>1453963536</v>
      </c>
      <c r="K150" t="b">
        <v>0</v>
      </c>
      <c r="L150">
        <v>2</v>
      </c>
      <c r="M150" t="b">
        <v>0</v>
      </c>
      <c r="N150" s="5">
        <f>Table1[[#This Row],[pledged]]/Table1[[#This Row],[backers_count]]</f>
        <v>20</v>
      </c>
      <c r="O150" s="1">
        <f t="shared" si="8"/>
        <v>0</v>
      </c>
      <c r="P150" s="5" t="s">
        <v>8266</v>
      </c>
      <c r="Q150" s="1" t="s">
        <v>8309</v>
      </c>
      <c r="R150" s="1" t="s">
        <v>8314</v>
      </c>
      <c r="S150" s="9">
        <f t="shared" si="6"/>
        <v>42397.281666666662</v>
      </c>
      <c r="T150" s="11">
        <f t="shared" si="7"/>
        <v>42427.281666666662</v>
      </c>
      <c r="U150" s="12" t="str">
        <f>TEXT(Table1[[#This Row],[Date Created Conversion (Launched at)]],"mmmm")</f>
        <v>January</v>
      </c>
      <c r="V150" s="12">
        <f>YEAR(Table1[[#This Row],[Date Created Conversion (Launched at)]])</f>
        <v>2016</v>
      </c>
    </row>
    <row r="151" spans="1:22" ht="43" x14ac:dyDescent="0.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 s="8">
        <v>1419494400</v>
      </c>
      <c r="J151" s="8">
        <v>1416888470</v>
      </c>
      <c r="K151" t="b">
        <v>0</v>
      </c>
      <c r="L151">
        <v>6</v>
      </c>
      <c r="M151" t="b">
        <v>0</v>
      </c>
      <c r="N151" s="5">
        <f>Table1[[#This Row],[pledged]]/Table1[[#This Row],[backers_count]]</f>
        <v>15.333333333333334</v>
      </c>
      <c r="O151" s="1">
        <f t="shared" si="8"/>
        <v>1</v>
      </c>
      <c r="P151" s="5" t="s">
        <v>8266</v>
      </c>
      <c r="Q151" s="1" t="s">
        <v>8309</v>
      </c>
      <c r="R151" s="1" t="s">
        <v>8314</v>
      </c>
      <c r="S151" s="9">
        <f t="shared" si="6"/>
        <v>41968.172106481477</v>
      </c>
      <c r="T151" s="11">
        <f t="shared" si="7"/>
        <v>41998.333333333328</v>
      </c>
      <c r="U151" s="12" t="str">
        <f>TEXT(Table1[[#This Row],[Date Created Conversion (Launched at)]],"mmmm")</f>
        <v>November</v>
      </c>
      <c r="V151" s="12">
        <f>YEAR(Table1[[#This Row],[Date Created Conversion (Launched at)]])</f>
        <v>2014</v>
      </c>
    </row>
    <row r="152" spans="1:22" ht="43" x14ac:dyDescent="0.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 s="8">
        <v>1432612382</v>
      </c>
      <c r="J152" s="8">
        <v>1427428382</v>
      </c>
      <c r="K152" t="b">
        <v>0</v>
      </c>
      <c r="L152">
        <v>67</v>
      </c>
      <c r="M152" t="b">
        <v>0</v>
      </c>
      <c r="N152" s="5">
        <f>Table1[[#This Row],[pledged]]/Table1[[#This Row],[backers_count]]</f>
        <v>449.43283582089555</v>
      </c>
      <c r="O152" s="1">
        <f t="shared" si="8"/>
        <v>23</v>
      </c>
      <c r="P152" s="5" t="s">
        <v>8266</v>
      </c>
      <c r="Q152" s="1" t="s">
        <v>8309</v>
      </c>
      <c r="R152" s="1" t="s">
        <v>8314</v>
      </c>
      <c r="S152" s="9">
        <f t="shared" si="6"/>
        <v>42090.161828703705</v>
      </c>
      <c r="T152" s="11">
        <f t="shared" si="7"/>
        <v>42150.161828703705</v>
      </c>
      <c r="U152" s="12" t="str">
        <f>TEXT(Table1[[#This Row],[Date Created Conversion (Launched at)]],"mmmm")</f>
        <v>March</v>
      </c>
      <c r="V152" s="12">
        <f>YEAR(Table1[[#This Row],[Date Created Conversion (Launched at)]])</f>
        <v>2015</v>
      </c>
    </row>
    <row r="153" spans="1:22" ht="43" x14ac:dyDescent="0.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 s="8">
        <v>1434633191</v>
      </c>
      <c r="J153" s="8">
        <v>1429449191</v>
      </c>
      <c r="K153" t="b">
        <v>0</v>
      </c>
      <c r="L153">
        <v>5</v>
      </c>
      <c r="M153" t="b">
        <v>0</v>
      </c>
      <c r="N153" s="5">
        <f>Table1[[#This Row],[pledged]]/Table1[[#This Row],[backers_count]]</f>
        <v>28</v>
      </c>
      <c r="O153" s="1">
        <f t="shared" si="8"/>
        <v>0</v>
      </c>
      <c r="P153" s="5" t="s">
        <v>8266</v>
      </c>
      <c r="Q153" s="1" t="s">
        <v>8309</v>
      </c>
      <c r="R153" s="1" t="s">
        <v>8314</v>
      </c>
      <c r="S153" s="9">
        <f t="shared" si="6"/>
        <v>42113.550821759258</v>
      </c>
      <c r="T153" s="11">
        <f t="shared" si="7"/>
        <v>42173.550821759258</v>
      </c>
      <c r="U153" s="12" t="str">
        <f>TEXT(Table1[[#This Row],[Date Created Conversion (Launched at)]],"mmmm")</f>
        <v>April</v>
      </c>
      <c r="V153" s="12">
        <f>YEAR(Table1[[#This Row],[Date Created Conversion (Launched at)]])</f>
        <v>2015</v>
      </c>
    </row>
    <row r="154" spans="1:22" ht="28.7" x14ac:dyDescent="0.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 s="8">
        <v>1411437100</v>
      </c>
      <c r="J154" s="8">
        <v>1408845100</v>
      </c>
      <c r="K154" t="b">
        <v>0</v>
      </c>
      <c r="L154">
        <v>2</v>
      </c>
      <c r="M154" t="b">
        <v>0</v>
      </c>
      <c r="N154" s="5">
        <f>Table1[[#This Row],[pledged]]/Table1[[#This Row],[backers_count]]</f>
        <v>15</v>
      </c>
      <c r="O154" s="1">
        <f t="shared" si="8"/>
        <v>0</v>
      </c>
      <c r="P154" s="5" t="s">
        <v>8266</v>
      </c>
      <c r="Q154" s="1" t="s">
        <v>8309</v>
      </c>
      <c r="R154" s="1" t="s">
        <v>8314</v>
      </c>
      <c r="S154" s="9">
        <f t="shared" si="6"/>
        <v>41875.077546296292</v>
      </c>
      <c r="T154" s="11">
        <f t="shared" si="7"/>
        <v>41905.077546296292</v>
      </c>
      <c r="U154" s="12" t="str">
        <f>TEXT(Table1[[#This Row],[Date Created Conversion (Launched at)]],"mmmm")</f>
        <v>August</v>
      </c>
      <c r="V154" s="12">
        <f>YEAR(Table1[[#This Row],[Date Created Conversion (Launched at)]])</f>
        <v>2014</v>
      </c>
    </row>
    <row r="155" spans="1:22" ht="43" x14ac:dyDescent="0.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 s="8">
        <v>1417532644</v>
      </c>
      <c r="J155" s="8">
        <v>1413900244</v>
      </c>
      <c r="K155" t="b">
        <v>0</v>
      </c>
      <c r="L155">
        <v>10</v>
      </c>
      <c r="M155" t="b">
        <v>0</v>
      </c>
      <c r="N155" s="5">
        <f>Table1[[#This Row],[pledged]]/Table1[[#This Row],[backers_count]]</f>
        <v>35.9</v>
      </c>
      <c r="O155" s="1">
        <f t="shared" si="8"/>
        <v>1</v>
      </c>
      <c r="P155" s="5" t="s">
        <v>8266</v>
      </c>
      <c r="Q155" s="1" t="s">
        <v>8309</v>
      </c>
      <c r="R155" s="1" t="s">
        <v>8314</v>
      </c>
      <c r="S155" s="9">
        <f t="shared" si="6"/>
        <v>41933.586157407408</v>
      </c>
      <c r="T155" s="11">
        <f t="shared" si="7"/>
        <v>41975.627824074079</v>
      </c>
      <c r="U155" s="12" t="str">
        <f>TEXT(Table1[[#This Row],[Date Created Conversion (Launched at)]],"mmmm")</f>
        <v>October</v>
      </c>
      <c r="V155" s="12">
        <f>YEAR(Table1[[#This Row],[Date Created Conversion (Launched at)]])</f>
        <v>2014</v>
      </c>
    </row>
    <row r="156" spans="1:22" ht="28.7" x14ac:dyDescent="0.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 s="8">
        <v>1433336895</v>
      </c>
      <c r="J156" s="8">
        <v>1429621695</v>
      </c>
      <c r="K156" t="b">
        <v>0</v>
      </c>
      <c r="L156">
        <v>3</v>
      </c>
      <c r="M156" t="b">
        <v>0</v>
      </c>
      <c r="N156" s="5">
        <f>Table1[[#This Row],[pledged]]/Table1[[#This Row],[backers_count]]</f>
        <v>13.333333333333334</v>
      </c>
      <c r="O156" s="1">
        <f t="shared" si="8"/>
        <v>3</v>
      </c>
      <c r="P156" s="5" t="s">
        <v>8266</v>
      </c>
      <c r="Q156" s="1" t="s">
        <v>8309</v>
      </c>
      <c r="R156" s="1" t="s">
        <v>8314</v>
      </c>
      <c r="S156" s="9">
        <f t="shared" si="6"/>
        <v>42115.547395833331</v>
      </c>
      <c r="T156" s="11">
        <f t="shared" si="7"/>
        <v>42158.547395833331</v>
      </c>
      <c r="U156" s="12" t="str">
        <f>TEXT(Table1[[#This Row],[Date Created Conversion (Launched at)]],"mmmm")</f>
        <v>April</v>
      </c>
      <c r="V156" s="12">
        <f>YEAR(Table1[[#This Row],[Date Created Conversion (Launched at)]])</f>
        <v>2015</v>
      </c>
    </row>
    <row r="157" spans="1:22" ht="57.35" x14ac:dyDescent="0.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 s="8">
        <v>1437657935</v>
      </c>
      <c r="J157" s="8">
        <v>1434201935</v>
      </c>
      <c r="K157" t="b">
        <v>0</v>
      </c>
      <c r="L157">
        <v>4</v>
      </c>
      <c r="M157" t="b">
        <v>0</v>
      </c>
      <c r="N157" s="5">
        <f>Table1[[#This Row],[pledged]]/Table1[[#This Row],[backers_count]]</f>
        <v>20.25</v>
      </c>
      <c r="O157" s="1">
        <f t="shared" si="8"/>
        <v>0</v>
      </c>
      <c r="P157" s="5" t="s">
        <v>8266</v>
      </c>
      <c r="Q157" s="1" t="s">
        <v>8309</v>
      </c>
      <c r="R157" s="1" t="s">
        <v>8314</v>
      </c>
      <c r="S157" s="9">
        <f t="shared" si="6"/>
        <v>42168.559432870374</v>
      </c>
      <c r="T157" s="11">
        <f t="shared" si="7"/>
        <v>42208.559432870374</v>
      </c>
      <c r="U157" s="12" t="str">
        <f>TEXT(Table1[[#This Row],[Date Created Conversion (Launched at)]],"mmmm")</f>
        <v>June</v>
      </c>
      <c r="V157" s="12">
        <f>YEAR(Table1[[#This Row],[Date Created Conversion (Launched at)]])</f>
        <v>2015</v>
      </c>
    </row>
    <row r="158" spans="1:22" ht="43" x14ac:dyDescent="0.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 s="8">
        <v>1407034796</v>
      </c>
      <c r="J158" s="8">
        <v>1401850796</v>
      </c>
      <c r="K158" t="b">
        <v>0</v>
      </c>
      <c r="L158">
        <v>15</v>
      </c>
      <c r="M158" t="b">
        <v>0</v>
      </c>
      <c r="N158" s="5">
        <f>Table1[[#This Row],[pledged]]/Table1[[#This Row],[backers_count]]</f>
        <v>119</v>
      </c>
      <c r="O158" s="1">
        <f t="shared" si="8"/>
        <v>5</v>
      </c>
      <c r="P158" s="5" t="s">
        <v>8266</v>
      </c>
      <c r="Q158" s="1" t="s">
        <v>8309</v>
      </c>
      <c r="R158" s="1" t="s">
        <v>8314</v>
      </c>
      <c r="S158" s="9">
        <f t="shared" si="6"/>
        <v>41794.124953703707</v>
      </c>
      <c r="T158" s="11">
        <f t="shared" si="7"/>
        <v>41854.124953703707</v>
      </c>
      <c r="U158" s="12" t="str">
        <f>TEXT(Table1[[#This Row],[Date Created Conversion (Launched at)]],"mmmm")</f>
        <v>June</v>
      </c>
      <c r="V158" s="12">
        <f>YEAR(Table1[[#This Row],[Date Created Conversion (Launched at)]])</f>
        <v>2014</v>
      </c>
    </row>
    <row r="159" spans="1:22" ht="43" x14ac:dyDescent="0.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 s="8">
        <v>1456523572</v>
      </c>
      <c r="J159" s="8">
        <v>1453931572</v>
      </c>
      <c r="K159" t="b">
        <v>0</v>
      </c>
      <c r="L159">
        <v>2</v>
      </c>
      <c r="M159" t="b">
        <v>0</v>
      </c>
      <c r="N159" s="5">
        <f>Table1[[#This Row],[pledged]]/Table1[[#This Row],[backers_count]]</f>
        <v>4</v>
      </c>
      <c r="O159" s="1">
        <f t="shared" si="8"/>
        <v>0</v>
      </c>
      <c r="P159" s="5" t="s">
        <v>8266</v>
      </c>
      <c r="Q159" s="1" t="s">
        <v>8309</v>
      </c>
      <c r="R159" s="1" t="s">
        <v>8314</v>
      </c>
      <c r="S159" s="9">
        <f t="shared" si="6"/>
        <v>42396.911712962959</v>
      </c>
      <c r="T159" s="11">
        <f t="shared" si="7"/>
        <v>42426.911712962959</v>
      </c>
      <c r="U159" s="12" t="str">
        <f>TEXT(Table1[[#This Row],[Date Created Conversion (Launched at)]],"mmmm")</f>
        <v>January</v>
      </c>
      <c r="V159" s="12">
        <f>YEAR(Table1[[#This Row],[Date Created Conversion (Launched at)]])</f>
        <v>2016</v>
      </c>
    </row>
    <row r="160" spans="1:22" ht="43" x14ac:dyDescent="0.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 s="8">
        <v>1413942628</v>
      </c>
      <c r="J160" s="8">
        <v>1411350628</v>
      </c>
      <c r="K160" t="b">
        <v>0</v>
      </c>
      <c r="L160">
        <v>0</v>
      </c>
      <c r="M160" t="b">
        <v>0</v>
      </c>
      <c r="N160" s="5" t="e">
        <f>Table1[[#This Row],[pledged]]/Table1[[#This Row],[backers_count]]</f>
        <v>#DIV/0!</v>
      </c>
      <c r="O160" s="1">
        <f t="shared" si="8"/>
        <v>0</v>
      </c>
      <c r="P160" s="5" t="s">
        <v>8266</v>
      </c>
      <c r="Q160" s="1" t="s">
        <v>8309</v>
      </c>
      <c r="R160" s="1" t="s">
        <v>8314</v>
      </c>
      <c r="S160" s="9">
        <f t="shared" si="6"/>
        <v>41904.07671296296</v>
      </c>
      <c r="T160" s="11">
        <f t="shared" si="7"/>
        <v>41934.07671296296</v>
      </c>
      <c r="U160" s="12" t="str">
        <f>TEXT(Table1[[#This Row],[Date Created Conversion (Launched at)]],"mmmm")</f>
        <v>September</v>
      </c>
      <c r="V160" s="12">
        <f>YEAR(Table1[[#This Row],[Date Created Conversion (Launched at)]])</f>
        <v>2014</v>
      </c>
    </row>
    <row r="161" spans="1:22" ht="43" x14ac:dyDescent="0.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 s="8">
        <v>1467541545</v>
      </c>
      <c r="J161" s="8">
        <v>1464085545</v>
      </c>
      <c r="K161" t="b">
        <v>0</v>
      </c>
      <c r="L161">
        <v>1</v>
      </c>
      <c r="M161" t="b">
        <v>0</v>
      </c>
      <c r="N161" s="5">
        <f>Table1[[#This Row],[pledged]]/Table1[[#This Row],[backers_count]]</f>
        <v>10</v>
      </c>
      <c r="O161" s="1">
        <f t="shared" si="8"/>
        <v>0</v>
      </c>
      <c r="P161" s="5" t="s">
        <v>8266</v>
      </c>
      <c r="Q161" s="1" t="s">
        <v>8309</v>
      </c>
      <c r="R161" s="1" t="s">
        <v>8314</v>
      </c>
      <c r="S161" s="9">
        <f t="shared" si="6"/>
        <v>42514.434548611112</v>
      </c>
      <c r="T161" s="11">
        <f t="shared" si="7"/>
        <v>42554.434548611112</v>
      </c>
      <c r="U161" s="12" t="str">
        <f>TEXT(Table1[[#This Row],[Date Created Conversion (Launched at)]],"mmmm")</f>
        <v>May</v>
      </c>
      <c r="V161" s="12">
        <f>YEAR(Table1[[#This Row],[Date Created Conversion (Launched at)]])</f>
        <v>2016</v>
      </c>
    </row>
    <row r="162" spans="1:22" ht="43" x14ac:dyDescent="0.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 s="8">
        <v>1439675691</v>
      </c>
      <c r="J162" s="8">
        <v>1434491691</v>
      </c>
      <c r="K162" t="b">
        <v>0</v>
      </c>
      <c r="L162">
        <v>0</v>
      </c>
      <c r="M162" t="b">
        <v>0</v>
      </c>
      <c r="N162" s="5" t="e">
        <f>Table1[[#This Row],[pledged]]/Table1[[#This Row],[backers_count]]</f>
        <v>#DIV/0!</v>
      </c>
      <c r="O162" s="1">
        <f t="shared" si="8"/>
        <v>0</v>
      </c>
      <c r="P162" s="5" t="s">
        <v>8267</v>
      </c>
      <c r="Q162" s="1" t="s">
        <v>8309</v>
      </c>
      <c r="R162" s="1" t="s">
        <v>8315</v>
      </c>
      <c r="S162" s="9">
        <f t="shared" si="6"/>
        <v>42171.913090277776</v>
      </c>
      <c r="T162" s="11">
        <f t="shared" si="7"/>
        <v>42231.913090277776</v>
      </c>
      <c r="U162" s="12" t="str">
        <f>TEXT(Table1[[#This Row],[Date Created Conversion (Launched at)]],"mmmm")</f>
        <v>June</v>
      </c>
      <c r="V162" s="12">
        <f>YEAR(Table1[[#This Row],[Date Created Conversion (Launched at)]])</f>
        <v>2015</v>
      </c>
    </row>
    <row r="163" spans="1:22" ht="43" x14ac:dyDescent="0.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 s="8">
        <v>1404318595</v>
      </c>
      <c r="J163" s="8">
        <v>1401726595</v>
      </c>
      <c r="K163" t="b">
        <v>0</v>
      </c>
      <c r="L163">
        <v>1</v>
      </c>
      <c r="M163" t="b">
        <v>0</v>
      </c>
      <c r="N163" s="5">
        <f>Table1[[#This Row],[pledged]]/Table1[[#This Row],[backers_count]]</f>
        <v>5</v>
      </c>
      <c r="O163" s="1">
        <f t="shared" si="8"/>
        <v>0</v>
      </c>
      <c r="P163" s="5" t="s">
        <v>8267</v>
      </c>
      <c r="Q163" s="1" t="s">
        <v>8309</v>
      </c>
      <c r="R163" s="1" t="s">
        <v>8315</v>
      </c>
      <c r="S163" s="9">
        <f t="shared" si="6"/>
        <v>41792.687442129631</v>
      </c>
      <c r="T163" s="11">
        <f t="shared" si="7"/>
        <v>41822.687442129631</v>
      </c>
      <c r="U163" s="12" t="str">
        <f>TEXT(Table1[[#This Row],[Date Created Conversion (Launched at)]],"mmmm")</f>
        <v>June</v>
      </c>
      <c r="V163" s="12">
        <f>YEAR(Table1[[#This Row],[Date Created Conversion (Launched at)]])</f>
        <v>2014</v>
      </c>
    </row>
    <row r="164" spans="1:22" ht="43" x14ac:dyDescent="0.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 s="8">
        <v>1408232520</v>
      </c>
      <c r="J164" s="8">
        <v>1405393356</v>
      </c>
      <c r="K164" t="b">
        <v>0</v>
      </c>
      <c r="L164">
        <v>10</v>
      </c>
      <c r="M164" t="b">
        <v>0</v>
      </c>
      <c r="N164" s="5">
        <f>Table1[[#This Row],[pledged]]/Table1[[#This Row],[backers_count]]</f>
        <v>43.5</v>
      </c>
      <c r="O164" s="1">
        <f t="shared" si="8"/>
        <v>16</v>
      </c>
      <c r="P164" s="5" t="s">
        <v>8267</v>
      </c>
      <c r="Q164" s="1" t="s">
        <v>8309</v>
      </c>
      <c r="R164" s="1" t="s">
        <v>8315</v>
      </c>
      <c r="S164" s="9">
        <f t="shared" si="6"/>
        <v>41835.126805555556</v>
      </c>
      <c r="T164" s="11">
        <f t="shared" si="7"/>
        <v>41867.987500000003</v>
      </c>
      <c r="U164" s="12" t="str">
        <f>TEXT(Table1[[#This Row],[Date Created Conversion (Launched at)]],"mmmm")</f>
        <v>July</v>
      </c>
      <c r="V164" s="12">
        <f>YEAR(Table1[[#This Row],[Date Created Conversion (Launched at)]])</f>
        <v>2014</v>
      </c>
    </row>
    <row r="165" spans="1:22" ht="57.35" x14ac:dyDescent="0.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 s="8">
        <v>1443657600</v>
      </c>
      <c r="J165" s="8">
        <v>1440716654</v>
      </c>
      <c r="K165" t="b">
        <v>0</v>
      </c>
      <c r="L165">
        <v>0</v>
      </c>
      <c r="M165" t="b">
        <v>0</v>
      </c>
      <c r="N165" s="5" t="e">
        <f>Table1[[#This Row],[pledged]]/Table1[[#This Row],[backers_count]]</f>
        <v>#DIV/0!</v>
      </c>
      <c r="O165" s="1">
        <f t="shared" si="8"/>
        <v>0</v>
      </c>
      <c r="P165" s="5" t="s">
        <v>8267</v>
      </c>
      <c r="Q165" s="1" t="s">
        <v>8309</v>
      </c>
      <c r="R165" s="1" t="s">
        <v>8315</v>
      </c>
      <c r="S165" s="9">
        <f t="shared" si="6"/>
        <v>42243.961273148147</v>
      </c>
      <c r="T165" s="11">
        <f t="shared" si="7"/>
        <v>42278</v>
      </c>
      <c r="U165" s="12" t="str">
        <f>TEXT(Table1[[#This Row],[Date Created Conversion (Launched at)]],"mmmm")</f>
        <v>August</v>
      </c>
      <c r="V165" s="12">
        <f>YEAR(Table1[[#This Row],[Date Created Conversion (Launched at)]])</f>
        <v>2015</v>
      </c>
    </row>
    <row r="166" spans="1:22" ht="43" x14ac:dyDescent="0.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 s="8">
        <v>1411150701</v>
      </c>
      <c r="J166" s="8">
        <v>1405966701</v>
      </c>
      <c r="K166" t="b">
        <v>0</v>
      </c>
      <c r="L166">
        <v>7</v>
      </c>
      <c r="M166" t="b">
        <v>0</v>
      </c>
      <c r="N166" s="5">
        <f>Table1[[#This Row],[pledged]]/Table1[[#This Row],[backers_count]]</f>
        <v>91.428571428571431</v>
      </c>
      <c r="O166" s="1">
        <f t="shared" si="8"/>
        <v>1</v>
      </c>
      <c r="P166" s="5" t="s">
        <v>8267</v>
      </c>
      <c r="Q166" s="1" t="s">
        <v>8309</v>
      </c>
      <c r="R166" s="1" t="s">
        <v>8315</v>
      </c>
      <c r="S166" s="9">
        <f t="shared" si="6"/>
        <v>41841.762743055559</v>
      </c>
      <c r="T166" s="11">
        <f t="shared" si="7"/>
        <v>41901.762743055559</v>
      </c>
      <c r="U166" s="12" t="str">
        <f>TEXT(Table1[[#This Row],[Date Created Conversion (Launched at)]],"mmmm")</f>
        <v>July</v>
      </c>
      <c r="V166" s="12">
        <f>YEAR(Table1[[#This Row],[Date Created Conversion (Launched at)]])</f>
        <v>2014</v>
      </c>
    </row>
    <row r="167" spans="1:22" ht="28.7" x14ac:dyDescent="0.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 s="8">
        <v>1452613724</v>
      </c>
      <c r="J167" s="8">
        <v>1450021724</v>
      </c>
      <c r="K167" t="b">
        <v>0</v>
      </c>
      <c r="L167">
        <v>0</v>
      </c>
      <c r="M167" t="b">
        <v>0</v>
      </c>
      <c r="N167" s="5" t="e">
        <f>Table1[[#This Row],[pledged]]/Table1[[#This Row],[backers_count]]</f>
        <v>#DIV/0!</v>
      </c>
      <c r="O167" s="1">
        <f t="shared" si="8"/>
        <v>0</v>
      </c>
      <c r="P167" s="5" t="s">
        <v>8267</v>
      </c>
      <c r="Q167" s="1" t="s">
        <v>8309</v>
      </c>
      <c r="R167" s="1" t="s">
        <v>8315</v>
      </c>
      <c r="S167" s="9">
        <f t="shared" si="6"/>
        <v>42351.658842592587</v>
      </c>
      <c r="T167" s="11">
        <f t="shared" si="7"/>
        <v>42381.658842592587</v>
      </c>
      <c r="U167" s="12" t="str">
        <f>TEXT(Table1[[#This Row],[Date Created Conversion (Launched at)]],"mmmm")</f>
        <v>December</v>
      </c>
      <c r="V167" s="12">
        <f>YEAR(Table1[[#This Row],[Date Created Conversion (Launched at)]])</f>
        <v>2015</v>
      </c>
    </row>
    <row r="168" spans="1:22" ht="43" x14ac:dyDescent="0.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 s="8">
        <v>1484531362</v>
      </c>
      <c r="J168" s="8">
        <v>1481939362</v>
      </c>
      <c r="K168" t="b">
        <v>0</v>
      </c>
      <c r="L168">
        <v>1</v>
      </c>
      <c r="M168" t="b">
        <v>0</v>
      </c>
      <c r="N168" s="5">
        <f>Table1[[#This Row],[pledged]]/Table1[[#This Row],[backers_count]]</f>
        <v>3000</v>
      </c>
      <c r="O168" s="1">
        <f t="shared" si="8"/>
        <v>60</v>
      </c>
      <c r="P168" s="5" t="s">
        <v>8267</v>
      </c>
      <c r="Q168" s="1" t="s">
        <v>8309</v>
      </c>
      <c r="R168" s="1" t="s">
        <v>8315</v>
      </c>
      <c r="S168" s="9">
        <f t="shared" si="6"/>
        <v>42721.075949074075</v>
      </c>
      <c r="T168" s="11">
        <f t="shared" si="7"/>
        <v>42751.075949074075</v>
      </c>
      <c r="U168" s="12" t="str">
        <f>TEXT(Table1[[#This Row],[Date Created Conversion (Launched at)]],"mmmm")</f>
        <v>December</v>
      </c>
      <c r="V168" s="12">
        <f>YEAR(Table1[[#This Row],[Date Created Conversion (Launched at)]])</f>
        <v>2016</v>
      </c>
    </row>
    <row r="169" spans="1:22" ht="43" x14ac:dyDescent="0.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 s="8">
        <v>1438726535</v>
      </c>
      <c r="J169" s="8">
        <v>1433542535</v>
      </c>
      <c r="K169" t="b">
        <v>0</v>
      </c>
      <c r="L169">
        <v>2</v>
      </c>
      <c r="M169" t="b">
        <v>0</v>
      </c>
      <c r="N169" s="5">
        <f>Table1[[#This Row],[pledged]]/Table1[[#This Row],[backers_count]]</f>
        <v>5.5</v>
      </c>
      <c r="O169" s="1">
        <f t="shared" si="8"/>
        <v>0</v>
      </c>
      <c r="P169" s="5" t="s">
        <v>8267</v>
      </c>
      <c r="Q169" s="1" t="s">
        <v>8309</v>
      </c>
      <c r="R169" s="1" t="s">
        <v>8315</v>
      </c>
      <c r="S169" s="9">
        <f t="shared" si="6"/>
        <v>42160.927488425921</v>
      </c>
      <c r="T169" s="11">
        <f t="shared" si="7"/>
        <v>42220.927488425921</v>
      </c>
      <c r="U169" s="12" t="str">
        <f>TEXT(Table1[[#This Row],[Date Created Conversion (Launched at)]],"mmmm")</f>
        <v>June</v>
      </c>
      <c r="V169" s="12">
        <f>YEAR(Table1[[#This Row],[Date Created Conversion (Launched at)]])</f>
        <v>2015</v>
      </c>
    </row>
    <row r="170" spans="1:22" ht="43" x14ac:dyDescent="0.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 s="8">
        <v>1426791770</v>
      </c>
      <c r="J170" s="8">
        <v>1424203370</v>
      </c>
      <c r="K170" t="b">
        <v>0</v>
      </c>
      <c r="L170">
        <v>3</v>
      </c>
      <c r="M170" t="b">
        <v>0</v>
      </c>
      <c r="N170" s="5">
        <f>Table1[[#This Row],[pledged]]/Table1[[#This Row],[backers_count]]</f>
        <v>108.33333333333333</v>
      </c>
      <c r="O170" s="1">
        <f t="shared" si="8"/>
        <v>4</v>
      </c>
      <c r="P170" s="5" t="s">
        <v>8267</v>
      </c>
      <c r="Q170" s="1" t="s">
        <v>8309</v>
      </c>
      <c r="R170" s="1" t="s">
        <v>8315</v>
      </c>
      <c r="S170" s="9">
        <f t="shared" si="6"/>
        <v>42052.83530092593</v>
      </c>
      <c r="T170" s="11">
        <f t="shared" si="7"/>
        <v>42082.793634259258</v>
      </c>
      <c r="U170" s="12" t="str">
        <f>TEXT(Table1[[#This Row],[Date Created Conversion (Launched at)]],"mmmm")</f>
        <v>February</v>
      </c>
      <c r="V170" s="12">
        <f>YEAR(Table1[[#This Row],[Date Created Conversion (Launched at)]])</f>
        <v>2015</v>
      </c>
    </row>
    <row r="171" spans="1:22" ht="43" x14ac:dyDescent="0.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 s="8">
        <v>1413634059</v>
      </c>
      <c r="J171" s="8">
        <v>1411042059</v>
      </c>
      <c r="K171" t="b">
        <v>0</v>
      </c>
      <c r="L171">
        <v>10</v>
      </c>
      <c r="M171" t="b">
        <v>0</v>
      </c>
      <c r="N171" s="5">
        <f>Table1[[#This Row],[pledged]]/Table1[[#This Row],[backers_count]]</f>
        <v>56</v>
      </c>
      <c r="O171" s="1">
        <f t="shared" si="8"/>
        <v>22</v>
      </c>
      <c r="P171" s="5" t="s">
        <v>8267</v>
      </c>
      <c r="Q171" s="1" t="s">
        <v>8309</v>
      </c>
      <c r="R171" s="1" t="s">
        <v>8315</v>
      </c>
      <c r="S171" s="9">
        <f t="shared" si="6"/>
        <v>41900.505312499998</v>
      </c>
      <c r="T171" s="11">
        <f t="shared" si="7"/>
        <v>41930.505312499998</v>
      </c>
      <c r="U171" s="12" t="str">
        <f>TEXT(Table1[[#This Row],[Date Created Conversion (Launched at)]],"mmmm")</f>
        <v>September</v>
      </c>
      <c r="V171" s="12">
        <f>YEAR(Table1[[#This Row],[Date Created Conversion (Launched at)]])</f>
        <v>2014</v>
      </c>
    </row>
    <row r="172" spans="1:22" ht="43" x14ac:dyDescent="0.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 s="8">
        <v>1440912480</v>
      </c>
      <c r="J172" s="8">
        <v>1438385283</v>
      </c>
      <c r="K172" t="b">
        <v>0</v>
      </c>
      <c r="L172">
        <v>10</v>
      </c>
      <c r="M172" t="b">
        <v>0</v>
      </c>
      <c r="N172" s="5">
        <f>Table1[[#This Row],[pledged]]/Table1[[#This Row],[backers_count]]</f>
        <v>32.5</v>
      </c>
      <c r="O172" s="1">
        <f t="shared" si="8"/>
        <v>3</v>
      </c>
      <c r="P172" s="5" t="s">
        <v>8267</v>
      </c>
      <c r="Q172" s="1" t="s">
        <v>8309</v>
      </c>
      <c r="R172" s="1" t="s">
        <v>8315</v>
      </c>
      <c r="S172" s="9">
        <f t="shared" si="6"/>
        <v>42216.977812500001</v>
      </c>
      <c r="T172" s="11">
        <f t="shared" si="7"/>
        <v>42246.227777777778</v>
      </c>
      <c r="U172" s="12" t="str">
        <f>TEXT(Table1[[#This Row],[Date Created Conversion (Launched at)]],"mmmm")</f>
        <v>July</v>
      </c>
      <c r="V172" s="12">
        <f>YEAR(Table1[[#This Row],[Date Created Conversion (Launched at)]])</f>
        <v>2015</v>
      </c>
    </row>
    <row r="173" spans="1:22" ht="43" x14ac:dyDescent="0.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 s="8">
        <v>1470975614</v>
      </c>
      <c r="J173" s="8">
        <v>1465791614</v>
      </c>
      <c r="K173" t="b">
        <v>0</v>
      </c>
      <c r="L173">
        <v>1</v>
      </c>
      <c r="M173" t="b">
        <v>0</v>
      </c>
      <c r="N173" s="5">
        <f>Table1[[#This Row],[pledged]]/Table1[[#This Row],[backers_count]]</f>
        <v>1</v>
      </c>
      <c r="O173" s="1">
        <f t="shared" si="8"/>
        <v>0</v>
      </c>
      <c r="P173" s="5" t="s">
        <v>8267</v>
      </c>
      <c r="Q173" s="1" t="s">
        <v>8309</v>
      </c>
      <c r="R173" s="1" t="s">
        <v>8315</v>
      </c>
      <c r="S173" s="9">
        <f t="shared" si="6"/>
        <v>42534.180717592593</v>
      </c>
      <c r="T173" s="11">
        <f t="shared" si="7"/>
        <v>42594.180717592593</v>
      </c>
      <c r="U173" s="12" t="str">
        <f>TEXT(Table1[[#This Row],[Date Created Conversion (Launched at)]],"mmmm")</f>
        <v>June</v>
      </c>
      <c r="V173" s="12">
        <f>YEAR(Table1[[#This Row],[Date Created Conversion (Launched at)]])</f>
        <v>2016</v>
      </c>
    </row>
    <row r="174" spans="1:22" ht="43" x14ac:dyDescent="0.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 s="8">
        <v>1426753723</v>
      </c>
      <c r="J174" s="8">
        <v>1423733323</v>
      </c>
      <c r="K174" t="b">
        <v>0</v>
      </c>
      <c r="L174">
        <v>0</v>
      </c>
      <c r="M174" t="b">
        <v>0</v>
      </c>
      <c r="N174" s="5" t="e">
        <f>Table1[[#This Row],[pledged]]/Table1[[#This Row],[backers_count]]</f>
        <v>#DIV/0!</v>
      </c>
      <c r="O174" s="1">
        <f t="shared" si="8"/>
        <v>0</v>
      </c>
      <c r="P174" s="5" t="s">
        <v>8267</v>
      </c>
      <c r="Q174" s="1" t="s">
        <v>8309</v>
      </c>
      <c r="R174" s="1" t="s">
        <v>8315</v>
      </c>
      <c r="S174" s="9">
        <f t="shared" si="6"/>
        <v>42047.394942129627</v>
      </c>
      <c r="T174" s="11">
        <f t="shared" si="7"/>
        <v>42082.353275462963</v>
      </c>
      <c r="U174" s="12" t="str">
        <f>TEXT(Table1[[#This Row],[Date Created Conversion (Launched at)]],"mmmm")</f>
        <v>February</v>
      </c>
      <c r="V174" s="12">
        <f>YEAR(Table1[[#This Row],[Date Created Conversion (Launched at)]])</f>
        <v>2015</v>
      </c>
    </row>
    <row r="175" spans="1:22" ht="43" x14ac:dyDescent="0.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 s="8">
        <v>1425131108</v>
      </c>
      <c r="J175" s="8">
        <v>1422539108</v>
      </c>
      <c r="K175" t="b">
        <v>0</v>
      </c>
      <c r="L175">
        <v>0</v>
      </c>
      <c r="M175" t="b">
        <v>0</v>
      </c>
      <c r="N175" s="5" t="e">
        <f>Table1[[#This Row],[pledged]]/Table1[[#This Row],[backers_count]]</f>
        <v>#DIV/0!</v>
      </c>
      <c r="O175" s="1">
        <f t="shared" si="8"/>
        <v>0</v>
      </c>
      <c r="P175" s="5" t="s">
        <v>8267</v>
      </c>
      <c r="Q175" s="1" t="s">
        <v>8309</v>
      </c>
      <c r="R175" s="1" t="s">
        <v>8315</v>
      </c>
      <c r="S175" s="9">
        <f t="shared" si="6"/>
        <v>42033.573009259257</v>
      </c>
      <c r="T175" s="11">
        <f t="shared" si="7"/>
        <v>42063.573009259257</v>
      </c>
      <c r="U175" s="12" t="str">
        <f>TEXT(Table1[[#This Row],[Date Created Conversion (Launched at)]],"mmmm")</f>
        <v>January</v>
      </c>
      <c r="V175" s="12">
        <f>YEAR(Table1[[#This Row],[Date Created Conversion (Launched at)]])</f>
        <v>2015</v>
      </c>
    </row>
    <row r="176" spans="1:22" ht="43" x14ac:dyDescent="0.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 s="8">
        <v>1431108776</v>
      </c>
      <c r="J176" s="8">
        <v>1425924776</v>
      </c>
      <c r="K176" t="b">
        <v>0</v>
      </c>
      <c r="L176">
        <v>0</v>
      </c>
      <c r="M176" t="b">
        <v>0</v>
      </c>
      <c r="N176" s="5" t="e">
        <f>Table1[[#This Row],[pledged]]/Table1[[#This Row],[backers_count]]</f>
        <v>#DIV/0!</v>
      </c>
      <c r="O176" s="1">
        <f t="shared" si="8"/>
        <v>0</v>
      </c>
      <c r="P176" s="5" t="s">
        <v>8267</v>
      </c>
      <c r="Q176" s="1" t="s">
        <v>8309</v>
      </c>
      <c r="R176" s="1" t="s">
        <v>8315</v>
      </c>
      <c r="S176" s="9">
        <f t="shared" si="6"/>
        <v>42072.758981481486</v>
      </c>
      <c r="T176" s="11">
        <f t="shared" si="7"/>
        <v>42132.758981481486</v>
      </c>
      <c r="U176" s="12" t="str">
        <f>TEXT(Table1[[#This Row],[Date Created Conversion (Launched at)]],"mmmm")</f>
        <v>March</v>
      </c>
      <c r="V176" s="12">
        <f>YEAR(Table1[[#This Row],[Date Created Conversion (Launched at)]])</f>
        <v>2015</v>
      </c>
    </row>
    <row r="177" spans="1:22" ht="43" x14ac:dyDescent="0.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 s="8">
        <v>1409337611</v>
      </c>
      <c r="J177" s="8">
        <v>1407177611</v>
      </c>
      <c r="K177" t="b">
        <v>0</v>
      </c>
      <c r="L177">
        <v>26</v>
      </c>
      <c r="M177" t="b">
        <v>0</v>
      </c>
      <c r="N177" s="5">
        <f>Table1[[#This Row],[pledged]]/Table1[[#This Row],[backers_count]]</f>
        <v>49.884615384615387</v>
      </c>
      <c r="O177" s="1">
        <f t="shared" si="8"/>
        <v>6</v>
      </c>
      <c r="P177" s="5" t="s">
        <v>8267</v>
      </c>
      <c r="Q177" s="1" t="s">
        <v>8309</v>
      </c>
      <c r="R177" s="1" t="s">
        <v>8315</v>
      </c>
      <c r="S177" s="9">
        <f t="shared" si="6"/>
        <v>41855.777905092589</v>
      </c>
      <c r="T177" s="11">
        <f t="shared" si="7"/>
        <v>41880.777905092589</v>
      </c>
      <c r="U177" s="12" t="str">
        <f>TEXT(Table1[[#This Row],[Date Created Conversion (Launched at)]],"mmmm")</f>
        <v>August</v>
      </c>
      <c r="V177" s="12">
        <f>YEAR(Table1[[#This Row],[Date Created Conversion (Launched at)]])</f>
        <v>2014</v>
      </c>
    </row>
    <row r="178" spans="1:22" ht="43" x14ac:dyDescent="0.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 s="8">
        <v>1438803999</v>
      </c>
      <c r="J178" s="8">
        <v>1436211999</v>
      </c>
      <c r="K178" t="b">
        <v>0</v>
      </c>
      <c r="L178">
        <v>0</v>
      </c>
      <c r="M178" t="b">
        <v>0</v>
      </c>
      <c r="N178" s="5" t="e">
        <f>Table1[[#This Row],[pledged]]/Table1[[#This Row],[backers_count]]</f>
        <v>#DIV/0!</v>
      </c>
      <c r="O178" s="1">
        <f t="shared" si="8"/>
        <v>0</v>
      </c>
      <c r="P178" s="5" t="s">
        <v>8267</v>
      </c>
      <c r="Q178" s="1" t="s">
        <v>8309</v>
      </c>
      <c r="R178" s="1" t="s">
        <v>8315</v>
      </c>
      <c r="S178" s="9">
        <f t="shared" si="6"/>
        <v>42191.824062500003</v>
      </c>
      <c r="T178" s="11">
        <f t="shared" si="7"/>
        <v>42221.824062500003</v>
      </c>
      <c r="U178" s="12" t="str">
        <f>TEXT(Table1[[#This Row],[Date Created Conversion (Launched at)]],"mmmm")</f>
        <v>July</v>
      </c>
      <c r="V178" s="12">
        <f>YEAR(Table1[[#This Row],[Date Created Conversion (Launched at)]])</f>
        <v>2015</v>
      </c>
    </row>
    <row r="179" spans="1:22" ht="28.7" x14ac:dyDescent="0.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 s="8">
        <v>1427155726</v>
      </c>
      <c r="J179" s="8">
        <v>1425690526</v>
      </c>
      <c r="K179" t="b">
        <v>0</v>
      </c>
      <c r="L179">
        <v>7</v>
      </c>
      <c r="M179" t="b">
        <v>0</v>
      </c>
      <c r="N179" s="5">
        <f>Table1[[#This Row],[pledged]]/Table1[[#This Row],[backers_count]]</f>
        <v>25.714285714285715</v>
      </c>
      <c r="O179" s="1">
        <f t="shared" si="8"/>
        <v>40</v>
      </c>
      <c r="P179" s="5" t="s">
        <v>8267</v>
      </c>
      <c r="Q179" s="1" t="s">
        <v>8309</v>
      </c>
      <c r="R179" s="1" t="s">
        <v>8315</v>
      </c>
      <c r="S179" s="9">
        <f t="shared" si="6"/>
        <v>42070.047754629632</v>
      </c>
      <c r="T179" s="11">
        <f t="shared" si="7"/>
        <v>42087.00608796296</v>
      </c>
      <c r="U179" s="12" t="str">
        <f>TEXT(Table1[[#This Row],[Date Created Conversion (Launched at)]],"mmmm")</f>
        <v>March</v>
      </c>
      <c r="V179" s="12">
        <f>YEAR(Table1[[#This Row],[Date Created Conversion (Launched at)]])</f>
        <v>2015</v>
      </c>
    </row>
    <row r="180" spans="1:22" ht="28.7" x14ac:dyDescent="0.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 s="8">
        <v>1448582145</v>
      </c>
      <c r="J180" s="8">
        <v>1445986545</v>
      </c>
      <c r="K180" t="b">
        <v>0</v>
      </c>
      <c r="L180">
        <v>0</v>
      </c>
      <c r="M180" t="b">
        <v>0</v>
      </c>
      <c r="N180" s="5" t="e">
        <f>Table1[[#This Row],[pledged]]/Table1[[#This Row],[backers_count]]</f>
        <v>#DIV/0!</v>
      </c>
      <c r="O180" s="1">
        <f t="shared" si="8"/>
        <v>0</v>
      </c>
      <c r="P180" s="5" t="s">
        <v>8267</v>
      </c>
      <c r="Q180" s="1" t="s">
        <v>8309</v>
      </c>
      <c r="R180" s="1" t="s">
        <v>8315</v>
      </c>
      <c r="S180" s="9">
        <f t="shared" si="6"/>
        <v>42304.955381944441</v>
      </c>
      <c r="T180" s="11">
        <f t="shared" si="7"/>
        <v>42334.997048611112</v>
      </c>
      <c r="U180" s="12" t="str">
        <f>TEXT(Table1[[#This Row],[Date Created Conversion (Launched at)]],"mmmm")</f>
        <v>October</v>
      </c>
      <c r="V180" s="12">
        <f>YEAR(Table1[[#This Row],[Date Created Conversion (Launched at)]])</f>
        <v>2015</v>
      </c>
    </row>
    <row r="181" spans="1:22" ht="28.7" x14ac:dyDescent="0.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 s="8">
        <v>1457056555</v>
      </c>
      <c r="J181" s="8">
        <v>1454464555</v>
      </c>
      <c r="K181" t="b">
        <v>0</v>
      </c>
      <c r="L181">
        <v>2</v>
      </c>
      <c r="M181" t="b">
        <v>0</v>
      </c>
      <c r="N181" s="5">
        <f>Table1[[#This Row],[pledged]]/Table1[[#This Row],[backers_count]]</f>
        <v>100</v>
      </c>
      <c r="O181" s="1">
        <f t="shared" si="8"/>
        <v>20</v>
      </c>
      <c r="P181" s="5" t="s">
        <v>8267</v>
      </c>
      <c r="Q181" s="1" t="s">
        <v>8309</v>
      </c>
      <c r="R181" s="1" t="s">
        <v>8315</v>
      </c>
      <c r="S181" s="9">
        <f t="shared" si="6"/>
        <v>42403.080497685187</v>
      </c>
      <c r="T181" s="11">
        <f t="shared" si="7"/>
        <v>42433.080497685187</v>
      </c>
      <c r="U181" s="12" t="str">
        <f>TEXT(Table1[[#This Row],[Date Created Conversion (Launched at)]],"mmmm")</f>
        <v>February</v>
      </c>
      <c r="V181" s="12">
        <f>YEAR(Table1[[#This Row],[Date Created Conversion (Launched at)]])</f>
        <v>2016</v>
      </c>
    </row>
    <row r="182" spans="1:22" ht="43" x14ac:dyDescent="0.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 s="8">
        <v>1428951600</v>
      </c>
      <c r="J182" s="8">
        <v>1425512843</v>
      </c>
      <c r="K182" t="b">
        <v>0</v>
      </c>
      <c r="L182">
        <v>13</v>
      </c>
      <c r="M182" t="b">
        <v>0</v>
      </c>
      <c r="N182" s="5">
        <f>Table1[[#This Row],[pledged]]/Table1[[#This Row],[backers_count]]</f>
        <v>30.846153846153847</v>
      </c>
      <c r="O182" s="1">
        <f t="shared" si="8"/>
        <v>33</v>
      </c>
      <c r="P182" s="5" t="s">
        <v>8267</v>
      </c>
      <c r="Q182" s="1" t="s">
        <v>8309</v>
      </c>
      <c r="R182" s="1" t="s">
        <v>8315</v>
      </c>
      <c r="S182" s="9">
        <f t="shared" si="6"/>
        <v>42067.991238425922</v>
      </c>
      <c r="T182" s="11">
        <f t="shared" si="7"/>
        <v>42107.791666666672</v>
      </c>
      <c r="U182" s="12" t="str">
        <f>TEXT(Table1[[#This Row],[Date Created Conversion (Launched at)]],"mmmm")</f>
        <v>March</v>
      </c>
      <c r="V182" s="12">
        <f>YEAR(Table1[[#This Row],[Date Created Conversion (Launched at)]])</f>
        <v>2015</v>
      </c>
    </row>
    <row r="183" spans="1:22" ht="43" x14ac:dyDescent="0.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 s="8">
        <v>1434995295</v>
      </c>
      <c r="J183" s="8">
        <v>1432403295</v>
      </c>
      <c r="K183" t="b">
        <v>0</v>
      </c>
      <c r="L183">
        <v>4</v>
      </c>
      <c r="M183" t="b">
        <v>0</v>
      </c>
      <c r="N183" s="5">
        <f>Table1[[#This Row],[pledged]]/Table1[[#This Row],[backers_count]]</f>
        <v>180.5</v>
      </c>
      <c r="O183" s="1">
        <f t="shared" si="8"/>
        <v>21</v>
      </c>
      <c r="P183" s="5" t="s">
        <v>8267</v>
      </c>
      <c r="Q183" s="1" t="s">
        <v>8309</v>
      </c>
      <c r="R183" s="1" t="s">
        <v>8315</v>
      </c>
      <c r="S183" s="9">
        <f t="shared" si="6"/>
        <v>42147.741840277777</v>
      </c>
      <c r="T183" s="11">
        <f t="shared" si="7"/>
        <v>42177.741840277777</v>
      </c>
      <c r="U183" s="12" t="str">
        <f>TEXT(Table1[[#This Row],[Date Created Conversion (Launched at)]],"mmmm")</f>
        <v>May</v>
      </c>
      <c r="V183" s="12">
        <f>YEAR(Table1[[#This Row],[Date Created Conversion (Launched at)]])</f>
        <v>2015</v>
      </c>
    </row>
    <row r="184" spans="1:22" ht="43" x14ac:dyDescent="0.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 s="8">
        <v>1483748232</v>
      </c>
      <c r="J184" s="8">
        <v>1481156232</v>
      </c>
      <c r="K184" t="b">
        <v>0</v>
      </c>
      <c r="L184">
        <v>0</v>
      </c>
      <c r="M184" t="b">
        <v>0</v>
      </c>
      <c r="N184" s="5" t="e">
        <f>Table1[[#This Row],[pledged]]/Table1[[#This Row],[backers_count]]</f>
        <v>#DIV/0!</v>
      </c>
      <c r="O184" s="1">
        <f t="shared" si="8"/>
        <v>0</v>
      </c>
      <c r="P184" s="5" t="s">
        <v>8267</v>
      </c>
      <c r="Q184" s="1" t="s">
        <v>8309</v>
      </c>
      <c r="R184" s="1" t="s">
        <v>8315</v>
      </c>
      <c r="S184" s="9">
        <f t="shared" si="6"/>
        <v>42712.011944444443</v>
      </c>
      <c r="T184" s="11">
        <f t="shared" si="7"/>
        <v>42742.011944444443</v>
      </c>
      <c r="U184" s="12" t="str">
        <f>TEXT(Table1[[#This Row],[Date Created Conversion (Launched at)]],"mmmm")</f>
        <v>December</v>
      </c>
      <c r="V184" s="12">
        <f>YEAR(Table1[[#This Row],[Date Created Conversion (Launched at)]])</f>
        <v>2016</v>
      </c>
    </row>
    <row r="185" spans="1:22" x14ac:dyDescent="0.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 s="8">
        <v>1417033610</v>
      </c>
      <c r="J185" s="8">
        <v>1414438010</v>
      </c>
      <c r="K185" t="b">
        <v>0</v>
      </c>
      <c r="L185">
        <v>12</v>
      </c>
      <c r="M185" t="b">
        <v>0</v>
      </c>
      <c r="N185" s="5">
        <f>Table1[[#This Row],[pledged]]/Table1[[#This Row],[backers_count]]</f>
        <v>373.5</v>
      </c>
      <c r="O185" s="1">
        <f t="shared" si="8"/>
        <v>36</v>
      </c>
      <c r="P185" s="5" t="s">
        <v>8267</v>
      </c>
      <c r="Q185" s="1" t="s">
        <v>8309</v>
      </c>
      <c r="R185" s="1" t="s">
        <v>8315</v>
      </c>
      <c r="S185" s="9">
        <f t="shared" si="6"/>
        <v>41939.810300925928</v>
      </c>
      <c r="T185" s="11">
        <f t="shared" si="7"/>
        <v>41969.851967592593</v>
      </c>
      <c r="U185" s="12" t="str">
        <f>TEXT(Table1[[#This Row],[Date Created Conversion (Launched at)]],"mmmm")</f>
        <v>October</v>
      </c>
      <c r="V185" s="12">
        <f>YEAR(Table1[[#This Row],[Date Created Conversion (Launched at)]])</f>
        <v>2014</v>
      </c>
    </row>
    <row r="186" spans="1:22" ht="43" x14ac:dyDescent="0.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 s="8">
        <v>1409543940</v>
      </c>
      <c r="J186" s="8">
        <v>1404586762</v>
      </c>
      <c r="K186" t="b">
        <v>0</v>
      </c>
      <c r="L186">
        <v>2</v>
      </c>
      <c r="M186" t="b">
        <v>0</v>
      </c>
      <c r="N186" s="5">
        <f>Table1[[#This Row],[pledged]]/Table1[[#This Row],[backers_count]]</f>
        <v>25.5</v>
      </c>
      <c r="O186" s="1">
        <f t="shared" si="8"/>
        <v>3</v>
      </c>
      <c r="P186" s="5" t="s">
        <v>8267</v>
      </c>
      <c r="Q186" s="1" t="s">
        <v>8309</v>
      </c>
      <c r="R186" s="1" t="s">
        <v>8315</v>
      </c>
      <c r="S186" s="9">
        <f t="shared" si="6"/>
        <v>41825.791226851856</v>
      </c>
      <c r="T186" s="11">
        <f t="shared" si="7"/>
        <v>41883.165972222225</v>
      </c>
      <c r="U186" s="12" t="str">
        <f>TEXT(Table1[[#This Row],[Date Created Conversion (Launched at)]],"mmmm")</f>
        <v>July</v>
      </c>
      <c r="V186" s="12">
        <f>YEAR(Table1[[#This Row],[Date Created Conversion (Launched at)]])</f>
        <v>2014</v>
      </c>
    </row>
    <row r="187" spans="1:22" x14ac:dyDescent="0.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 s="8">
        <v>1471557139</v>
      </c>
      <c r="J187" s="8">
        <v>1468965139</v>
      </c>
      <c r="K187" t="b">
        <v>0</v>
      </c>
      <c r="L187">
        <v>10</v>
      </c>
      <c r="M187" t="b">
        <v>0</v>
      </c>
      <c r="N187" s="5">
        <f>Table1[[#This Row],[pledged]]/Table1[[#This Row],[backers_count]]</f>
        <v>220</v>
      </c>
      <c r="O187" s="1">
        <f t="shared" si="8"/>
        <v>6</v>
      </c>
      <c r="P187" s="5" t="s">
        <v>8267</v>
      </c>
      <c r="Q187" s="1" t="s">
        <v>8309</v>
      </c>
      <c r="R187" s="1" t="s">
        <v>8315</v>
      </c>
      <c r="S187" s="9">
        <f t="shared" si="6"/>
        <v>42570.91133101852</v>
      </c>
      <c r="T187" s="11">
        <f t="shared" si="7"/>
        <v>42600.91133101852</v>
      </c>
      <c r="U187" s="12" t="str">
        <f>TEXT(Table1[[#This Row],[Date Created Conversion (Launched at)]],"mmmm")</f>
        <v>July</v>
      </c>
      <c r="V187" s="12">
        <f>YEAR(Table1[[#This Row],[Date Created Conversion (Launched at)]])</f>
        <v>2016</v>
      </c>
    </row>
    <row r="188" spans="1:22" ht="43" x14ac:dyDescent="0.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 s="8">
        <v>1488571200</v>
      </c>
      <c r="J188" s="8">
        <v>1485977434</v>
      </c>
      <c r="K188" t="b">
        <v>0</v>
      </c>
      <c r="L188">
        <v>0</v>
      </c>
      <c r="M188" t="b">
        <v>0</v>
      </c>
      <c r="N188" s="5" t="e">
        <f>Table1[[#This Row],[pledged]]/Table1[[#This Row],[backers_count]]</f>
        <v>#DIV/0!</v>
      </c>
      <c r="O188" s="1">
        <f t="shared" si="8"/>
        <v>0</v>
      </c>
      <c r="P188" s="5" t="s">
        <v>8267</v>
      </c>
      <c r="Q188" s="1" t="s">
        <v>8309</v>
      </c>
      <c r="R188" s="1" t="s">
        <v>8315</v>
      </c>
      <c r="S188" s="9">
        <f t="shared" si="6"/>
        <v>42767.812893518523</v>
      </c>
      <c r="T188" s="11">
        <f t="shared" si="7"/>
        <v>42797.833333333328</v>
      </c>
      <c r="U188" s="12" t="str">
        <f>TEXT(Table1[[#This Row],[Date Created Conversion (Launched at)]],"mmmm")</f>
        <v>February</v>
      </c>
      <c r="V188" s="12">
        <f>YEAR(Table1[[#This Row],[Date Created Conversion (Launched at)]])</f>
        <v>2017</v>
      </c>
    </row>
    <row r="189" spans="1:22" ht="28.7" x14ac:dyDescent="0.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 s="8">
        <v>1437461940</v>
      </c>
      <c r="J189" s="8">
        <v>1435383457</v>
      </c>
      <c r="K189" t="b">
        <v>0</v>
      </c>
      <c r="L189">
        <v>5</v>
      </c>
      <c r="M189" t="b">
        <v>0</v>
      </c>
      <c r="N189" s="5">
        <f>Table1[[#This Row],[pledged]]/Table1[[#This Row],[backers_count]]</f>
        <v>160</v>
      </c>
      <c r="O189" s="1">
        <f t="shared" si="8"/>
        <v>16</v>
      </c>
      <c r="P189" s="5" t="s">
        <v>8267</v>
      </c>
      <c r="Q189" s="1" t="s">
        <v>8309</v>
      </c>
      <c r="R189" s="1" t="s">
        <v>8315</v>
      </c>
      <c r="S189" s="9">
        <f t="shared" si="6"/>
        <v>42182.234456018516</v>
      </c>
      <c r="T189" s="11">
        <f t="shared" si="7"/>
        <v>42206.290972222225</v>
      </c>
      <c r="U189" s="12" t="str">
        <f>TEXT(Table1[[#This Row],[Date Created Conversion (Launched at)]],"mmmm")</f>
        <v>June</v>
      </c>
      <c r="V189" s="12">
        <f>YEAR(Table1[[#This Row],[Date Created Conversion (Launched at)]])</f>
        <v>2015</v>
      </c>
    </row>
    <row r="190" spans="1:22" ht="43" x14ac:dyDescent="0.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 s="8">
        <v>1409891015</v>
      </c>
      <c r="J190" s="8">
        <v>1407299015</v>
      </c>
      <c r="K190" t="b">
        <v>0</v>
      </c>
      <c r="L190">
        <v>0</v>
      </c>
      <c r="M190" t="b">
        <v>0</v>
      </c>
      <c r="N190" s="5" t="e">
        <f>Table1[[#This Row],[pledged]]/Table1[[#This Row],[backers_count]]</f>
        <v>#DIV/0!</v>
      </c>
      <c r="O190" s="1">
        <f t="shared" si="8"/>
        <v>0</v>
      </c>
      <c r="P190" s="5" t="s">
        <v>8267</v>
      </c>
      <c r="Q190" s="1" t="s">
        <v>8309</v>
      </c>
      <c r="R190" s="1" t="s">
        <v>8315</v>
      </c>
      <c r="S190" s="9">
        <f t="shared" si="6"/>
        <v>41857.18304398148</v>
      </c>
      <c r="T190" s="11">
        <f t="shared" si="7"/>
        <v>41887.18304398148</v>
      </c>
      <c r="U190" s="12" t="str">
        <f>TEXT(Table1[[#This Row],[Date Created Conversion (Launched at)]],"mmmm")</f>
        <v>August</v>
      </c>
      <c r="V190" s="12">
        <f>YEAR(Table1[[#This Row],[Date Created Conversion (Launched at)]])</f>
        <v>2014</v>
      </c>
    </row>
    <row r="191" spans="1:22" ht="43" x14ac:dyDescent="0.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 s="8">
        <v>1472920477</v>
      </c>
      <c r="J191" s="8">
        <v>1467736477</v>
      </c>
      <c r="K191" t="b">
        <v>0</v>
      </c>
      <c r="L191">
        <v>5</v>
      </c>
      <c r="M191" t="b">
        <v>0</v>
      </c>
      <c r="N191" s="5">
        <f>Table1[[#This Row],[pledged]]/Table1[[#This Row],[backers_count]]</f>
        <v>69</v>
      </c>
      <c r="O191" s="1">
        <f t="shared" si="8"/>
        <v>0</v>
      </c>
      <c r="P191" s="5" t="s">
        <v>8267</v>
      </c>
      <c r="Q191" s="1" t="s">
        <v>8309</v>
      </c>
      <c r="R191" s="1" t="s">
        <v>8315</v>
      </c>
      <c r="S191" s="9">
        <f t="shared" si="6"/>
        <v>42556.690706018519</v>
      </c>
      <c r="T191" s="11">
        <f t="shared" si="7"/>
        <v>42616.690706018519</v>
      </c>
      <c r="U191" s="12" t="str">
        <f>TEXT(Table1[[#This Row],[Date Created Conversion (Launched at)]],"mmmm")</f>
        <v>July</v>
      </c>
      <c r="V191" s="12">
        <f>YEAR(Table1[[#This Row],[Date Created Conversion (Launched at)]])</f>
        <v>2016</v>
      </c>
    </row>
    <row r="192" spans="1:22" x14ac:dyDescent="0.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 s="8">
        <v>1466091446</v>
      </c>
      <c r="J192" s="8">
        <v>1465227446</v>
      </c>
      <c r="K192" t="b">
        <v>0</v>
      </c>
      <c r="L192">
        <v>1</v>
      </c>
      <c r="M192" t="b">
        <v>0</v>
      </c>
      <c r="N192" s="5">
        <f>Table1[[#This Row],[pledged]]/Table1[[#This Row],[backers_count]]</f>
        <v>50</v>
      </c>
      <c r="O192" s="1">
        <f t="shared" si="8"/>
        <v>0</v>
      </c>
      <c r="P192" s="5" t="s">
        <v>8267</v>
      </c>
      <c r="Q192" s="1" t="s">
        <v>8309</v>
      </c>
      <c r="R192" s="1" t="s">
        <v>8315</v>
      </c>
      <c r="S192" s="9">
        <f t="shared" si="6"/>
        <v>42527.650995370372</v>
      </c>
      <c r="T192" s="11">
        <f t="shared" si="7"/>
        <v>42537.650995370372</v>
      </c>
      <c r="U192" s="12" t="str">
        <f>TEXT(Table1[[#This Row],[Date Created Conversion (Launched at)]],"mmmm")</f>
        <v>June</v>
      </c>
      <c r="V192" s="12">
        <f>YEAR(Table1[[#This Row],[Date Created Conversion (Launched at)]])</f>
        <v>2016</v>
      </c>
    </row>
    <row r="193" spans="1:22" ht="43" x14ac:dyDescent="0.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 s="8">
        <v>1443782138</v>
      </c>
      <c r="J193" s="8">
        <v>1440326138</v>
      </c>
      <c r="K193" t="b">
        <v>0</v>
      </c>
      <c r="L193">
        <v>3</v>
      </c>
      <c r="M193" t="b">
        <v>0</v>
      </c>
      <c r="N193" s="5">
        <f>Table1[[#This Row],[pledged]]/Table1[[#This Row],[backers_count]]</f>
        <v>83.333333333333329</v>
      </c>
      <c r="O193" s="1">
        <f t="shared" si="8"/>
        <v>5</v>
      </c>
      <c r="P193" s="5" t="s">
        <v>8267</v>
      </c>
      <c r="Q193" s="1" t="s">
        <v>8309</v>
      </c>
      <c r="R193" s="1" t="s">
        <v>8315</v>
      </c>
      <c r="S193" s="9">
        <f t="shared" si="6"/>
        <v>42239.441412037035</v>
      </c>
      <c r="T193" s="11">
        <f t="shared" si="7"/>
        <v>42279.441412037035</v>
      </c>
      <c r="U193" s="12" t="str">
        <f>TEXT(Table1[[#This Row],[Date Created Conversion (Launched at)]],"mmmm")</f>
        <v>August</v>
      </c>
      <c r="V193" s="12">
        <f>YEAR(Table1[[#This Row],[Date Created Conversion (Launched at)]])</f>
        <v>2015</v>
      </c>
    </row>
    <row r="194" spans="1:22" ht="43" x14ac:dyDescent="0.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 s="8">
        <v>1413572432</v>
      </c>
      <c r="J194" s="8">
        <v>1410980432</v>
      </c>
      <c r="K194" t="b">
        <v>0</v>
      </c>
      <c r="L194">
        <v>3</v>
      </c>
      <c r="M194" t="b">
        <v>0</v>
      </c>
      <c r="N194" s="5">
        <f>Table1[[#This Row],[pledged]]/Table1[[#This Row],[backers_count]]</f>
        <v>5.666666666666667</v>
      </c>
      <c r="O194" s="1">
        <f t="shared" si="8"/>
        <v>0</v>
      </c>
      <c r="P194" s="5" t="s">
        <v>8267</v>
      </c>
      <c r="Q194" s="1" t="s">
        <v>8309</v>
      </c>
      <c r="R194" s="1" t="s">
        <v>8315</v>
      </c>
      <c r="S194" s="9">
        <f t="shared" ref="S194:S257" si="9">(J194/86400)+DATE(1970,1,1)</f>
        <v>41899.792037037041</v>
      </c>
      <c r="T194" s="11">
        <f t="shared" ref="T194:T257" si="10">(I194/86400)+DATE(1970,1,1)</f>
        <v>41929.792037037041</v>
      </c>
      <c r="U194" s="12" t="str">
        <f>TEXT(Table1[[#This Row],[Date Created Conversion (Launched at)]],"mmmm")</f>
        <v>September</v>
      </c>
      <c r="V194" s="12">
        <f>YEAR(Table1[[#This Row],[Date Created Conversion (Launched at)]])</f>
        <v>2014</v>
      </c>
    </row>
    <row r="195" spans="1:22" ht="43" x14ac:dyDescent="0.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 s="8">
        <v>1417217166</v>
      </c>
      <c r="J195" s="8">
        <v>1412029566</v>
      </c>
      <c r="K195" t="b">
        <v>0</v>
      </c>
      <c r="L195">
        <v>0</v>
      </c>
      <c r="M195" t="b">
        <v>0</v>
      </c>
      <c r="N195" s="5" t="e">
        <f>Table1[[#This Row],[pledged]]/Table1[[#This Row],[backers_count]]</f>
        <v>#DIV/0!</v>
      </c>
      <c r="O195" s="1">
        <f t="shared" ref="O195:O258" si="11">ROUND(($E195/$D195)*100,0)</f>
        <v>0</v>
      </c>
      <c r="P195" s="5" t="s">
        <v>8267</v>
      </c>
      <c r="Q195" s="1" t="s">
        <v>8309</v>
      </c>
      <c r="R195" s="1" t="s">
        <v>8315</v>
      </c>
      <c r="S195" s="9">
        <f t="shared" si="9"/>
        <v>41911.934791666667</v>
      </c>
      <c r="T195" s="11">
        <f t="shared" si="10"/>
        <v>41971.976458333331</v>
      </c>
      <c r="U195" s="12" t="str">
        <f>TEXT(Table1[[#This Row],[Date Created Conversion (Launched at)]],"mmmm")</f>
        <v>September</v>
      </c>
      <c r="V195" s="12">
        <f>YEAR(Table1[[#This Row],[Date Created Conversion (Launched at)]])</f>
        <v>2014</v>
      </c>
    </row>
    <row r="196" spans="1:22" ht="43" x14ac:dyDescent="0.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 s="8">
        <v>1457308531</v>
      </c>
      <c r="J196" s="8">
        <v>1452124531</v>
      </c>
      <c r="K196" t="b">
        <v>0</v>
      </c>
      <c r="L196">
        <v>3</v>
      </c>
      <c r="M196" t="b">
        <v>0</v>
      </c>
      <c r="N196" s="5">
        <f>Table1[[#This Row],[pledged]]/Table1[[#This Row],[backers_count]]</f>
        <v>1</v>
      </c>
      <c r="O196" s="1">
        <f t="shared" si="11"/>
        <v>0</v>
      </c>
      <c r="P196" s="5" t="s">
        <v>8267</v>
      </c>
      <c r="Q196" s="1" t="s">
        <v>8309</v>
      </c>
      <c r="R196" s="1" t="s">
        <v>8315</v>
      </c>
      <c r="S196" s="9">
        <f t="shared" si="9"/>
        <v>42375.996886574074</v>
      </c>
      <c r="T196" s="11">
        <f t="shared" si="10"/>
        <v>42435.996886574074</v>
      </c>
      <c r="U196" s="12" t="str">
        <f>TEXT(Table1[[#This Row],[Date Created Conversion (Launched at)]],"mmmm")</f>
        <v>January</v>
      </c>
      <c r="V196" s="12">
        <f>YEAR(Table1[[#This Row],[Date Created Conversion (Launched at)]])</f>
        <v>2016</v>
      </c>
    </row>
    <row r="197" spans="1:22" ht="43" x14ac:dyDescent="0.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 s="8">
        <v>1436544332</v>
      </c>
      <c r="J197" s="8">
        <v>1431360332</v>
      </c>
      <c r="K197" t="b">
        <v>0</v>
      </c>
      <c r="L197">
        <v>0</v>
      </c>
      <c r="M197" t="b">
        <v>0</v>
      </c>
      <c r="N197" s="5" t="e">
        <f>Table1[[#This Row],[pledged]]/Table1[[#This Row],[backers_count]]</f>
        <v>#DIV/0!</v>
      </c>
      <c r="O197" s="1">
        <f t="shared" si="11"/>
        <v>0</v>
      </c>
      <c r="P197" s="5" t="s">
        <v>8267</v>
      </c>
      <c r="Q197" s="1" t="s">
        <v>8309</v>
      </c>
      <c r="R197" s="1" t="s">
        <v>8315</v>
      </c>
      <c r="S197" s="9">
        <f t="shared" si="9"/>
        <v>42135.67050925926</v>
      </c>
      <c r="T197" s="11">
        <f t="shared" si="10"/>
        <v>42195.67050925926</v>
      </c>
      <c r="U197" s="12" t="str">
        <f>TEXT(Table1[[#This Row],[Date Created Conversion (Launched at)]],"mmmm")</f>
        <v>May</v>
      </c>
      <c r="V197" s="12">
        <f>YEAR(Table1[[#This Row],[Date Created Conversion (Launched at)]])</f>
        <v>2015</v>
      </c>
    </row>
    <row r="198" spans="1:22" ht="43" x14ac:dyDescent="0.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 s="8">
        <v>1444510800</v>
      </c>
      <c r="J198" s="8">
        <v>1442062898</v>
      </c>
      <c r="K198" t="b">
        <v>0</v>
      </c>
      <c r="L198">
        <v>19</v>
      </c>
      <c r="M198" t="b">
        <v>0</v>
      </c>
      <c r="N198" s="5">
        <f>Table1[[#This Row],[pledged]]/Table1[[#This Row],[backers_count]]</f>
        <v>77.10526315789474</v>
      </c>
      <c r="O198" s="1">
        <f t="shared" si="11"/>
        <v>42</v>
      </c>
      <c r="P198" s="5" t="s">
        <v>8267</v>
      </c>
      <c r="Q198" s="1" t="s">
        <v>8309</v>
      </c>
      <c r="R198" s="1" t="s">
        <v>8315</v>
      </c>
      <c r="S198" s="9">
        <f t="shared" si="9"/>
        <v>42259.542800925927</v>
      </c>
      <c r="T198" s="11">
        <f t="shared" si="10"/>
        <v>42287.875</v>
      </c>
      <c r="U198" s="12" t="str">
        <f>TEXT(Table1[[#This Row],[Date Created Conversion (Launched at)]],"mmmm")</f>
        <v>September</v>
      </c>
      <c r="V198" s="12">
        <f>YEAR(Table1[[#This Row],[Date Created Conversion (Launched at)]])</f>
        <v>2015</v>
      </c>
    </row>
    <row r="199" spans="1:22" ht="43" x14ac:dyDescent="0.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 s="8">
        <v>1487365200</v>
      </c>
      <c r="J199" s="8">
        <v>1483734100</v>
      </c>
      <c r="K199" t="b">
        <v>0</v>
      </c>
      <c r="L199">
        <v>8</v>
      </c>
      <c r="M199" t="b">
        <v>0</v>
      </c>
      <c r="N199" s="5">
        <f>Table1[[#This Row],[pledged]]/Table1[[#This Row],[backers_count]]</f>
        <v>32.75</v>
      </c>
      <c r="O199" s="1">
        <f t="shared" si="11"/>
        <v>10</v>
      </c>
      <c r="P199" s="5" t="s">
        <v>8267</v>
      </c>
      <c r="Q199" s="1" t="s">
        <v>8309</v>
      </c>
      <c r="R199" s="1" t="s">
        <v>8315</v>
      </c>
      <c r="S199" s="9">
        <f t="shared" si="9"/>
        <v>42741.848379629635</v>
      </c>
      <c r="T199" s="11">
        <f t="shared" si="10"/>
        <v>42783.875</v>
      </c>
      <c r="U199" s="12" t="str">
        <f>TEXT(Table1[[#This Row],[Date Created Conversion (Launched at)]],"mmmm")</f>
        <v>January</v>
      </c>
      <c r="V199" s="12">
        <f>YEAR(Table1[[#This Row],[Date Created Conversion (Launched at)]])</f>
        <v>2017</v>
      </c>
    </row>
    <row r="200" spans="1:22" ht="43" x14ac:dyDescent="0.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 s="8">
        <v>1412500322</v>
      </c>
      <c r="J200" s="8">
        <v>1409908322</v>
      </c>
      <c r="K200" t="b">
        <v>0</v>
      </c>
      <c r="L200">
        <v>6</v>
      </c>
      <c r="M200" t="b">
        <v>0</v>
      </c>
      <c r="N200" s="5">
        <f>Table1[[#This Row],[pledged]]/Table1[[#This Row],[backers_count]]</f>
        <v>46.5</v>
      </c>
      <c r="O200" s="1">
        <f t="shared" si="11"/>
        <v>1</v>
      </c>
      <c r="P200" s="5" t="s">
        <v>8267</v>
      </c>
      <c r="Q200" s="1" t="s">
        <v>8309</v>
      </c>
      <c r="R200" s="1" t="s">
        <v>8315</v>
      </c>
      <c r="S200" s="9">
        <f t="shared" si="9"/>
        <v>41887.383356481485</v>
      </c>
      <c r="T200" s="11">
        <f t="shared" si="10"/>
        <v>41917.383356481485</v>
      </c>
      <c r="U200" s="12" t="str">
        <f>TEXT(Table1[[#This Row],[Date Created Conversion (Launched at)]],"mmmm")</f>
        <v>September</v>
      </c>
      <c r="V200" s="12">
        <f>YEAR(Table1[[#This Row],[Date Created Conversion (Launched at)]])</f>
        <v>2014</v>
      </c>
    </row>
    <row r="201" spans="1:22" ht="43" x14ac:dyDescent="0.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 s="8">
        <v>1472698702</v>
      </c>
      <c r="J201" s="8">
        <v>1470106702</v>
      </c>
      <c r="K201" t="b">
        <v>0</v>
      </c>
      <c r="L201">
        <v>0</v>
      </c>
      <c r="M201" t="b">
        <v>0</v>
      </c>
      <c r="N201" s="5" t="e">
        <f>Table1[[#This Row],[pledged]]/Table1[[#This Row],[backers_count]]</f>
        <v>#DIV/0!</v>
      </c>
      <c r="O201" s="1">
        <f t="shared" si="11"/>
        <v>0</v>
      </c>
      <c r="P201" s="5" t="s">
        <v>8267</v>
      </c>
      <c r="Q201" s="1" t="s">
        <v>8309</v>
      </c>
      <c r="R201" s="1" t="s">
        <v>8315</v>
      </c>
      <c r="S201" s="9">
        <f t="shared" si="9"/>
        <v>42584.123865740738</v>
      </c>
      <c r="T201" s="11">
        <f t="shared" si="10"/>
        <v>42614.123865740738</v>
      </c>
      <c r="U201" s="12" t="str">
        <f>TEXT(Table1[[#This Row],[Date Created Conversion (Launched at)]],"mmmm")</f>
        <v>August</v>
      </c>
      <c r="V201" s="12">
        <f>YEAR(Table1[[#This Row],[Date Created Conversion (Launched at)]])</f>
        <v>2016</v>
      </c>
    </row>
    <row r="202" spans="1:22" ht="28.7" x14ac:dyDescent="0.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 s="8">
        <v>1410746403</v>
      </c>
      <c r="J202" s="8">
        <v>1408154403</v>
      </c>
      <c r="K202" t="b">
        <v>0</v>
      </c>
      <c r="L202">
        <v>18</v>
      </c>
      <c r="M202" t="b">
        <v>0</v>
      </c>
      <c r="N202" s="5">
        <f>Table1[[#This Row],[pledged]]/Table1[[#This Row],[backers_count]]</f>
        <v>87.308333333333337</v>
      </c>
      <c r="O202" s="1">
        <f t="shared" si="11"/>
        <v>26</v>
      </c>
      <c r="P202" s="5" t="s">
        <v>8267</v>
      </c>
      <c r="Q202" s="1" t="s">
        <v>8309</v>
      </c>
      <c r="R202" s="1" t="s">
        <v>8315</v>
      </c>
      <c r="S202" s="9">
        <f t="shared" si="9"/>
        <v>41867.083368055552</v>
      </c>
      <c r="T202" s="11">
        <f t="shared" si="10"/>
        <v>41897.083368055552</v>
      </c>
      <c r="U202" s="12" t="str">
        <f>TEXT(Table1[[#This Row],[Date Created Conversion (Launched at)]],"mmmm")</f>
        <v>August</v>
      </c>
      <c r="V202" s="12">
        <f>YEAR(Table1[[#This Row],[Date Created Conversion (Launched at)]])</f>
        <v>2014</v>
      </c>
    </row>
    <row r="203" spans="1:22" ht="43" x14ac:dyDescent="0.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 s="8">
        <v>1423424329</v>
      </c>
      <c r="J203" s="8">
        <v>1421696329</v>
      </c>
      <c r="K203" t="b">
        <v>0</v>
      </c>
      <c r="L203">
        <v>7</v>
      </c>
      <c r="M203" t="b">
        <v>0</v>
      </c>
      <c r="N203" s="5">
        <f>Table1[[#This Row],[pledged]]/Table1[[#This Row],[backers_count]]</f>
        <v>54.285714285714285</v>
      </c>
      <c r="O203" s="1">
        <f t="shared" si="11"/>
        <v>58</v>
      </c>
      <c r="P203" s="5" t="s">
        <v>8267</v>
      </c>
      <c r="Q203" s="1" t="s">
        <v>8309</v>
      </c>
      <c r="R203" s="1" t="s">
        <v>8315</v>
      </c>
      <c r="S203" s="9">
        <f t="shared" si="9"/>
        <v>42023.818622685183</v>
      </c>
      <c r="T203" s="11">
        <f t="shared" si="10"/>
        <v>42043.818622685183</v>
      </c>
      <c r="U203" s="12" t="str">
        <f>TEXT(Table1[[#This Row],[Date Created Conversion (Launched at)]],"mmmm")</f>
        <v>January</v>
      </c>
      <c r="V203" s="12">
        <f>YEAR(Table1[[#This Row],[Date Created Conversion (Launched at)]])</f>
        <v>2015</v>
      </c>
    </row>
    <row r="204" spans="1:22" x14ac:dyDescent="0.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 s="8">
        <v>1444337940</v>
      </c>
      <c r="J204" s="8">
        <v>1441750564</v>
      </c>
      <c r="K204" t="b">
        <v>0</v>
      </c>
      <c r="L204">
        <v>0</v>
      </c>
      <c r="M204" t="b">
        <v>0</v>
      </c>
      <c r="N204" s="5" t="e">
        <f>Table1[[#This Row],[pledged]]/Table1[[#This Row],[backers_count]]</f>
        <v>#DIV/0!</v>
      </c>
      <c r="O204" s="1">
        <f t="shared" si="11"/>
        <v>0</v>
      </c>
      <c r="P204" s="5" t="s">
        <v>8267</v>
      </c>
      <c r="Q204" s="1" t="s">
        <v>8309</v>
      </c>
      <c r="R204" s="1" t="s">
        <v>8315</v>
      </c>
      <c r="S204" s="9">
        <f t="shared" si="9"/>
        <v>42255.927824074075</v>
      </c>
      <c r="T204" s="11">
        <f t="shared" si="10"/>
        <v>42285.874305555553</v>
      </c>
      <c r="U204" s="12" t="str">
        <f>TEXT(Table1[[#This Row],[Date Created Conversion (Launched at)]],"mmmm")</f>
        <v>September</v>
      </c>
      <c r="V204" s="12">
        <f>YEAR(Table1[[#This Row],[Date Created Conversion (Launched at)]])</f>
        <v>2015</v>
      </c>
    </row>
    <row r="205" spans="1:22" ht="43" x14ac:dyDescent="0.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 s="8">
        <v>1422562864</v>
      </c>
      <c r="J205" s="8">
        <v>1417378864</v>
      </c>
      <c r="K205" t="b">
        <v>0</v>
      </c>
      <c r="L205">
        <v>8</v>
      </c>
      <c r="M205" t="b">
        <v>0</v>
      </c>
      <c r="N205" s="5">
        <f>Table1[[#This Row],[pledged]]/Table1[[#This Row],[backers_count]]</f>
        <v>93.25</v>
      </c>
      <c r="O205" s="1">
        <f t="shared" si="11"/>
        <v>30</v>
      </c>
      <c r="P205" s="5" t="s">
        <v>8267</v>
      </c>
      <c r="Q205" s="1" t="s">
        <v>8309</v>
      </c>
      <c r="R205" s="1" t="s">
        <v>8315</v>
      </c>
      <c r="S205" s="9">
        <f t="shared" si="9"/>
        <v>41973.847962962958</v>
      </c>
      <c r="T205" s="11">
        <f t="shared" si="10"/>
        <v>42033.847962962958</v>
      </c>
      <c r="U205" s="12" t="str">
        <f>TEXT(Table1[[#This Row],[Date Created Conversion (Launched at)]],"mmmm")</f>
        <v>November</v>
      </c>
      <c r="V205" s="12">
        <f>YEAR(Table1[[#This Row],[Date Created Conversion (Launched at)]])</f>
        <v>2014</v>
      </c>
    </row>
    <row r="206" spans="1:22" ht="43" x14ac:dyDescent="0.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 s="8">
        <v>1470319203</v>
      </c>
      <c r="J206" s="8">
        <v>1467727203</v>
      </c>
      <c r="K206" t="b">
        <v>0</v>
      </c>
      <c r="L206">
        <v>1293</v>
      </c>
      <c r="M206" t="b">
        <v>0</v>
      </c>
      <c r="N206" s="5">
        <f>Table1[[#This Row],[pledged]]/Table1[[#This Row],[backers_count]]</f>
        <v>117.68368136117556</v>
      </c>
      <c r="O206" s="1">
        <f t="shared" si="11"/>
        <v>51</v>
      </c>
      <c r="P206" s="5" t="s">
        <v>8267</v>
      </c>
      <c r="Q206" s="1" t="s">
        <v>8309</v>
      </c>
      <c r="R206" s="1" t="s">
        <v>8315</v>
      </c>
      <c r="S206" s="9">
        <f t="shared" si="9"/>
        <v>42556.583368055552</v>
      </c>
      <c r="T206" s="11">
        <f t="shared" si="10"/>
        <v>42586.583368055552</v>
      </c>
      <c r="U206" s="12" t="str">
        <f>TEXT(Table1[[#This Row],[Date Created Conversion (Launched at)]],"mmmm")</f>
        <v>July</v>
      </c>
      <c r="V206" s="12">
        <f>YEAR(Table1[[#This Row],[Date Created Conversion (Launched at)]])</f>
        <v>2016</v>
      </c>
    </row>
    <row r="207" spans="1:22" ht="43" x14ac:dyDescent="0.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 s="8">
        <v>1444144222</v>
      </c>
      <c r="J207" s="8">
        <v>1441120222</v>
      </c>
      <c r="K207" t="b">
        <v>0</v>
      </c>
      <c r="L207">
        <v>17</v>
      </c>
      <c r="M207" t="b">
        <v>0</v>
      </c>
      <c r="N207" s="5">
        <f>Table1[[#This Row],[pledged]]/Table1[[#This Row],[backers_count]]</f>
        <v>76.470588235294116</v>
      </c>
      <c r="O207" s="1">
        <f t="shared" si="11"/>
        <v>16</v>
      </c>
      <c r="P207" s="5" t="s">
        <v>8267</v>
      </c>
      <c r="Q207" s="1" t="s">
        <v>8309</v>
      </c>
      <c r="R207" s="1" t="s">
        <v>8315</v>
      </c>
      <c r="S207" s="9">
        <f t="shared" si="9"/>
        <v>42248.632199074069</v>
      </c>
      <c r="T207" s="11">
        <f t="shared" si="10"/>
        <v>42283.632199074069</v>
      </c>
      <c r="U207" s="12" t="str">
        <f>TEXT(Table1[[#This Row],[Date Created Conversion (Launched at)]],"mmmm")</f>
        <v>September</v>
      </c>
      <c r="V207" s="12">
        <f>YEAR(Table1[[#This Row],[Date Created Conversion (Launched at)]])</f>
        <v>2015</v>
      </c>
    </row>
    <row r="208" spans="1:22" ht="43" x14ac:dyDescent="0.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 s="8">
        <v>1470441983</v>
      </c>
      <c r="J208" s="8">
        <v>1468627583</v>
      </c>
      <c r="K208" t="b">
        <v>0</v>
      </c>
      <c r="L208">
        <v>0</v>
      </c>
      <c r="M208" t="b">
        <v>0</v>
      </c>
      <c r="N208" s="5" t="e">
        <f>Table1[[#This Row],[pledged]]/Table1[[#This Row],[backers_count]]</f>
        <v>#DIV/0!</v>
      </c>
      <c r="O208" s="1">
        <f t="shared" si="11"/>
        <v>0</v>
      </c>
      <c r="P208" s="5" t="s">
        <v>8267</v>
      </c>
      <c r="Q208" s="1" t="s">
        <v>8309</v>
      </c>
      <c r="R208" s="1" t="s">
        <v>8315</v>
      </c>
      <c r="S208" s="9">
        <f t="shared" si="9"/>
        <v>42567.004432870366</v>
      </c>
      <c r="T208" s="11">
        <f t="shared" si="10"/>
        <v>42588.004432870366</v>
      </c>
      <c r="U208" s="12" t="str">
        <f>TEXT(Table1[[#This Row],[Date Created Conversion (Launched at)]],"mmmm")</f>
        <v>July</v>
      </c>
      <c r="V208" s="12">
        <f>YEAR(Table1[[#This Row],[Date Created Conversion (Launched at)]])</f>
        <v>2016</v>
      </c>
    </row>
    <row r="209" spans="1:22" ht="43" x14ac:dyDescent="0.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 s="8">
        <v>1420346638</v>
      </c>
      <c r="J209" s="8">
        <v>1417754638</v>
      </c>
      <c r="K209" t="b">
        <v>0</v>
      </c>
      <c r="L209">
        <v>13</v>
      </c>
      <c r="M209" t="b">
        <v>0</v>
      </c>
      <c r="N209" s="5">
        <f>Table1[[#This Row],[pledged]]/Table1[[#This Row],[backers_count]]</f>
        <v>163.84615384615384</v>
      </c>
      <c r="O209" s="1">
        <f t="shared" si="11"/>
        <v>15</v>
      </c>
      <c r="P209" s="5" t="s">
        <v>8267</v>
      </c>
      <c r="Q209" s="1" t="s">
        <v>8309</v>
      </c>
      <c r="R209" s="1" t="s">
        <v>8315</v>
      </c>
      <c r="S209" s="9">
        <f t="shared" si="9"/>
        <v>41978.197199074071</v>
      </c>
      <c r="T209" s="11">
        <f t="shared" si="10"/>
        <v>42008.197199074071</v>
      </c>
      <c r="U209" s="12" t="str">
        <f>TEXT(Table1[[#This Row],[Date Created Conversion (Launched at)]],"mmmm")</f>
        <v>December</v>
      </c>
      <c r="V209" s="12">
        <f>YEAR(Table1[[#This Row],[Date Created Conversion (Launched at)]])</f>
        <v>2014</v>
      </c>
    </row>
    <row r="210" spans="1:22" ht="43" x14ac:dyDescent="0.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 s="8">
        <v>1418719967</v>
      </c>
      <c r="J210" s="8">
        <v>1416127967</v>
      </c>
      <c r="K210" t="b">
        <v>0</v>
      </c>
      <c r="L210">
        <v>0</v>
      </c>
      <c r="M210" t="b">
        <v>0</v>
      </c>
      <c r="N210" s="5" t="e">
        <f>Table1[[#This Row],[pledged]]/Table1[[#This Row],[backers_count]]</f>
        <v>#DIV/0!</v>
      </c>
      <c r="O210" s="1">
        <f t="shared" si="11"/>
        <v>0</v>
      </c>
      <c r="P210" s="5" t="s">
        <v>8267</v>
      </c>
      <c r="Q210" s="1" t="s">
        <v>8309</v>
      </c>
      <c r="R210" s="1" t="s">
        <v>8315</v>
      </c>
      <c r="S210" s="9">
        <f t="shared" si="9"/>
        <v>41959.369988425926</v>
      </c>
      <c r="T210" s="11">
        <f t="shared" si="10"/>
        <v>41989.369988425926</v>
      </c>
      <c r="U210" s="12" t="str">
        <f>TEXT(Table1[[#This Row],[Date Created Conversion (Launched at)]],"mmmm")</f>
        <v>November</v>
      </c>
      <c r="V210" s="12">
        <f>YEAR(Table1[[#This Row],[Date Created Conversion (Launched at)]])</f>
        <v>2014</v>
      </c>
    </row>
    <row r="211" spans="1:22" ht="43" x14ac:dyDescent="0.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 s="8">
        <v>1436566135</v>
      </c>
      <c r="J211" s="8">
        <v>1433974135</v>
      </c>
      <c r="K211" t="b">
        <v>0</v>
      </c>
      <c r="L211">
        <v>0</v>
      </c>
      <c r="M211" t="b">
        <v>0</v>
      </c>
      <c r="N211" s="5" t="e">
        <f>Table1[[#This Row],[pledged]]/Table1[[#This Row],[backers_count]]</f>
        <v>#DIV/0!</v>
      </c>
      <c r="O211" s="1">
        <f t="shared" si="11"/>
        <v>0</v>
      </c>
      <c r="P211" s="5" t="s">
        <v>8267</v>
      </c>
      <c r="Q211" s="1" t="s">
        <v>8309</v>
      </c>
      <c r="R211" s="1" t="s">
        <v>8315</v>
      </c>
      <c r="S211" s="9">
        <f t="shared" si="9"/>
        <v>42165.922858796301</v>
      </c>
      <c r="T211" s="11">
        <f t="shared" si="10"/>
        <v>42195.922858796301</v>
      </c>
      <c r="U211" s="12" t="str">
        <f>TEXT(Table1[[#This Row],[Date Created Conversion (Launched at)]],"mmmm")</f>
        <v>June</v>
      </c>
      <c r="V211" s="12">
        <f>YEAR(Table1[[#This Row],[Date Created Conversion (Launched at)]])</f>
        <v>2015</v>
      </c>
    </row>
    <row r="212" spans="1:22" ht="43" x14ac:dyDescent="0.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 s="8">
        <v>1443675600</v>
      </c>
      <c r="J212" s="8">
        <v>1441157592</v>
      </c>
      <c r="K212" t="b">
        <v>0</v>
      </c>
      <c r="L212">
        <v>33</v>
      </c>
      <c r="M212" t="b">
        <v>0</v>
      </c>
      <c r="N212" s="5">
        <f>Table1[[#This Row],[pledged]]/Table1[[#This Row],[backers_count]]</f>
        <v>91.818181818181813</v>
      </c>
      <c r="O212" s="1">
        <f t="shared" si="11"/>
        <v>25</v>
      </c>
      <c r="P212" s="5" t="s">
        <v>8267</v>
      </c>
      <c r="Q212" s="1" t="s">
        <v>8309</v>
      </c>
      <c r="R212" s="1" t="s">
        <v>8315</v>
      </c>
      <c r="S212" s="9">
        <f t="shared" si="9"/>
        <v>42249.064722222218</v>
      </c>
      <c r="T212" s="11">
        <f t="shared" si="10"/>
        <v>42278.208333333328</v>
      </c>
      <c r="U212" s="12" t="str">
        <f>TEXT(Table1[[#This Row],[Date Created Conversion (Launched at)]],"mmmm")</f>
        <v>September</v>
      </c>
      <c r="V212" s="12">
        <f>YEAR(Table1[[#This Row],[Date Created Conversion (Launched at)]])</f>
        <v>2015</v>
      </c>
    </row>
    <row r="213" spans="1:22" ht="43" x14ac:dyDescent="0.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 s="8">
        <v>1442634617</v>
      </c>
      <c r="J213" s="8">
        <v>1440042617</v>
      </c>
      <c r="K213" t="b">
        <v>0</v>
      </c>
      <c r="L213">
        <v>12</v>
      </c>
      <c r="M213" t="b">
        <v>0</v>
      </c>
      <c r="N213" s="5">
        <f>Table1[[#This Row],[pledged]]/Table1[[#This Row],[backers_count]]</f>
        <v>185.83333333333334</v>
      </c>
      <c r="O213" s="1">
        <f t="shared" si="11"/>
        <v>45</v>
      </c>
      <c r="P213" s="5" t="s">
        <v>8267</v>
      </c>
      <c r="Q213" s="1" t="s">
        <v>8309</v>
      </c>
      <c r="R213" s="1" t="s">
        <v>8315</v>
      </c>
      <c r="S213" s="9">
        <f t="shared" si="9"/>
        <v>42236.159918981481</v>
      </c>
      <c r="T213" s="11">
        <f t="shared" si="10"/>
        <v>42266.159918981481</v>
      </c>
      <c r="U213" s="12" t="str">
        <f>TEXT(Table1[[#This Row],[Date Created Conversion (Launched at)]],"mmmm")</f>
        <v>August</v>
      </c>
      <c r="V213" s="12">
        <f>YEAR(Table1[[#This Row],[Date Created Conversion (Launched at)]])</f>
        <v>2015</v>
      </c>
    </row>
    <row r="214" spans="1:22" ht="28.7" x14ac:dyDescent="0.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 s="8">
        <v>1460837320</v>
      </c>
      <c r="J214" s="8">
        <v>1455656920</v>
      </c>
      <c r="K214" t="b">
        <v>0</v>
      </c>
      <c r="L214">
        <v>1</v>
      </c>
      <c r="M214" t="b">
        <v>0</v>
      </c>
      <c r="N214" s="5">
        <f>Table1[[#This Row],[pledged]]/Table1[[#This Row],[backers_count]]</f>
        <v>1</v>
      </c>
      <c r="O214" s="1">
        <f t="shared" si="11"/>
        <v>0</v>
      </c>
      <c r="P214" s="5" t="s">
        <v>8267</v>
      </c>
      <c r="Q214" s="1" t="s">
        <v>8309</v>
      </c>
      <c r="R214" s="1" t="s">
        <v>8315</v>
      </c>
      <c r="S214" s="9">
        <f t="shared" si="9"/>
        <v>42416.881018518514</v>
      </c>
      <c r="T214" s="11">
        <f t="shared" si="10"/>
        <v>42476.839351851857</v>
      </c>
      <c r="U214" s="12" t="str">
        <f>TEXT(Table1[[#This Row],[Date Created Conversion (Launched at)]],"mmmm")</f>
        <v>February</v>
      </c>
      <c r="V214" s="12">
        <f>YEAR(Table1[[#This Row],[Date Created Conversion (Launched at)]])</f>
        <v>2016</v>
      </c>
    </row>
    <row r="215" spans="1:22" ht="43" x14ac:dyDescent="0.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 s="8">
        <v>1439734001</v>
      </c>
      <c r="J215" s="8">
        <v>1437142547</v>
      </c>
      <c r="K215" t="b">
        <v>0</v>
      </c>
      <c r="L215">
        <v>1</v>
      </c>
      <c r="M215" t="b">
        <v>0</v>
      </c>
      <c r="N215" s="5">
        <f>Table1[[#This Row],[pledged]]/Table1[[#This Row],[backers_count]]</f>
        <v>20</v>
      </c>
      <c r="O215" s="1">
        <f t="shared" si="11"/>
        <v>0</v>
      </c>
      <c r="P215" s="5" t="s">
        <v>8267</v>
      </c>
      <c r="Q215" s="1" t="s">
        <v>8309</v>
      </c>
      <c r="R215" s="1" t="s">
        <v>8315</v>
      </c>
      <c r="S215" s="9">
        <f t="shared" si="9"/>
        <v>42202.594293981485</v>
      </c>
      <c r="T215" s="11">
        <f t="shared" si="10"/>
        <v>42232.587974537033</v>
      </c>
      <c r="U215" s="12" t="str">
        <f>TEXT(Table1[[#This Row],[Date Created Conversion (Launched at)]],"mmmm")</f>
        <v>July</v>
      </c>
      <c r="V215" s="12">
        <f>YEAR(Table1[[#This Row],[Date Created Conversion (Launched at)]])</f>
        <v>2015</v>
      </c>
    </row>
    <row r="216" spans="1:22" ht="43" x14ac:dyDescent="0.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 s="8">
        <v>1425655349</v>
      </c>
      <c r="J216" s="8">
        <v>1420471349</v>
      </c>
      <c r="K216" t="b">
        <v>0</v>
      </c>
      <c r="L216">
        <v>1</v>
      </c>
      <c r="M216" t="b">
        <v>0</v>
      </c>
      <c r="N216" s="5">
        <f>Table1[[#This Row],[pledged]]/Table1[[#This Row],[backers_count]]</f>
        <v>1</v>
      </c>
      <c r="O216" s="1">
        <f t="shared" si="11"/>
        <v>0</v>
      </c>
      <c r="P216" s="5" t="s">
        <v>8267</v>
      </c>
      <c r="Q216" s="1" t="s">
        <v>8309</v>
      </c>
      <c r="R216" s="1" t="s">
        <v>8315</v>
      </c>
      <c r="S216" s="9">
        <f t="shared" si="9"/>
        <v>42009.64061342593</v>
      </c>
      <c r="T216" s="11">
        <f t="shared" si="10"/>
        <v>42069.64061342593</v>
      </c>
      <c r="U216" s="12" t="str">
        <f>TEXT(Table1[[#This Row],[Date Created Conversion (Launched at)]],"mmmm")</f>
        <v>January</v>
      </c>
      <c r="V216" s="12">
        <f>YEAR(Table1[[#This Row],[Date Created Conversion (Launched at)]])</f>
        <v>2015</v>
      </c>
    </row>
    <row r="217" spans="1:22" ht="43" x14ac:dyDescent="0.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 s="8">
        <v>1455753540</v>
      </c>
      <c r="J217" s="8">
        <v>1452058282</v>
      </c>
      <c r="K217" t="b">
        <v>0</v>
      </c>
      <c r="L217">
        <v>1</v>
      </c>
      <c r="M217" t="b">
        <v>0</v>
      </c>
      <c r="N217" s="5">
        <f>Table1[[#This Row],[pledged]]/Table1[[#This Row],[backers_count]]</f>
        <v>10</v>
      </c>
      <c r="O217" s="1">
        <f t="shared" si="11"/>
        <v>0</v>
      </c>
      <c r="P217" s="5" t="s">
        <v>8267</v>
      </c>
      <c r="Q217" s="1" t="s">
        <v>8309</v>
      </c>
      <c r="R217" s="1" t="s">
        <v>8315</v>
      </c>
      <c r="S217" s="9">
        <f t="shared" si="9"/>
        <v>42375.230115740742</v>
      </c>
      <c r="T217" s="11">
        <f t="shared" si="10"/>
        <v>42417.999305555553</v>
      </c>
      <c r="U217" s="12" t="str">
        <f>TEXT(Table1[[#This Row],[Date Created Conversion (Launched at)]],"mmmm")</f>
        <v>January</v>
      </c>
      <c r="V217" s="12">
        <f>YEAR(Table1[[#This Row],[Date Created Conversion (Launched at)]])</f>
        <v>2016</v>
      </c>
    </row>
    <row r="218" spans="1:22" ht="43" x14ac:dyDescent="0.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 s="8">
        <v>1429740037</v>
      </c>
      <c r="J218" s="8">
        <v>1425423637</v>
      </c>
      <c r="K218" t="b">
        <v>0</v>
      </c>
      <c r="L218">
        <v>84</v>
      </c>
      <c r="M218" t="b">
        <v>0</v>
      </c>
      <c r="N218" s="5">
        <f>Table1[[#This Row],[pledged]]/Table1[[#This Row],[backers_count]]</f>
        <v>331.53833333333336</v>
      </c>
      <c r="O218" s="1">
        <f t="shared" si="11"/>
        <v>56</v>
      </c>
      <c r="P218" s="5" t="s">
        <v>8267</v>
      </c>
      <c r="Q218" s="1" t="s">
        <v>8309</v>
      </c>
      <c r="R218" s="1" t="s">
        <v>8315</v>
      </c>
      <c r="S218" s="9">
        <f t="shared" si="9"/>
        <v>42066.958761574075</v>
      </c>
      <c r="T218" s="11">
        <f t="shared" si="10"/>
        <v>42116.917094907403</v>
      </c>
      <c r="U218" s="12" t="str">
        <f>TEXT(Table1[[#This Row],[Date Created Conversion (Launched at)]],"mmmm")</f>
        <v>March</v>
      </c>
      <c r="V218" s="12">
        <f>YEAR(Table1[[#This Row],[Date Created Conversion (Launched at)]])</f>
        <v>2015</v>
      </c>
    </row>
    <row r="219" spans="1:22" x14ac:dyDescent="0.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 s="8">
        <v>1419780149</v>
      </c>
      <c r="J219" s="8">
        <v>1417101749</v>
      </c>
      <c r="K219" t="b">
        <v>0</v>
      </c>
      <c r="L219">
        <v>38</v>
      </c>
      <c r="M219" t="b">
        <v>0</v>
      </c>
      <c r="N219" s="5">
        <f>Table1[[#This Row],[pledged]]/Table1[[#This Row],[backers_count]]</f>
        <v>314.28947368421052</v>
      </c>
      <c r="O219" s="1">
        <f t="shared" si="11"/>
        <v>12</v>
      </c>
      <c r="P219" s="5" t="s">
        <v>8267</v>
      </c>
      <c r="Q219" s="1" t="s">
        <v>8309</v>
      </c>
      <c r="R219" s="1" t="s">
        <v>8315</v>
      </c>
      <c r="S219" s="9">
        <f t="shared" si="9"/>
        <v>41970.64061342593</v>
      </c>
      <c r="T219" s="11">
        <f t="shared" si="10"/>
        <v>42001.64061342593</v>
      </c>
      <c r="U219" s="12" t="str">
        <f>TEXT(Table1[[#This Row],[Date Created Conversion (Launched at)]],"mmmm")</f>
        <v>November</v>
      </c>
      <c r="V219" s="12">
        <f>YEAR(Table1[[#This Row],[Date Created Conversion (Launched at)]])</f>
        <v>2014</v>
      </c>
    </row>
    <row r="220" spans="1:22" ht="43" x14ac:dyDescent="0.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 s="8">
        <v>1431702289</v>
      </c>
      <c r="J220" s="8">
        <v>1426518289</v>
      </c>
      <c r="K220" t="b">
        <v>0</v>
      </c>
      <c r="L220">
        <v>1</v>
      </c>
      <c r="M220" t="b">
        <v>0</v>
      </c>
      <c r="N220" s="5">
        <f>Table1[[#This Row],[pledged]]/Table1[[#This Row],[backers_count]]</f>
        <v>100</v>
      </c>
      <c r="O220" s="1">
        <f t="shared" si="11"/>
        <v>2</v>
      </c>
      <c r="P220" s="5" t="s">
        <v>8267</v>
      </c>
      <c r="Q220" s="1" t="s">
        <v>8309</v>
      </c>
      <c r="R220" s="1" t="s">
        <v>8315</v>
      </c>
      <c r="S220" s="9">
        <f t="shared" si="9"/>
        <v>42079.628344907411</v>
      </c>
      <c r="T220" s="11">
        <f t="shared" si="10"/>
        <v>42139.628344907411</v>
      </c>
      <c r="U220" s="12" t="str">
        <f>TEXT(Table1[[#This Row],[Date Created Conversion (Launched at)]],"mmmm")</f>
        <v>March</v>
      </c>
      <c r="V220" s="12">
        <f>YEAR(Table1[[#This Row],[Date Created Conversion (Launched at)]])</f>
        <v>2015</v>
      </c>
    </row>
    <row r="221" spans="1:22" ht="28.7" x14ac:dyDescent="0.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 s="8">
        <v>1459493940</v>
      </c>
      <c r="J221" s="8">
        <v>1456732225</v>
      </c>
      <c r="K221" t="b">
        <v>0</v>
      </c>
      <c r="L221">
        <v>76</v>
      </c>
      <c r="M221" t="b">
        <v>0</v>
      </c>
      <c r="N221" s="5">
        <f>Table1[[#This Row],[pledged]]/Table1[[#This Row],[backers_count]]</f>
        <v>115.98684210526316</v>
      </c>
      <c r="O221" s="1">
        <f t="shared" si="11"/>
        <v>18</v>
      </c>
      <c r="P221" s="5" t="s">
        <v>8267</v>
      </c>
      <c r="Q221" s="1" t="s">
        <v>8309</v>
      </c>
      <c r="R221" s="1" t="s">
        <v>8315</v>
      </c>
      <c r="S221" s="9">
        <f t="shared" si="9"/>
        <v>42429.326678240745</v>
      </c>
      <c r="T221" s="11">
        <f t="shared" si="10"/>
        <v>42461.290972222225</v>
      </c>
      <c r="U221" s="12" t="str">
        <f>TEXT(Table1[[#This Row],[Date Created Conversion (Launched at)]],"mmmm")</f>
        <v>February</v>
      </c>
      <c r="V221" s="12">
        <f>YEAR(Table1[[#This Row],[Date Created Conversion (Launched at)]])</f>
        <v>2016</v>
      </c>
    </row>
    <row r="222" spans="1:22" ht="43" x14ac:dyDescent="0.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 s="8">
        <v>1440101160</v>
      </c>
      <c r="J222" s="8">
        <v>1436542030</v>
      </c>
      <c r="K222" t="b">
        <v>0</v>
      </c>
      <c r="L222">
        <v>3</v>
      </c>
      <c r="M222" t="b">
        <v>0</v>
      </c>
      <c r="N222" s="5">
        <f>Table1[[#This Row],[pledged]]/Table1[[#This Row],[backers_count]]</f>
        <v>120</v>
      </c>
      <c r="O222" s="1">
        <f t="shared" si="11"/>
        <v>1</v>
      </c>
      <c r="P222" s="5" t="s">
        <v>8267</v>
      </c>
      <c r="Q222" s="1" t="s">
        <v>8309</v>
      </c>
      <c r="R222" s="1" t="s">
        <v>8315</v>
      </c>
      <c r="S222" s="9">
        <f t="shared" si="9"/>
        <v>42195.643865740742</v>
      </c>
      <c r="T222" s="11">
        <f t="shared" si="10"/>
        <v>42236.837500000001</v>
      </c>
      <c r="U222" s="12" t="str">
        <f>TEXT(Table1[[#This Row],[Date Created Conversion (Launched at)]],"mmmm")</f>
        <v>July</v>
      </c>
      <c r="V222" s="12">
        <f>YEAR(Table1[[#This Row],[Date Created Conversion (Launched at)]])</f>
        <v>2015</v>
      </c>
    </row>
    <row r="223" spans="1:22" x14ac:dyDescent="0.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 s="8">
        <v>1427569564</v>
      </c>
      <c r="J223" s="8">
        <v>1422389164</v>
      </c>
      <c r="K223" t="b">
        <v>0</v>
      </c>
      <c r="L223">
        <v>0</v>
      </c>
      <c r="M223" t="b">
        <v>0</v>
      </c>
      <c r="N223" s="5" t="e">
        <f>Table1[[#This Row],[pledged]]/Table1[[#This Row],[backers_count]]</f>
        <v>#DIV/0!</v>
      </c>
      <c r="O223" s="1">
        <f t="shared" si="11"/>
        <v>0</v>
      </c>
      <c r="P223" s="5" t="s">
        <v>8267</v>
      </c>
      <c r="Q223" s="1" t="s">
        <v>8309</v>
      </c>
      <c r="R223" s="1" t="s">
        <v>8315</v>
      </c>
      <c r="S223" s="9">
        <f t="shared" si="9"/>
        <v>42031.837546296301</v>
      </c>
      <c r="T223" s="11">
        <f t="shared" si="10"/>
        <v>42091.79587962963</v>
      </c>
      <c r="U223" s="12" t="str">
        <f>TEXT(Table1[[#This Row],[Date Created Conversion (Launched at)]],"mmmm")</f>
        <v>January</v>
      </c>
      <c r="V223" s="12">
        <f>YEAR(Table1[[#This Row],[Date Created Conversion (Launched at)]])</f>
        <v>2015</v>
      </c>
    </row>
    <row r="224" spans="1:22" ht="43" x14ac:dyDescent="0.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 s="8">
        <v>1427423940</v>
      </c>
      <c r="J224" s="8">
        <v>1422383318</v>
      </c>
      <c r="K224" t="b">
        <v>0</v>
      </c>
      <c r="L224">
        <v>2</v>
      </c>
      <c r="M224" t="b">
        <v>0</v>
      </c>
      <c r="N224" s="5">
        <f>Table1[[#This Row],[pledged]]/Table1[[#This Row],[backers_count]]</f>
        <v>65</v>
      </c>
      <c r="O224" s="1">
        <f t="shared" si="11"/>
        <v>13</v>
      </c>
      <c r="P224" s="5" t="s">
        <v>8267</v>
      </c>
      <c r="Q224" s="1" t="s">
        <v>8309</v>
      </c>
      <c r="R224" s="1" t="s">
        <v>8315</v>
      </c>
      <c r="S224" s="9">
        <f t="shared" si="9"/>
        <v>42031.769884259258</v>
      </c>
      <c r="T224" s="11">
        <f t="shared" si="10"/>
        <v>42090.110416666663</v>
      </c>
      <c r="U224" s="12" t="str">
        <f>TEXT(Table1[[#This Row],[Date Created Conversion (Launched at)]],"mmmm")</f>
        <v>January</v>
      </c>
      <c r="V224" s="12">
        <f>YEAR(Table1[[#This Row],[Date Created Conversion (Launched at)]])</f>
        <v>2015</v>
      </c>
    </row>
    <row r="225" spans="1:22" ht="43" x14ac:dyDescent="0.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 s="8">
        <v>1463879100</v>
      </c>
      <c r="J225" s="8">
        <v>1461287350</v>
      </c>
      <c r="K225" t="b">
        <v>0</v>
      </c>
      <c r="L225">
        <v>0</v>
      </c>
      <c r="M225" t="b">
        <v>0</v>
      </c>
      <c r="N225" s="5" t="e">
        <f>Table1[[#This Row],[pledged]]/Table1[[#This Row],[backers_count]]</f>
        <v>#DIV/0!</v>
      </c>
      <c r="O225" s="1">
        <f t="shared" si="11"/>
        <v>0</v>
      </c>
      <c r="P225" s="5" t="s">
        <v>8267</v>
      </c>
      <c r="Q225" s="1" t="s">
        <v>8309</v>
      </c>
      <c r="R225" s="1" t="s">
        <v>8315</v>
      </c>
      <c r="S225" s="9">
        <f t="shared" si="9"/>
        <v>42482.048032407409</v>
      </c>
      <c r="T225" s="11">
        <f t="shared" si="10"/>
        <v>42512.045138888891</v>
      </c>
      <c r="U225" s="12" t="str">
        <f>TEXT(Table1[[#This Row],[Date Created Conversion (Launched at)]],"mmmm")</f>
        <v>April</v>
      </c>
      <c r="V225" s="12">
        <f>YEAR(Table1[[#This Row],[Date Created Conversion (Launched at)]])</f>
        <v>2016</v>
      </c>
    </row>
    <row r="226" spans="1:22" ht="43" x14ac:dyDescent="0.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 s="8">
        <v>1436506726</v>
      </c>
      <c r="J226" s="8">
        <v>1431322726</v>
      </c>
      <c r="K226" t="b">
        <v>0</v>
      </c>
      <c r="L226">
        <v>0</v>
      </c>
      <c r="M226" t="b">
        <v>0</v>
      </c>
      <c r="N226" s="5" t="e">
        <f>Table1[[#This Row],[pledged]]/Table1[[#This Row],[backers_count]]</f>
        <v>#DIV/0!</v>
      </c>
      <c r="O226" s="1">
        <f t="shared" si="11"/>
        <v>0</v>
      </c>
      <c r="P226" s="5" t="s">
        <v>8267</v>
      </c>
      <c r="Q226" s="1" t="s">
        <v>8309</v>
      </c>
      <c r="R226" s="1" t="s">
        <v>8315</v>
      </c>
      <c r="S226" s="9">
        <f t="shared" si="9"/>
        <v>42135.235254629632</v>
      </c>
      <c r="T226" s="11">
        <f t="shared" si="10"/>
        <v>42195.235254629632</v>
      </c>
      <c r="U226" s="12" t="str">
        <f>TEXT(Table1[[#This Row],[Date Created Conversion (Launched at)]],"mmmm")</f>
        <v>May</v>
      </c>
      <c r="V226" s="12">
        <f>YEAR(Table1[[#This Row],[Date Created Conversion (Launched at)]])</f>
        <v>2015</v>
      </c>
    </row>
    <row r="227" spans="1:22" ht="43" x14ac:dyDescent="0.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 s="8">
        <v>1460153054</v>
      </c>
      <c r="J227" s="8">
        <v>1457564654</v>
      </c>
      <c r="K227" t="b">
        <v>0</v>
      </c>
      <c r="L227">
        <v>0</v>
      </c>
      <c r="M227" t="b">
        <v>0</v>
      </c>
      <c r="N227" s="5" t="e">
        <f>Table1[[#This Row],[pledged]]/Table1[[#This Row],[backers_count]]</f>
        <v>#DIV/0!</v>
      </c>
      <c r="O227" s="1">
        <f t="shared" si="11"/>
        <v>0</v>
      </c>
      <c r="P227" s="5" t="s">
        <v>8267</v>
      </c>
      <c r="Q227" s="1" t="s">
        <v>8309</v>
      </c>
      <c r="R227" s="1" t="s">
        <v>8315</v>
      </c>
      <c r="S227" s="9">
        <f t="shared" si="9"/>
        <v>42438.961273148147</v>
      </c>
      <c r="T227" s="11">
        <f t="shared" si="10"/>
        <v>42468.919606481482</v>
      </c>
      <c r="U227" s="12" t="str">
        <f>TEXT(Table1[[#This Row],[Date Created Conversion (Launched at)]],"mmmm")</f>
        <v>March</v>
      </c>
      <c r="V227" s="12">
        <f>YEAR(Table1[[#This Row],[Date Created Conversion (Launched at)]])</f>
        <v>2016</v>
      </c>
    </row>
    <row r="228" spans="1:22" ht="43" x14ac:dyDescent="0.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 s="8">
        <v>1433064540</v>
      </c>
      <c r="J228" s="8">
        <v>1428854344</v>
      </c>
      <c r="K228" t="b">
        <v>0</v>
      </c>
      <c r="L228">
        <v>2</v>
      </c>
      <c r="M228" t="b">
        <v>0</v>
      </c>
      <c r="N228" s="5">
        <f>Table1[[#This Row],[pledged]]/Table1[[#This Row],[backers_count]]</f>
        <v>125</v>
      </c>
      <c r="O228" s="1">
        <f t="shared" si="11"/>
        <v>1</v>
      </c>
      <c r="P228" s="5" t="s">
        <v>8267</v>
      </c>
      <c r="Q228" s="1" t="s">
        <v>8309</v>
      </c>
      <c r="R228" s="1" t="s">
        <v>8315</v>
      </c>
      <c r="S228" s="9">
        <f t="shared" si="9"/>
        <v>42106.666018518517</v>
      </c>
      <c r="T228" s="11">
        <f t="shared" si="10"/>
        <v>42155.395138888889</v>
      </c>
      <c r="U228" s="12" t="str">
        <f>TEXT(Table1[[#This Row],[Date Created Conversion (Launched at)]],"mmmm")</f>
        <v>April</v>
      </c>
      <c r="V228" s="12">
        <f>YEAR(Table1[[#This Row],[Date Created Conversion (Launched at)]])</f>
        <v>2015</v>
      </c>
    </row>
    <row r="229" spans="1:22" ht="43" x14ac:dyDescent="0.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 s="8">
        <v>1436477241</v>
      </c>
      <c r="J229" s="8">
        <v>1433885241</v>
      </c>
      <c r="K229" t="b">
        <v>0</v>
      </c>
      <c r="L229">
        <v>0</v>
      </c>
      <c r="M229" t="b">
        <v>0</v>
      </c>
      <c r="N229" s="5" t="e">
        <f>Table1[[#This Row],[pledged]]/Table1[[#This Row],[backers_count]]</f>
        <v>#DIV/0!</v>
      </c>
      <c r="O229" s="1">
        <f t="shared" si="11"/>
        <v>0</v>
      </c>
      <c r="P229" s="5" t="s">
        <v>8267</v>
      </c>
      <c r="Q229" s="1" t="s">
        <v>8309</v>
      </c>
      <c r="R229" s="1" t="s">
        <v>8315</v>
      </c>
      <c r="S229" s="9">
        <f t="shared" si="9"/>
        <v>42164.893993055557</v>
      </c>
      <c r="T229" s="11">
        <f t="shared" si="10"/>
        <v>42194.893993055557</v>
      </c>
      <c r="U229" s="12" t="str">
        <f>TEXT(Table1[[#This Row],[Date Created Conversion (Launched at)]],"mmmm")</f>
        <v>June</v>
      </c>
      <c r="V229" s="12">
        <f>YEAR(Table1[[#This Row],[Date Created Conversion (Launched at)]])</f>
        <v>2015</v>
      </c>
    </row>
    <row r="230" spans="1:22" ht="28.7" x14ac:dyDescent="0.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 s="8">
        <v>1433176105</v>
      </c>
      <c r="J230" s="8">
        <v>1427992105</v>
      </c>
      <c r="K230" t="b">
        <v>0</v>
      </c>
      <c r="L230">
        <v>0</v>
      </c>
      <c r="M230" t="b">
        <v>0</v>
      </c>
      <c r="N230" s="5" t="e">
        <f>Table1[[#This Row],[pledged]]/Table1[[#This Row],[backers_count]]</f>
        <v>#DIV/0!</v>
      </c>
      <c r="O230" s="1">
        <f t="shared" si="11"/>
        <v>0</v>
      </c>
      <c r="P230" s="5" t="s">
        <v>8267</v>
      </c>
      <c r="Q230" s="1" t="s">
        <v>8309</v>
      </c>
      <c r="R230" s="1" t="s">
        <v>8315</v>
      </c>
      <c r="S230" s="9">
        <f t="shared" si="9"/>
        <v>42096.686400462961</v>
      </c>
      <c r="T230" s="11">
        <f t="shared" si="10"/>
        <v>42156.686400462961</v>
      </c>
      <c r="U230" s="12" t="str">
        <f>TEXT(Table1[[#This Row],[Date Created Conversion (Launched at)]],"mmmm")</f>
        <v>April</v>
      </c>
      <c r="V230" s="12">
        <f>YEAR(Table1[[#This Row],[Date Created Conversion (Launched at)]])</f>
        <v>2015</v>
      </c>
    </row>
    <row r="231" spans="1:22" ht="43" x14ac:dyDescent="0.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 s="8">
        <v>1455402297</v>
      </c>
      <c r="J231" s="8">
        <v>1452810297</v>
      </c>
      <c r="K231" t="b">
        <v>0</v>
      </c>
      <c r="L231">
        <v>0</v>
      </c>
      <c r="M231" t="b">
        <v>0</v>
      </c>
      <c r="N231" s="5" t="e">
        <f>Table1[[#This Row],[pledged]]/Table1[[#This Row],[backers_count]]</f>
        <v>#DIV/0!</v>
      </c>
      <c r="O231" s="1">
        <f t="shared" si="11"/>
        <v>0</v>
      </c>
      <c r="P231" s="5" t="s">
        <v>8267</v>
      </c>
      <c r="Q231" s="1" t="s">
        <v>8309</v>
      </c>
      <c r="R231" s="1" t="s">
        <v>8315</v>
      </c>
      <c r="S231" s="9">
        <f t="shared" si="9"/>
        <v>42383.933993055558</v>
      </c>
      <c r="T231" s="11">
        <f t="shared" si="10"/>
        <v>42413.933993055558</v>
      </c>
      <c r="U231" s="12" t="str">
        <f>TEXT(Table1[[#This Row],[Date Created Conversion (Launched at)]],"mmmm")</f>
        <v>January</v>
      </c>
      <c r="V231" s="12">
        <f>YEAR(Table1[[#This Row],[Date Created Conversion (Launched at)]])</f>
        <v>2016</v>
      </c>
    </row>
    <row r="232" spans="1:22" ht="43" x14ac:dyDescent="0.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 s="8">
        <v>1433443151</v>
      </c>
      <c r="J232" s="8">
        <v>1430851151</v>
      </c>
      <c r="K232" t="b">
        <v>0</v>
      </c>
      <c r="L232">
        <v>2</v>
      </c>
      <c r="M232" t="b">
        <v>0</v>
      </c>
      <c r="N232" s="5">
        <f>Table1[[#This Row],[pledged]]/Table1[[#This Row],[backers_count]]</f>
        <v>30</v>
      </c>
      <c r="O232" s="1">
        <f t="shared" si="11"/>
        <v>0</v>
      </c>
      <c r="P232" s="5" t="s">
        <v>8267</v>
      </c>
      <c r="Q232" s="1" t="s">
        <v>8309</v>
      </c>
      <c r="R232" s="1" t="s">
        <v>8315</v>
      </c>
      <c r="S232" s="9">
        <f t="shared" si="9"/>
        <v>42129.77721064815</v>
      </c>
      <c r="T232" s="11">
        <f t="shared" si="10"/>
        <v>42159.77721064815</v>
      </c>
      <c r="U232" s="12" t="str">
        <f>TEXT(Table1[[#This Row],[Date Created Conversion (Launched at)]],"mmmm")</f>
        <v>May</v>
      </c>
      <c r="V232" s="12">
        <f>YEAR(Table1[[#This Row],[Date Created Conversion (Launched at)]])</f>
        <v>2015</v>
      </c>
    </row>
    <row r="233" spans="1:22" ht="43" x14ac:dyDescent="0.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 s="8">
        <v>1451775651</v>
      </c>
      <c r="J233" s="8">
        <v>1449183651</v>
      </c>
      <c r="K233" t="b">
        <v>0</v>
      </c>
      <c r="L233">
        <v>0</v>
      </c>
      <c r="M233" t="b">
        <v>0</v>
      </c>
      <c r="N233" s="5" t="e">
        <f>Table1[[#This Row],[pledged]]/Table1[[#This Row],[backers_count]]</f>
        <v>#DIV/0!</v>
      </c>
      <c r="O233" s="1">
        <f t="shared" si="11"/>
        <v>0</v>
      </c>
      <c r="P233" s="5" t="s">
        <v>8267</v>
      </c>
      <c r="Q233" s="1" t="s">
        <v>8309</v>
      </c>
      <c r="R233" s="1" t="s">
        <v>8315</v>
      </c>
      <c r="S233" s="9">
        <f t="shared" si="9"/>
        <v>42341.958923611106</v>
      </c>
      <c r="T233" s="11">
        <f t="shared" si="10"/>
        <v>42371.958923611106</v>
      </c>
      <c r="U233" s="12" t="str">
        <f>TEXT(Table1[[#This Row],[Date Created Conversion (Launched at)]],"mmmm")</f>
        <v>December</v>
      </c>
      <c r="V233" s="12">
        <f>YEAR(Table1[[#This Row],[Date Created Conversion (Launched at)]])</f>
        <v>2015</v>
      </c>
    </row>
    <row r="234" spans="1:22" ht="43" x14ac:dyDescent="0.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 s="8">
        <v>1425066546</v>
      </c>
      <c r="J234" s="8">
        <v>1422474546</v>
      </c>
      <c r="K234" t="b">
        <v>0</v>
      </c>
      <c r="L234">
        <v>7</v>
      </c>
      <c r="M234" t="b">
        <v>0</v>
      </c>
      <c r="N234" s="5">
        <f>Table1[[#This Row],[pledged]]/Table1[[#This Row],[backers_count]]</f>
        <v>15.714285714285714</v>
      </c>
      <c r="O234" s="1">
        <f t="shared" si="11"/>
        <v>3</v>
      </c>
      <c r="P234" s="5" t="s">
        <v>8267</v>
      </c>
      <c r="Q234" s="1" t="s">
        <v>8309</v>
      </c>
      <c r="R234" s="1" t="s">
        <v>8315</v>
      </c>
      <c r="S234" s="9">
        <f t="shared" si="9"/>
        <v>42032.82576388889</v>
      </c>
      <c r="T234" s="11">
        <f t="shared" si="10"/>
        <v>42062.82576388889</v>
      </c>
      <c r="U234" s="12" t="str">
        <f>TEXT(Table1[[#This Row],[Date Created Conversion (Launched at)]],"mmmm")</f>
        <v>January</v>
      </c>
      <c r="V234" s="12">
        <f>YEAR(Table1[[#This Row],[Date Created Conversion (Launched at)]])</f>
        <v>2015</v>
      </c>
    </row>
    <row r="235" spans="1:22" ht="43" x14ac:dyDescent="0.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 s="8">
        <v>1475185972</v>
      </c>
      <c r="J235" s="8">
        <v>1472593972</v>
      </c>
      <c r="K235" t="b">
        <v>0</v>
      </c>
      <c r="L235">
        <v>0</v>
      </c>
      <c r="M235" t="b">
        <v>0</v>
      </c>
      <c r="N235" s="5" t="e">
        <f>Table1[[#This Row],[pledged]]/Table1[[#This Row],[backers_count]]</f>
        <v>#DIV/0!</v>
      </c>
      <c r="O235" s="1">
        <f t="shared" si="11"/>
        <v>0</v>
      </c>
      <c r="P235" s="5" t="s">
        <v>8267</v>
      </c>
      <c r="Q235" s="1" t="s">
        <v>8309</v>
      </c>
      <c r="R235" s="1" t="s">
        <v>8315</v>
      </c>
      <c r="S235" s="9">
        <f t="shared" si="9"/>
        <v>42612.911712962959</v>
      </c>
      <c r="T235" s="11">
        <f t="shared" si="10"/>
        <v>42642.911712962959</v>
      </c>
      <c r="U235" s="12" t="str">
        <f>TEXT(Table1[[#This Row],[Date Created Conversion (Launched at)]],"mmmm")</f>
        <v>August</v>
      </c>
      <c r="V235" s="12">
        <f>YEAR(Table1[[#This Row],[Date Created Conversion (Launched at)]])</f>
        <v>2016</v>
      </c>
    </row>
    <row r="236" spans="1:22" ht="43" x14ac:dyDescent="0.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 s="8">
        <v>1434847859</v>
      </c>
      <c r="J236" s="8">
        <v>1431391859</v>
      </c>
      <c r="K236" t="b">
        <v>0</v>
      </c>
      <c r="L236">
        <v>5</v>
      </c>
      <c r="M236" t="b">
        <v>0</v>
      </c>
      <c r="N236" s="5">
        <f>Table1[[#This Row],[pledged]]/Table1[[#This Row],[backers_count]]</f>
        <v>80.2</v>
      </c>
      <c r="O236" s="1">
        <f t="shared" si="11"/>
        <v>40</v>
      </c>
      <c r="P236" s="5" t="s">
        <v>8267</v>
      </c>
      <c r="Q236" s="1" t="s">
        <v>8309</v>
      </c>
      <c r="R236" s="1" t="s">
        <v>8315</v>
      </c>
      <c r="S236" s="9">
        <f t="shared" si="9"/>
        <v>42136.035405092596</v>
      </c>
      <c r="T236" s="11">
        <f t="shared" si="10"/>
        <v>42176.035405092596</v>
      </c>
      <c r="U236" s="12" t="str">
        <f>TEXT(Table1[[#This Row],[Date Created Conversion (Launched at)]],"mmmm")</f>
        <v>May</v>
      </c>
      <c r="V236" s="12">
        <f>YEAR(Table1[[#This Row],[Date Created Conversion (Launched at)]])</f>
        <v>2015</v>
      </c>
    </row>
    <row r="237" spans="1:22" ht="43" x14ac:dyDescent="0.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 s="8">
        <v>1436478497</v>
      </c>
      <c r="J237" s="8">
        <v>1433886497</v>
      </c>
      <c r="K237" t="b">
        <v>0</v>
      </c>
      <c r="L237">
        <v>0</v>
      </c>
      <c r="M237" t="b">
        <v>0</v>
      </c>
      <c r="N237" s="5" t="e">
        <f>Table1[[#This Row],[pledged]]/Table1[[#This Row],[backers_count]]</f>
        <v>#DIV/0!</v>
      </c>
      <c r="O237" s="1">
        <f t="shared" si="11"/>
        <v>0</v>
      </c>
      <c r="P237" s="5" t="s">
        <v>8267</v>
      </c>
      <c r="Q237" s="1" t="s">
        <v>8309</v>
      </c>
      <c r="R237" s="1" t="s">
        <v>8315</v>
      </c>
      <c r="S237" s="9">
        <f t="shared" si="9"/>
        <v>42164.908530092594</v>
      </c>
      <c r="T237" s="11">
        <f t="shared" si="10"/>
        <v>42194.908530092594</v>
      </c>
      <c r="U237" s="12" t="str">
        <f>TEXT(Table1[[#This Row],[Date Created Conversion (Launched at)]],"mmmm")</f>
        <v>June</v>
      </c>
      <c r="V237" s="12">
        <f>YEAR(Table1[[#This Row],[Date Created Conversion (Launched at)]])</f>
        <v>2015</v>
      </c>
    </row>
    <row r="238" spans="1:22" ht="43" x14ac:dyDescent="0.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 s="8">
        <v>1451952000</v>
      </c>
      <c r="J238" s="8">
        <v>1447380099</v>
      </c>
      <c r="K238" t="b">
        <v>0</v>
      </c>
      <c r="L238">
        <v>0</v>
      </c>
      <c r="M238" t="b">
        <v>0</v>
      </c>
      <c r="N238" s="5" t="e">
        <f>Table1[[#This Row],[pledged]]/Table1[[#This Row],[backers_count]]</f>
        <v>#DIV/0!</v>
      </c>
      <c r="O238" s="1">
        <f t="shared" si="11"/>
        <v>0</v>
      </c>
      <c r="P238" s="5" t="s">
        <v>8267</v>
      </c>
      <c r="Q238" s="1" t="s">
        <v>8309</v>
      </c>
      <c r="R238" s="1" t="s">
        <v>8315</v>
      </c>
      <c r="S238" s="9">
        <f t="shared" si="9"/>
        <v>42321.084479166668</v>
      </c>
      <c r="T238" s="11">
        <f t="shared" si="10"/>
        <v>42374</v>
      </c>
      <c r="U238" s="12" t="str">
        <f>TEXT(Table1[[#This Row],[Date Created Conversion (Launched at)]],"mmmm")</f>
        <v>November</v>
      </c>
      <c r="V238" s="12">
        <f>YEAR(Table1[[#This Row],[Date Created Conversion (Launched at)]])</f>
        <v>2015</v>
      </c>
    </row>
    <row r="239" spans="1:22" x14ac:dyDescent="0.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 s="8">
        <v>1457445069</v>
      </c>
      <c r="J239" s="8">
        <v>1452261069</v>
      </c>
      <c r="K239" t="b">
        <v>0</v>
      </c>
      <c r="L239">
        <v>1</v>
      </c>
      <c r="M239" t="b">
        <v>0</v>
      </c>
      <c r="N239" s="5">
        <f>Table1[[#This Row],[pledged]]/Table1[[#This Row],[backers_count]]</f>
        <v>50</v>
      </c>
      <c r="O239" s="1">
        <f t="shared" si="11"/>
        <v>0</v>
      </c>
      <c r="P239" s="5" t="s">
        <v>8267</v>
      </c>
      <c r="Q239" s="1" t="s">
        <v>8309</v>
      </c>
      <c r="R239" s="1" t="s">
        <v>8315</v>
      </c>
      <c r="S239" s="9">
        <f t="shared" si="9"/>
        <v>42377.577187499999</v>
      </c>
      <c r="T239" s="11">
        <f t="shared" si="10"/>
        <v>42437.577187499999</v>
      </c>
      <c r="U239" s="12" t="str">
        <f>TEXT(Table1[[#This Row],[Date Created Conversion (Launched at)]],"mmmm")</f>
        <v>January</v>
      </c>
      <c r="V239" s="12">
        <f>YEAR(Table1[[#This Row],[Date Created Conversion (Launched at)]])</f>
        <v>2016</v>
      </c>
    </row>
    <row r="240" spans="1:22" ht="43" x14ac:dyDescent="0.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 s="8">
        <v>1483088400</v>
      </c>
      <c r="J240" s="8">
        <v>1481324760</v>
      </c>
      <c r="K240" t="b">
        <v>0</v>
      </c>
      <c r="L240">
        <v>0</v>
      </c>
      <c r="M240" t="b">
        <v>0</v>
      </c>
      <c r="N240" s="5" t="e">
        <f>Table1[[#This Row],[pledged]]/Table1[[#This Row],[backers_count]]</f>
        <v>#DIV/0!</v>
      </c>
      <c r="O240" s="1">
        <f t="shared" si="11"/>
        <v>0</v>
      </c>
      <c r="P240" s="5" t="s">
        <v>8267</v>
      </c>
      <c r="Q240" s="1" t="s">
        <v>8309</v>
      </c>
      <c r="R240" s="1" t="s">
        <v>8315</v>
      </c>
      <c r="S240" s="9">
        <f t="shared" si="9"/>
        <v>42713.962500000001</v>
      </c>
      <c r="T240" s="11">
        <f t="shared" si="10"/>
        <v>42734.375</v>
      </c>
      <c r="U240" s="12" t="str">
        <f>TEXT(Table1[[#This Row],[Date Created Conversion (Launched at)]],"mmmm")</f>
        <v>December</v>
      </c>
      <c r="V240" s="12">
        <f>YEAR(Table1[[#This Row],[Date Created Conversion (Launched at)]])</f>
        <v>2016</v>
      </c>
    </row>
    <row r="241" spans="1:22" ht="43" x14ac:dyDescent="0.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 s="8">
        <v>1446984000</v>
      </c>
      <c r="J241" s="8">
        <v>1445308730</v>
      </c>
      <c r="K241" t="b">
        <v>0</v>
      </c>
      <c r="L241">
        <v>5</v>
      </c>
      <c r="M241" t="b">
        <v>0</v>
      </c>
      <c r="N241" s="5">
        <f>Table1[[#This Row],[pledged]]/Table1[[#This Row],[backers_count]]</f>
        <v>50</v>
      </c>
      <c r="O241" s="1">
        <f t="shared" si="11"/>
        <v>25</v>
      </c>
      <c r="P241" s="5" t="s">
        <v>8267</v>
      </c>
      <c r="Q241" s="1" t="s">
        <v>8309</v>
      </c>
      <c r="R241" s="1" t="s">
        <v>8315</v>
      </c>
      <c r="S241" s="9">
        <f t="shared" si="9"/>
        <v>42297.110300925924</v>
      </c>
      <c r="T241" s="11">
        <f t="shared" si="10"/>
        <v>42316.5</v>
      </c>
      <c r="U241" s="12" t="str">
        <f>TEXT(Table1[[#This Row],[Date Created Conversion (Launched at)]],"mmmm")</f>
        <v>October</v>
      </c>
      <c r="V241" s="12">
        <f>YEAR(Table1[[#This Row],[Date Created Conversion (Launched at)]])</f>
        <v>2015</v>
      </c>
    </row>
    <row r="242" spans="1:22" ht="43" x14ac:dyDescent="0.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 s="8">
        <v>1367773211</v>
      </c>
      <c r="J242" s="8">
        <v>1363885211</v>
      </c>
      <c r="K242" t="b">
        <v>1</v>
      </c>
      <c r="L242">
        <v>137</v>
      </c>
      <c r="M242" t="b">
        <v>1</v>
      </c>
      <c r="N242" s="5">
        <f>Table1[[#This Row],[pledged]]/Table1[[#This Row],[backers_count]]</f>
        <v>117.84759124087591</v>
      </c>
      <c r="O242" s="1">
        <f t="shared" si="11"/>
        <v>108</v>
      </c>
      <c r="P242" s="5" t="s">
        <v>8268</v>
      </c>
      <c r="Q242" s="1" t="s">
        <v>8309</v>
      </c>
      <c r="R242" s="1" t="s">
        <v>8316</v>
      </c>
      <c r="S242" s="9">
        <f t="shared" si="9"/>
        <v>41354.708460648151</v>
      </c>
      <c r="T242" s="11">
        <f t="shared" si="10"/>
        <v>41399.708460648151</v>
      </c>
      <c r="U242" s="12" t="str">
        <f>TEXT(Table1[[#This Row],[Date Created Conversion (Launched at)]],"mmmm")</f>
        <v>March</v>
      </c>
      <c r="V242" s="12">
        <f>YEAR(Table1[[#This Row],[Date Created Conversion (Launched at)]])</f>
        <v>2013</v>
      </c>
    </row>
    <row r="243" spans="1:22" ht="43" x14ac:dyDescent="0.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 s="8">
        <v>1419180304</v>
      </c>
      <c r="J243" s="8">
        <v>1415292304</v>
      </c>
      <c r="K243" t="b">
        <v>1</v>
      </c>
      <c r="L243">
        <v>376</v>
      </c>
      <c r="M243" t="b">
        <v>1</v>
      </c>
      <c r="N243" s="5">
        <f>Table1[[#This Row],[pledged]]/Table1[[#This Row],[backers_count]]</f>
        <v>109.04255319148936</v>
      </c>
      <c r="O243" s="1">
        <f t="shared" si="11"/>
        <v>113</v>
      </c>
      <c r="P243" s="5" t="s">
        <v>8268</v>
      </c>
      <c r="Q243" s="1" t="s">
        <v>8309</v>
      </c>
      <c r="R243" s="1" t="s">
        <v>8316</v>
      </c>
      <c r="S243" s="9">
        <f t="shared" si="9"/>
        <v>41949.697962962964</v>
      </c>
      <c r="T243" s="11">
        <f t="shared" si="10"/>
        <v>41994.697962962964</v>
      </c>
      <c r="U243" s="12" t="str">
        <f>TEXT(Table1[[#This Row],[Date Created Conversion (Launched at)]],"mmmm")</f>
        <v>November</v>
      </c>
      <c r="V243" s="12">
        <f>YEAR(Table1[[#This Row],[Date Created Conversion (Launched at)]])</f>
        <v>2014</v>
      </c>
    </row>
    <row r="244" spans="1:22" ht="43" x14ac:dyDescent="0.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 s="8">
        <v>1324381790</v>
      </c>
      <c r="J244" s="8">
        <v>1321357790</v>
      </c>
      <c r="K244" t="b">
        <v>1</v>
      </c>
      <c r="L244">
        <v>202</v>
      </c>
      <c r="M244" t="b">
        <v>1</v>
      </c>
      <c r="N244" s="5">
        <f>Table1[[#This Row],[pledged]]/Table1[[#This Row],[backers_count]]</f>
        <v>73.019801980198025</v>
      </c>
      <c r="O244" s="1">
        <f t="shared" si="11"/>
        <v>113</v>
      </c>
      <c r="P244" s="5" t="s">
        <v>8268</v>
      </c>
      <c r="Q244" s="1" t="s">
        <v>8309</v>
      </c>
      <c r="R244" s="1" t="s">
        <v>8316</v>
      </c>
      <c r="S244" s="9">
        <f t="shared" si="9"/>
        <v>40862.492939814816</v>
      </c>
      <c r="T244" s="11">
        <f t="shared" si="10"/>
        <v>40897.492939814816</v>
      </c>
      <c r="U244" s="12" t="str">
        <f>TEXT(Table1[[#This Row],[Date Created Conversion (Launched at)]],"mmmm")</f>
        <v>November</v>
      </c>
      <c r="V244" s="12">
        <f>YEAR(Table1[[#This Row],[Date Created Conversion (Launched at)]])</f>
        <v>2011</v>
      </c>
    </row>
    <row r="245" spans="1:22" ht="43" x14ac:dyDescent="0.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 s="8">
        <v>1393031304</v>
      </c>
      <c r="J245" s="8">
        <v>1390439304</v>
      </c>
      <c r="K245" t="b">
        <v>1</v>
      </c>
      <c r="L245">
        <v>328</v>
      </c>
      <c r="M245" t="b">
        <v>1</v>
      </c>
      <c r="N245" s="5">
        <f>Table1[[#This Row],[pledged]]/Table1[[#This Row],[backers_count]]</f>
        <v>78.195121951219505</v>
      </c>
      <c r="O245" s="1">
        <f t="shared" si="11"/>
        <v>103</v>
      </c>
      <c r="P245" s="5" t="s">
        <v>8268</v>
      </c>
      <c r="Q245" s="1" t="s">
        <v>8309</v>
      </c>
      <c r="R245" s="1" t="s">
        <v>8316</v>
      </c>
      <c r="S245" s="9">
        <f t="shared" si="9"/>
        <v>41662.047500000001</v>
      </c>
      <c r="T245" s="11">
        <f t="shared" si="10"/>
        <v>41692.047500000001</v>
      </c>
      <c r="U245" s="12" t="str">
        <f>TEXT(Table1[[#This Row],[Date Created Conversion (Launched at)]],"mmmm")</f>
        <v>January</v>
      </c>
      <c r="V245" s="12">
        <f>YEAR(Table1[[#This Row],[Date Created Conversion (Launched at)]])</f>
        <v>2014</v>
      </c>
    </row>
    <row r="246" spans="1:22" ht="57.35" x14ac:dyDescent="0.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 s="8">
        <v>1268723160</v>
      </c>
      <c r="J246" s="8">
        <v>1265269559</v>
      </c>
      <c r="K246" t="b">
        <v>1</v>
      </c>
      <c r="L246">
        <v>84</v>
      </c>
      <c r="M246" t="b">
        <v>1</v>
      </c>
      <c r="N246" s="5">
        <f>Table1[[#This Row],[pledged]]/Table1[[#This Row],[backers_count]]</f>
        <v>47.398809523809526</v>
      </c>
      <c r="O246" s="1">
        <f t="shared" si="11"/>
        <v>114</v>
      </c>
      <c r="P246" s="5" t="s">
        <v>8268</v>
      </c>
      <c r="Q246" s="1" t="s">
        <v>8309</v>
      </c>
      <c r="R246" s="1" t="s">
        <v>8316</v>
      </c>
      <c r="S246" s="9">
        <f t="shared" si="9"/>
        <v>40213.323599537034</v>
      </c>
      <c r="T246" s="11">
        <f t="shared" si="10"/>
        <v>40253.295833333337</v>
      </c>
      <c r="U246" s="12" t="str">
        <f>TEXT(Table1[[#This Row],[Date Created Conversion (Launched at)]],"mmmm")</f>
        <v>February</v>
      </c>
      <c r="V246" s="12">
        <f>YEAR(Table1[[#This Row],[Date Created Conversion (Launched at)]])</f>
        <v>2010</v>
      </c>
    </row>
    <row r="247" spans="1:22" ht="43" x14ac:dyDescent="0.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 s="8">
        <v>1345079785</v>
      </c>
      <c r="J247" s="8">
        <v>1342487785</v>
      </c>
      <c r="K247" t="b">
        <v>1</v>
      </c>
      <c r="L247">
        <v>96</v>
      </c>
      <c r="M247" t="b">
        <v>1</v>
      </c>
      <c r="N247" s="5">
        <f>Table1[[#This Row],[pledged]]/Table1[[#This Row],[backers_count]]</f>
        <v>54.020833333333336</v>
      </c>
      <c r="O247" s="1">
        <f t="shared" si="11"/>
        <v>104</v>
      </c>
      <c r="P247" s="5" t="s">
        <v>8268</v>
      </c>
      <c r="Q247" s="1" t="s">
        <v>8309</v>
      </c>
      <c r="R247" s="1" t="s">
        <v>8316</v>
      </c>
      <c r="S247" s="9">
        <f t="shared" si="9"/>
        <v>41107.053067129629</v>
      </c>
      <c r="T247" s="11">
        <f t="shared" si="10"/>
        <v>41137.053067129629</v>
      </c>
      <c r="U247" s="12" t="str">
        <f>TEXT(Table1[[#This Row],[Date Created Conversion (Launched at)]],"mmmm")</f>
        <v>July</v>
      </c>
      <c r="V247" s="12">
        <f>YEAR(Table1[[#This Row],[Date Created Conversion (Launched at)]])</f>
        <v>2012</v>
      </c>
    </row>
    <row r="248" spans="1:22" ht="43" x14ac:dyDescent="0.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 s="8">
        <v>1292665405</v>
      </c>
      <c r="J248" s="8">
        <v>1288341805</v>
      </c>
      <c r="K248" t="b">
        <v>1</v>
      </c>
      <c r="L248">
        <v>223</v>
      </c>
      <c r="M248" t="b">
        <v>1</v>
      </c>
      <c r="N248" s="5">
        <f>Table1[[#This Row],[pledged]]/Table1[[#This Row],[backers_count]]</f>
        <v>68.488789237668158</v>
      </c>
      <c r="O248" s="1">
        <f t="shared" si="11"/>
        <v>305</v>
      </c>
      <c r="P248" s="5" t="s">
        <v>8268</v>
      </c>
      <c r="Q248" s="1" t="s">
        <v>8309</v>
      </c>
      <c r="R248" s="1" t="s">
        <v>8316</v>
      </c>
      <c r="S248" s="9">
        <f t="shared" si="9"/>
        <v>40480.363483796296</v>
      </c>
      <c r="T248" s="11">
        <f t="shared" si="10"/>
        <v>40530.405150462961</v>
      </c>
      <c r="U248" s="12" t="str">
        <f>TEXT(Table1[[#This Row],[Date Created Conversion (Launched at)]],"mmmm")</f>
        <v>October</v>
      </c>
      <c r="V248" s="12">
        <f>YEAR(Table1[[#This Row],[Date Created Conversion (Launched at)]])</f>
        <v>2010</v>
      </c>
    </row>
    <row r="249" spans="1:22" ht="57.35" x14ac:dyDescent="0.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 s="8">
        <v>1287200340</v>
      </c>
      <c r="J249" s="8">
        <v>1284042614</v>
      </c>
      <c r="K249" t="b">
        <v>1</v>
      </c>
      <c r="L249">
        <v>62</v>
      </c>
      <c r="M249" t="b">
        <v>1</v>
      </c>
      <c r="N249" s="5">
        <f>Table1[[#This Row],[pledged]]/Table1[[#This Row],[backers_count]]</f>
        <v>108.14516129032258</v>
      </c>
      <c r="O249" s="1">
        <f t="shared" si="11"/>
        <v>134</v>
      </c>
      <c r="P249" s="5" t="s">
        <v>8268</v>
      </c>
      <c r="Q249" s="1" t="s">
        <v>8309</v>
      </c>
      <c r="R249" s="1" t="s">
        <v>8316</v>
      </c>
      <c r="S249" s="9">
        <f t="shared" si="9"/>
        <v>40430.604328703703</v>
      </c>
      <c r="T249" s="11">
        <f t="shared" si="10"/>
        <v>40467.152083333334</v>
      </c>
      <c r="U249" s="12" t="str">
        <f>TEXT(Table1[[#This Row],[Date Created Conversion (Launched at)]],"mmmm")</f>
        <v>September</v>
      </c>
      <c r="V249" s="12">
        <f>YEAR(Table1[[#This Row],[Date Created Conversion (Launched at)]])</f>
        <v>2010</v>
      </c>
    </row>
    <row r="250" spans="1:22" ht="43" x14ac:dyDescent="0.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 s="8">
        <v>1325961309</v>
      </c>
      <c r="J250" s="8">
        <v>1322073309</v>
      </c>
      <c r="K250" t="b">
        <v>1</v>
      </c>
      <c r="L250">
        <v>146</v>
      </c>
      <c r="M250" t="b">
        <v>1</v>
      </c>
      <c r="N250" s="5">
        <f>Table1[[#This Row],[pledged]]/Table1[[#This Row],[backers_count]]</f>
        <v>589.95205479452056</v>
      </c>
      <c r="O250" s="1">
        <f t="shared" si="11"/>
        <v>101</v>
      </c>
      <c r="P250" s="5" t="s">
        <v>8268</v>
      </c>
      <c r="Q250" s="1" t="s">
        <v>8309</v>
      </c>
      <c r="R250" s="1" t="s">
        <v>8316</v>
      </c>
      <c r="S250" s="9">
        <f t="shared" si="9"/>
        <v>40870.774409722224</v>
      </c>
      <c r="T250" s="11">
        <f t="shared" si="10"/>
        <v>40915.774409722224</v>
      </c>
      <c r="U250" s="12" t="str">
        <f>TEXT(Table1[[#This Row],[Date Created Conversion (Launched at)]],"mmmm")</f>
        <v>November</v>
      </c>
      <c r="V250" s="12">
        <f>YEAR(Table1[[#This Row],[Date Created Conversion (Launched at)]])</f>
        <v>2011</v>
      </c>
    </row>
    <row r="251" spans="1:22" ht="57.35" x14ac:dyDescent="0.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 s="8">
        <v>1282498800</v>
      </c>
      <c r="J251" s="8">
        <v>1275603020</v>
      </c>
      <c r="K251" t="b">
        <v>1</v>
      </c>
      <c r="L251">
        <v>235</v>
      </c>
      <c r="M251" t="b">
        <v>1</v>
      </c>
      <c r="N251" s="5">
        <f>Table1[[#This Row],[pledged]]/Table1[[#This Row],[backers_count]]</f>
        <v>48.051063829787232</v>
      </c>
      <c r="O251" s="1">
        <f t="shared" si="11"/>
        <v>113</v>
      </c>
      <c r="P251" s="5" t="s">
        <v>8268</v>
      </c>
      <c r="Q251" s="1" t="s">
        <v>8309</v>
      </c>
      <c r="R251" s="1" t="s">
        <v>8316</v>
      </c>
      <c r="S251" s="9">
        <f t="shared" si="9"/>
        <v>40332.923842592594</v>
      </c>
      <c r="T251" s="11">
        <f t="shared" si="10"/>
        <v>40412.736111111109</v>
      </c>
      <c r="U251" s="12" t="str">
        <f>TEXT(Table1[[#This Row],[Date Created Conversion (Launched at)]],"mmmm")</f>
        <v>June</v>
      </c>
      <c r="V251" s="12">
        <f>YEAR(Table1[[#This Row],[Date Created Conversion (Launched at)]])</f>
        <v>2010</v>
      </c>
    </row>
    <row r="252" spans="1:22" ht="43" x14ac:dyDescent="0.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 s="8">
        <v>1370525691</v>
      </c>
      <c r="J252" s="8">
        <v>1367933691</v>
      </c>
      <c r="K252" t="b">
        <v>1</v>
      </c>
      <c r="L252">
        <v>437</v>
      </c>
      <c r="M252" t="b">
        <v>1</v>
      </c>
      <c r="N252" s="5">
        <f>Table1[[#This Row],[pledged]]/Table1[[#This Row],[backers_count]]</f>
        <v>72.482837528604122</v>
      </c>
      <c r="O252" s="1">
        <f t="shared" si="11"/>
        <v>106</v>
      </c>
      <c r="P252" s="5" t="s">
        <v>8268</v>
      </c>
      <c r="Q252" s="1" t="s">
        <v>8309</v>
      </c>
      <c r="R252" s="1" t="s">
        <v>8316</v>
      </c>
      <c r="S252" s="9">
        <f t="shared" si="9"/>
        <v>41401.565868055557</v>
      </c>
      <c r="T252" s="11">
        <f t="shared" si="10"/>
        <v>41431.565868055557</v>
      </c>
      <c r="U252" s="12" t="str">
        <f>TEXT(Table1[[#This Row],[Date Created Conversion (Launched at)]],"mmmm")</f>
        <v>May</v>
      </c>
      <c r="V252" s="12">
        <f>YEAR(Table1[[#This Row],[Date Created Conversion (Launched at)]])</f>
        <v>2013</v>
      </c>
    </row>
    <row r="253" spans="1:22" ht="43" x14ac:dyDescent="0.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 s="8">
        <v>1337194800</v>
      </c>
      <c r="J253" s="8">
        <v>1334429646</v>
      </c>
      <c r="K253" t="b">
        <v>1</v>
      </c>
      <c r="L253">
        <v>77</v>
      </c>
      <c r="M253" t="b">
        <v>1</v>
      </c>
      <c r="N253" s="5">
        <f>Table1[[#This Row],[pledged]]/Table1[[#This Row],[backers_count]]</f>
        <v>57.077922077922075</v>
      </c>
      <c r="O253" s="1">
        <f t="shared" si="11"/>
        <v>126</v>
      </c>
      <c r="P253" s="5" t="s">
        <v>8268</v>
      </c>
      <c r="Q253" s="1" t="s">
        <v>8309</v>
      </c>
      <c r="R253" s="1" t="s">
        <v>8316</v>
      </c>
      <c r="S253" s="9">
        <f t="shared" si="9"/>
        <v>41013.787569444445</v>
      </c>
      <c r="T253" s="11">
        <f t="shared" si="10"/>
        <v>41045.791666666664</v>
      </c>
      <c r="U253" s="12" t="str">
        <f>TEXT(Table1[[#This Row],[Date Created Conversion (Launched at)]],"mmmm")</f>
        <v>April</v>
      </c>
      <c r="V253" s="12">
        <f>YEAR(Table1[[#This Row],[Date Created Conversion (Launched at)]])</f>
        <v>2012</v>
      </c>
    </row>
    <row r="254" spans="1:22" ht="43" x14ac:dyDescent="0.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 s="8">
        <v>1275364740</v>
      </c>
      <c r="J254" s="8">
        <v>1269878058</v>
      </c>
      <c r="K254" t="b">
        <v>1</v>
      </c>
      <c r="L254">
        <v>108</v>
      </c>
      <c r="M254" t="b">
        <v>1</v>
      </c>
      <c r="N254" s="5">
        <f>Table1[[#This Row],[pledged]]/Table1[[#This Row],[backers_count]]</f>
        <v>85.444444444444443</v>
      </c>
      <c r="O254" s="1">
        <f t="shared" si="11"/>
        <v>185</v>
      </c>
      <c r="P254" s="5" t="s">
        <v>8268</v>
      </c>
      <c r="Q254" s="1" t="s">
        <v>8309</v>
      </c>
      <c r="R254" s="1" t="s">
        <v>8316</v>
      </c>
      <c r="S254" s="9">
        <f t="shared" si="9"/>
        <v>40266.66270833333</v>
      </c>
      <c r="T254" s="11">
        <f t="shared" si="10"/>
        <v>40330.165972222225</v>
      </c>
      <c r="U254" s="12" t="str">
        <f>TEXT(Table1[[#This Row],[Date Created Conversion (Launched at)]],"mmmm")</f>
        <v>March</v>
      </c>
      <c r="V254" s="12">
        <f>YEAR(Table1[[#This Row],[Date Created Conversion (Launched at)]])</f>
        <v>2010</v>
      </c>
    </row>
    <row r="255" spans="1:22" ht="43" x14ac:dyDescent="0.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 s="8">
        <v>1329320235</v>
      </c>
      <c r="J255" s="8">
        <v>1326728235</v>
      </c>
      <c r="K255" t="b">
        <v>1</v>
      </c>
      <c r="L255">
        <v>7</v>
      </c>
      <c r="M255" t="b">
        <v>1</v>
      </c>
      <c r="N255" s="5">
        <f>Table1[[#This Row],[pledged]]/Table1[[#This Row],[backers_count]]</f>
        <v>215.85714285714286</v>
      </c>
      <c r="O255" s="1">
        <f t="shared" si="11"/>
        <v>101</v>
      </c>
      <c r="P255" s="5" t="s">
        <v>8268</v>
      </c>
      <c r="Q255" s="1" t="s">
        <v>8309</v>
      </c>
      <c r="R255" s="1" t="s">
        <v>8316</v>
      </c>
      <c r="S255" s="9">
        <f t="shared" si="9"/>
        <v>40924.650868055556</v>
      </c>
      <c r="T255" s="11">
        <f t="shared" si="10"/>
        <v>40954.650868055556</v>
      </c>
      <c r="U255" s="12" t="str">
        <f>TEXT(Table1[[#This Row],[Date Created Conversion (Launched at)]],"mmmm")</f>
        <v>January</v>
      </c>
      <c r="V255" s="12">
        <f>YEAR(Table1[[#This Row],[Date Created Conversion (Launched at)]])</f>
        <v>2012</v>
      </c>
    </row>
    <row r="256" spans="1:22" ht="43" x14ac:dyDescent="0.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 s="8">
        <v>1445047200</v>
      </c>
      <c r="J256" s="8">
        <v>1442443910</v>
      </c>
      <c r="K256" t="b">
        <v>1</v>
      </c>
      <c r="L256">
        <v>314</v>
      </c>
      <c r="M256" t="b">
        <v>1</v>
      </c>
      <c r="N256" s="5">
        <f>Table1[[#This Row],[pledged]]/Table1[[#This Row],[backers_count]]</f>
        <v>89.38643312101911</v>
      </c>
      <c r="O256" s="1">
        <f t="shared" si="11"/>
        <v>117</v>
      </c>
      <c r="P256" s="5" t="s">
        <v>8268</v>
      </c>
      <c r="Q256" s="1" t="s">
        <v>8309</v>
      </c>
      <c r="R256" s="1" t="s">
        <v>8316</v>
      </c>
      <c r="S256" s="9">
        <f t="shared" si="9"/>
        <v>42263.952662037038</v>
      </c>
      <c r="T256" s="11">
        <f t="shared" si="10"/>
        <v>42294.083333333328</v>
      </c>
      <c r="U256" s="12" t="str">
        <f>TEXT(Table1[[#This Row],[Date Created Conversion (Launched at)]],"mmmm")</f>
        <v>September</v>
      </c>
      <c r="V256" s="12">
        <f>YEAR(Table1[[#This Row],[Date Created Conversion (Launched at)]])</f>
        <v>2015</v>
      </c>
    </row>
    <row r="257" spans="1:22" ht="28.7" x14ac:dyDescent="0.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 s="8">
        <v>1300275482</v>
      </c>
      <c r="J257" s="8">
        <v>1297687082</v>
      </c>
      <c r="K257" t="b">
        <v>1</v>
      </c>
      <c r="L257">
        <v>188</v>
      </c>
      <c r="M257" t="b">
        <v>1</v>
      </c>
      <c r="N257" s="5">
        <f>Table1[[#This Row],[pledged]]/Table1[[#This Row],[backers_count]]</f>
        <v>45.418404255319146</v>
      </c>
      <c r="O257" s="1">
        <f t="shared" si="11"/>
        <v>107</v>
      </c>
      <c r="P257" s="5" t="s">
        <v>8268</v>
      </c>
      <c r="Q257" s="1" t="s">
        <v>8309</v>
      </c>
      <c r="R257" s="1" t="s">
        <v>8316</v>
      </c>
      <c r="S257" s="9">
        <f t="shared" si="9"/>
        <v>40588.526412037041</v>
      </c>
      <c r="T257" s="11">
        <f t="shared" si="10"/>
        <v>40618.48474537037</v>
      </c>
      <c r="U257" s="12" t="str">
        <f>TEXT(Table1[[#This Row],[Date Created Conversion (Launched at)]],"mmmm")</f>
        <v>February</v>
      </c>
      <c r="V257" s="12">
        <f>YEAR(Table1[[#This Row],[Date Created Conversion (Launched at)]])</f>
        <v>2011</v>
      </c>
    </row>
    <row r="258" spans="1:22" ht="43" x14ac:dyDescent="0.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 s="8">
        <v>1363458467</v>
      </c>
      <c r="J258" s="8">
        <v>1360866467</v>
      </c>
      <c r="K258" t="b">
        <v>1</v>
      </c>
      <c r="L258">
        <v>275</v>
      </c>
      <c r="M258" t="b">
        <v>1</v>
      </c>
      <c r="N258" s="5">
        <f>Table1[[#This Row],[pledged]]/Table1[[#This Row],[backers_count]]</f>
        <v>65.756363636363631</v>
      </c>
      <c r="O258" s="1">
        <f t="shared" si="11"/>
        <v>139</v>
      </c>
      <c r="P258" s="5" t="s">
        <v>8268</v>
      </c>
      <c r="Q258" s="1" t="s">
        <v>8309</v>
      </c>
      <c r="R258" s="1" t="s">
        <v>8316</v>
      </c>
      <c r="S258" s="9">
        <f t="shared" ref="S258:S321" si="12">(J258/86400)+DATE(1970,1,1)</f>
        <v>41319.769293981481</v>
      </c>
      <c r="T258" s="11">
        <f t="shared" ref="T258:T321" si="13">(I258/86400)+DATE(1970,1,1)</f>
        <v>41349.769293981481</v>
      </c>
      <c r="U258" s="12" t="str">
        <f>TEXT(Table1[[#This Row],[Date Created Conversion (Launched at)]],"mmmm")</f>
        <v>February</v>
      </c>
      <c r="V258" s="12">
        <f>YEAR(Table1[[#This Row],[Date Created Conversion (Launched at)]])</f>
        <v>2013</v>
      </c>
    </row>
    <row r="259" spans="1:22" ht="43" x14ac:dyDescent="0.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 s="8">
        <v>1463670162</v>
      </c>
      <c r="J259" s="8">
        <v>1461078162</v>
      </c>
      <c r="K259" t="b">
        <v>1</v>
      </c>
      <c r="L259">
        <v>560</v>
      </c>
      <c r="M259" t="b">
        <v>1</v>
      </c>
      <c r="N259" s="5">
        <f>Table1[[#This Row],[pledged]]/Table1[[#This Row],[backers_count]]</f>
        <v>66.70405357142856</v>
      </c>
      <c r="O259" s="1">
        <f t="shared" ref="O259:O322" si="14">ROUND(($E259/$D259)*100,0)</f>
        <v>107</v>
      </c>
      <c r="P259" s="5" t="s">
        <v>8268</v>
      </c>
      <c r="Q259" s="1" t="s">
        <v>8309</v>
      </c>
      <c r="R259" s="1" t="s">
        <v>8316</v>
      </c>
      <c r="S259" s="9">
        <f t="shared" si="12"/>
        <v>42479.626875000002</v>
      </c>
      <c r="T259" s="11">
        <f t="shared" si="13"/>
        <v>42509.626875000002</v>
      </c>
      <c r="U259" s="12" t="str">
        <f>TEXT(Table1[[#This Row],[Date Created Conversion (Launched at)]],"mmmm")</f>
        <v>April</v>
      </c>
      <c r="V259" s="12">
        <f>YEAR(Table1[[#This Row],[Date Created Conversion (Launched at)]])</f>
        <v>2016</v>
      </c>
    </row>
    <row r="260" spans="1:22" ht="43" x14ac:dyDescent="0.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 s="8">
        <v>1308359666</v>
      </c>
      <c r="J260" s="8">
        <v>1305767666</v>
      </c>
      <c r="K260" t="b">
        <v>1</v>
      </c>
      <c r="L260">
        <v>688</v>
      </c>
      <c r="M260" t="b">
        <v>1</v>
      </c>
      <c r="N260" s="5">
        <f>Table1[[#This Row],[pledged]]/Table1[[#This Row],[backers_count]]</f>
        <v>83.345930232558146</v>
      </c>
      <c r="O260" s="1">
        <f t="shared" si="14"/>
        <v>191</v>
      </c>
      <c r="P260" s="5" t="s">
        <v>8268</v>
      </c>
      <c r="Q260" s="1" t="s">
        <v>8309</v>
      </c>
      <c r="R260" s="1" t="s">
        <v>8316</v>
      </c>
      <c r="S260" s="9">
        <f t="shared" si="12"/>
        <v>40682.051689814813</v>
      </c>
      <c r="T260" s="11">
        <f t="shared" si="13"/>
        <v>40712.051689814813</v>
      </c>
      <c r="U260" s="12" t="str">
        <f>TEXT(Table1[[#This Row],[Date Created Conversion (Launched at)]],"mmmm")</f>
        <v>May</v>
      </c>
      <c r="V260" s="12">
        <f>YEAR(Table1[[#This Row],[Date Created Conversion (Launched at)]])</f>
        <v>2011</v>
      </c>
    </row>
    <row r="261" spans="1:22" ht="43" x14ac:dyDescent="0.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 s="8">
        <v>1428514969</v>
      </c>
      <c r="J261" s="8">
        <v>1425922969</v>
      </c>
      <c r="K261" t="b">
        <v>1</v>
      </c>
      <c r="L261">
        <v>942</v>
      </c>
      <c r="M261" t="b">
        <v>1</v>
      </c>
      <c r="N261" s="5">
        <f>Table1[[#This Row],[pledged]]/Table1[[#This Row],[backers_count]]</f>
        <v>105.04609341825902</v>
      </c>
      <c r="O261" s="1">
        <f t="shared" si="14"/>
        <v>132</v>
      </c>
      <c r="P261" s="5" t="s">
        <v>8268</v>
      </c>
      <c r="Q261" s="1" t="s">
        <v>8309</v>
      </c>
      <c r="R261" s="1" t="s">
        <v>8316</v>
      </c>
      <c r="S261" s="9">
        <f t="shared" si="12"/>
        <v>42072.738067129627</v>
      </c>
      <c r="T261" s="11">
        <f t="shared" si="13"/>
        <v>42102.738067129627</v>
      </c>
      <c r="U261" s="12" t="str">
        <f>TEXT(Table1[[#This Row],[Date Created Conversion (Launched at)]],"mmmm")</f>
        <v>March</v>
      </c>
      <c r="V261" s="12">
        <f>YEAR(Table1[[#This Row],[Date Created Conversion (Launched at)]])</f>
        <v>2015</v>
      </c>
    </row>
    <row r="262" spans="1:22" ht="43" x14ac:dyDescent="0.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 s="8">
        <v>1279360740</v>
      </c>
      <c r="J262" s="8">
        <v>1275415679</v>
      </c>
      <c r="K262" t="b">
        <v>1</v>
      </c>
      <c r="L262">
        <v>88</v>
      </c>
      <c r="M262" t="b">
        <v>1</v>
      </c>
      <c r="N262" s="5">
        <f>Table1[[#This Row],[pledged]]/Table1[[#This Row],[backers_count]]</f>
        <v>120.90909090909091</v>
      </c>
      <c r="O262" s="1">
        <f t="shared" si="14"/>
        <v>106</v>
      </c>
      <c r="P262" s="5" t="s">
        <v>8268</v>
      </c>
      <c r="Q262" s="1" t="s">
        <v>8309</v>
      </c>
      <c r="R262" s="1" t="s">
        <v>8316</v>
      </c>
      <c r="S262" s="9">
        <f t="shared" si="12"/>
        <v>40330.755543981482</v>
      </c>
      <c r="T262" s="11">
        <f t="shared" si="13"/>
        <v>40376.415972222225</v>
      </c>
      <c r="U262" s="12" t="str">
        <f>TEXT(Table1[[#This Row],[Date Created Conversion (Launched at)]],"mmmm")</f>
        <v>June</v>
      </c>
      <c r="V262" s="12">
        <f>YEAR(Table1[[#This Row],[Date Created Conversion (Launched at)]])</f>
        <v>2010</v>
      </c>
    </row>
    <row r="263" spans="1:22" ht="28.7" x14ac:dyDescent="0.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 s="8">
        <v>1339080900</v>
      </c>
      <c r="J263" s="8">
        <v>1334783704</v>
      </c>
      <c r="K263" t="b">
        <v>1</v>
      </c>
      <c r="L263">
        <v>220</v>
      </c>
      <c r="M263" t="b">
        <v>1</v>
      </c>
      <c r="N263" s="5">
        <f>Table1[[#This Row],[pledged]]/Table1[[#This Row],[backers_count]]</f>
        <v>97.63636363636364</v>
      </c>
      <c r="O263" s="1">
        <f t="shared" si="14"/>
        <v>107</v>
      </c>
      <c r="P263" s="5" t="s">
        <v>8268</v>
      </c>
      <c r="Q263" s="1" t="s">
        <v>8309</v>
      </c>
      <c r="R263" s="1" t="s">
        <v>8316</v>
      </c>
      <c r="S263" s="9">
        <f t="shared" si="12"/>
        <v>41017.885462962964</v>
      </c>
      <c r="T263" s="11">
        <f t="shared" si="13"/>
        <v>41067.621527777781</v>
      </c>
      <c r="U263" s="12" t="str">
        <f>TEXT(Table1[[#This Row],[Date Created Conversion (Launched at)]],"mmmm")</f>
        <v>April</v>
      </c>
      <c r="V263" s="12">
        <f>YEAR(Table1[[#This Row],[Date Created Conversion (Launched at)]])</f>
        <v>2012</v>
      </c>
    </row>
    <row r="264" spans="1:22" ht="28.7" x14ac:dyDescent="0.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 s="8">
        <v>1298699828</v>
      </c>
      <c r="J264" s="8">
        <v>1294811828</v>
      </c>
      <c r="K264" t="b">
        <v>1</v>
      </c>
      <c r="L264">
        <v>145</v>
      </c>
      <c r="M264" t="b">
        <v>1</v>
      </c>
      <c r="N264" s="5">
        <f>Table1[[#This Row],[pledged]]/Table1[[#This Row],[backers_count]]</f>
        <v>41.379310344827587</v>
      </c>
      <c r="O264" s="1">
        <f t="shared" si="14"/>
        <v>240</v>
      </c>
      <c r="P264" s="5" t="s">
        <v>8268</v>
      </c>
      <c r="Q264" s="1" t="s">
        <v>8309</v>
      </c>
      <c r="R264" s="1" t="s">
        <v>8316</v>
      </c>
      <c r="S264" s="9">
        <f t="shared" si="12"/>
        <v>40555.24800925926</v>
      </c>
      <c r="T264" s="11">
        <f t="shared" si="13"/>
        <v>40600.24800925926</v>
      </c>
      <c r="U264" s="12" t="str">
        <f>TEXT(Table1[[#This Row],[Date Created Conversion (Launched at)]],"mmmm")</f>
        <v>January</v>
      </c>
      <c r="V264" s="12">
        <f>YEAR(Table1[[#This Row],[Date Created Conversion (Launched at)]])</f>
        <v>2011</v>
      </c>
    </row>
    <row r="265" spans="1:22" ht="57.35" x14ac:dyDescent="0.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 s="8">
        <v>1348786494</v>
      </c>
      <c r="J265" s="8">
        <v>1346194494</v>
      </c>
      <c r="K265" t="b">
        <v>1</v>
      </c>
      <c r="L265">
        <v>963</v>
      </c>
      <c r="M265" t="b">
        <v>1</v>
      </c>
      <c r="N265" s="5">
        <f>Table1[[#This Row],[pledged]]/Table1[[#This Row],[backers_count]]</f>
        <v>30.654485981308412</v>
      </c>
      <c r="O265" s="1">
        <f t="shared" si="14"/>
        <v>118</v>
      </c>
      <c r="P265" s="5" t="s">
        <v>8268</v>
      </c>
      <c r="Q265" s="1" t="s">
        <v>8309</v>
      </c>
      <c r="R265" s="1" t="s">
        <v>8316</v>
      </c>
      <c r="S265" s="9">
        <f t="shared" si="12"/>
        <v>41149.954791666663</v>
      </c>
      <c r="T265" s="11">
        <f t="shared" si="13"/>
        <v>41179.954791666663</v>
      </c>
      <c r="U265" s="12" t="str">
        <f>TEXT(Table1[[#This Row],[Date Created Conversion (Launched at)]],"mmmm")</f>
        <v>August</v>
      </c>
      <c r="V265" s="12">
        <f>YEAR(Table1[[#This Row],[Date Created Conversion (Launched at)]])</f>
        <v>2012</v>
      </c>
    </row>
    <row r="266" spans="1:22" ht="57.35" x14ac:dyDescent="0.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 s="8">
        <v>1336747995</v>
      </c>
      <c r="J266" s="8">
        <v>1334155995</v>
      </c>
      <c r="K266" t="b">
        <v>1</v>
      </c>
      <c r="L266">
        <v>91</v>
      </c>
      <c r="M266" t="b">
        <v>1</v>
      </c>
      <c r="N266" s="5">
        <f>Table1[[#This Row],[pledged]]/Table1[[#This Row],[backers_count]]</f>
        <v>64.945054945054949</v>
      </c>
      <c r="O266" s="1">
        <f t="shared" si="14"/>
        <v>118</v>
      </c>
      <c r="P266" s="5" t="s">
        <v>8268</v>
      </c>
      <c r="Q266" s="1" t="s">
        <v>8309</v>
      </c>
      <c r="R266" s="1" t="s">
        <v>8316</v>
      </c>
      <c r="S266" s="9">
        <f t="shared" si="12"/>
        <v>41010.620312500003</v>
      </c>
      <c r="T266" s="11">
        <f t="shared" si="13"/>
        <v>41040.620312500003</v>
      </c>
      <c r="U266" s="12" t="str">
        <f>TEXT(Table1[[#This Row],[Date Created Conversion (Launched at)]],"mmmm")</f>
        <v>April</v>
      </c>
      <c r="V266" s="12">
        <f>YEAR(Table1[[#This Row],[Date Created Conversion (Launched at)]])</f>
        <v>2012</v>
      </c>
    </row>
    <row r="267" spans="1:22" ht="57.35" x14ac:dyDescent="0.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 s="8">
        <v>1273522560</v>
      </c>
      <c r="J267" s="8">
        <v>1269928430</v>
      </c>
      <c r="K267" t="b">
        <v>1</v>
      </c>
      <c r="L267">
        <v>58</v>
      </c>
      <c r="M267" t="b">
        <v>1</v>
      </c>
      <c r="N267" s="5">
        <f>Table1[[#This Row],[pledged]]/Table1[[#This Row],[backers_count]]</f>
        <v>95.775862068965523</v>
      </c>
      <c r="O267" s="1">
        <f t="shared" si="14"/>
        <v>111</v>
      </c>
      <c r="P267" s="5" t="s">
        <v>8268</v>
      </c>
      <c r="Q267" s="1" t="s">
        <v>8309</v>
      </c>
      <c r="R267" s="1" t="s">
        <v>8316</v>
      </c>
      <c r="S267" s="9">
        <f t="shared" si="12"/>
        <v>40267.245717592596</v>
      </c>
      <c r="T267" s="11">
        <f t="shared" si="13"/>
        <v>40308.844444444447</v>
      </c>
      <c r="U267" s="12" t="str">
        <f>TEXT(Table1[[#This Row],[Date Created Conversion (Launched at)]],"mmmm")</f>
        <v>March</v>
      </c>
      <c r="V267" s="12">
        <f>YEAR(Table1[[#This Row],[Date Created Conversion (Launched at)]])</f>
        <v>2010</v>
      </c>
    </row>
    <row r="268" spans="1:22" ht="57.35" x14ac:dyDescent="0.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 s="8">
        <v>1271994660</v>
      </c>
      <c r="J268" s="8">
        <v>1264565507</v>
      </c>
      <c r="K268" t="b">
        <v>1</v>
      </c>
      <c r="L268">
        <v>36</v>
      </c>
      <c r="M268" t="b">
        <v>1</v>
      </c>
      <c r="N268" s="5">
        <f>Table1[[#This Row],[pledged]]/Table1[[#This Row],[backers_count]]</f>
        <v>40.416666666666664</v>
      </c>
      <c r="O268" s="1">
        <f t="shared" si="14"/>
        <v>146</v>
      </c>
      <c r="P268" s="5" t="s">
        <v>8268</v>
      </c>
      <c r="Q268" s="1" t="s">
        <v>8309</v>
      </c>
      <c r="R268" s="1" t="s">
        <v>8316</v>
      </c>
      <c r="S268" s="9">
        <f t="shared" si="12"/>
        <v>40205.174849537041</v>
      </c>
      <c r="T268" s="11">
        <f t="shared" si="13"/>
        <v>40291.160416666666</v>
      </c>
      <c r="U268" s="12" t="str">
        <f>TEXT(Table1[[#This Row],[Date Created Conversion (Launched at)]],"mmmm")</f>
        <v>January</v>
      </c>
      <c r="V268" s="12">
        <f>YEAR(Table1[[#This Row],[Date Created Conversion (Launched at)]])</f>
        <v>2010</v>
      </c>
    </row>
    <row r="269" spans="1:22" ht="43" x14ac:dyDescent="0.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 s="8">
        <v>1403693499</v>
      </c>
      <c r="J269" s="8">
        <v>1401101499</v>
      </c>
      <c r="K269" t="b">
        <v>1</v>
      </c>
      <c r="L269">
        <v>165</v>
      </c>
      <c r="M269" t="b">
        <v>1</v>
      </c>
      <c r="N269" s="5">
        <f>Table1[[#This Row],[pledged]]/Table1[[#This Row],[backers_count]]</f>
        <v>78.578424242424248</v>
      </c>
      <c r="O269" s="1">
        <f t="shared" si="14"/>
        <v>132</v>
      </c>
      <c r="P269" s="5" t="s">
        <v>8268</v>
      </c>
      <c r="Q269" s="1" t="s">
        <v>8309</v>
      </c>
      <c r="R269" s="1" t="s">
        <v>8316</v>
      </c>
      <c r="S269" s="9">
        <f t="shared" si="12"/>
        <v>41785.452534722222</v>
      </c>
      <c r="T269" s="11">
        <f t="shared" si="13"/>
        <v>41815.452534722222</v>
      </c>
      <c r="U269" s="12" t="str">
        <f>TEXT(Table1[[#This Row],[Date Created Conversion (Launched at)]],"mmmm")</f>
        <v>May</v>
      </c>
      <c r="V269" s="12">
        <f>YEAR(Table1[[#This Row],[Date Created Conversion (Launched at)]])</f>
        <v>2014</v>
      </c>
    </row>
    <row r="270" spans="1:22" ht="43" x14ac:dyDescent="0.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 s="8">
        <v>1320640778</v>
      </c>
      <c r="J270" s="8">
        <v>1316749178</v>
      </c>
      <c r="K270" t="b">
        <v>1</v>
      </c>
      <c r="L270">
        <v>111</v>
      </c>
      <c r="M270" t="b">
        <v>1</v>
      </c>
      <c r="N270" s="5">
        <f>Table1[[#This Row],[pledged]]/Table1[[#This Row],[backers_count]]</f>
        <v>50.18018018018018</v>
      </c>
      <c r="O270" s="1">
        <f t="shared" si="14"/>
        <v>111</v>
      </c>
      <c r="P270" s="5" t="s">
        <v>8268</v>
      </c>
      <c r="Q270" s="1" t="s">
        <v>8309</v>
      </c>
      <c r="R270" s="1" t="s">
        <v>8316</v>
      </c>
      <c r="S270" s="9">
        <f t="shared" si="12"/>
        <v>40809.15252314815</v>
      </c>
      <c r="T270" s="11">
        <f t="shared" si="13"/>
        <v>40854.194189814814</v>
      </c>
      <c r="U270" s="12" t="str">
        <f>TEXT(Table1[[#This Row],[Date Created Conversion (Launched at)]],"mmmm")</f>
        <v>September</v>
      </c>
      <c r="V270" s="12">
        <f>YEAR(Table1[[#This Row],[Date Created Conversion (Launched at)]])</f>
        <v>2011</v>
      </c>
    </row>
    <row r="271" spans="1:22" ht="43" x14ac:dyDescent="0.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 s="8">
        <v>1487738622</v>
      </c>
      <c r="J271" s="8">
        <v>1485146622</v>
      </c>
      <c r="K271" t="b">
        <v>1</v>
      </c>
      <c r="L271">
        <v>1596</v>
      </c>
      <c r="M271" t="b">
        <v>1</v>
      </c>
      <c r="N271" s="5">
        <f>Table1[[#This Row],[pledged]]/Table1[[#This Row],[backers_count]]</f>
        <v>92.251735588972423</v>
      </c>
      <c r="O271" s="1">
        <f t="shared" si="14"/>
        <v>147</v>
      </c>
      <c r="P271" s="5" t="s">
        <v>8268</v>
      </c>
      <c r="Q271" s="1" t="s">
        <v>8309</v>
      </c>
      <c r="R271" s="1" t="s">
        <v>8316</v>
      </c>
      <c r="S271" s="9">
        <f t="shared" si="12"/>
        <v>42758.197013888886</v>
      </c>
      <c r="T271" s="11">
        <f t="shared" si="13"/>
        <v>42788.197013888886</v>
      </c>
      <c r="U271" s="12" t="str">
        <f>TEXT(Table1[[#This Row],[Date Created Conversion (Launched at)]],"mmmm")</f>
        <v>January</v>
      </c>
      <c r="V271" s="12">
        <f>YEAR(Table1[[#This Row],[Date Created Conversion (Launched at)]])</f>
        <v>2017</v>
      </c>
    </row>
    <row r="272" spans="1:22" ht="43" x14ac:dyDescent="0.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 s="8">
        <v>1306296000</v>
      </c>
      <c r="J272" s="8">
        <v>1301950070</v>
      </c>
      <c r="K272" t="b">
        <v>1</v>
      </c>
      <c r="L272">
        <v>61</v>
      </c>
      <c r="M272" t="b">
        <v>1</v>
      </c>
      <c r="N272" s="5">
        <f>Table1[[#This Row],[pledged]]/Table1[[#This Row],[backers_count]]</f>
        <v>57.540983606557376</v>
      </c>
      <c r="O272" s="1">
        <f t="shared" si="14"/>
        <v>153</v>
      </c>
      <c r="P272" s="5" t="s">
        <v>8268</v>
      </c>
      <c r="Q272" s="1" t="s">
        <v>8309</v>
      </c>
      <c r="R272" s="1" t="s">
        <v>8316</v>
      </c>
      <c r="S272" s="9">
        <f t="shared" si="12"/>
        <v>40637.86655092593</v>
      </c>
      <c r="T272" s="11">
        <f t="shared" si="13"/>
        <v>40688.166666666664</v>
      </c>
      <c r="U272" s="12" t="str">
        <f>TEXT(Table1[[#This Row],[Date Created Conversion (Launched at)]],"mmmm")</f>
        <v>April</v>
      </c>
      <c r="V272" s="12">
        <f>YEAR(Table1[[#This Row],[Date Created Conversion (Launched at)]])</f>
        <v>2011</v>
      </c>
    </row>
    <row r="273" spans="1:22" ht="43" x14ac:dyDescent="0.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 s="8">
        <v>1388649600</v>
      </c>
      <c r="J273" s="8">
        <v>1386123861</v>
      </c>
      <c r="K273" t="b">
        <v>1</v>
      </c>
      <c r="L273">
        <v>287</v>
      </c>
      <c r="M273" t="b">
        <v>1</v>
      </c>
      <c r="N273" s="5">
        <f>Table1[[#This Row],[pledged]]/Table1[[#This Row],[backers_count]]</f>
        <v>109.42160278745645</v>
      </c>
      <c r="O273" s="1">
        <f t="shared" si="14"/>
        <v>105</v>
      </c>
      <c r="P273" s="5" t="s">
        <v>8268</v>
      </c>
      <c r="Q273" s="1" t="s">
        <v>8309</v>
      </c>
      <c r="R273" s="1" t="s">
        <v>8316</v>
      </c>
      <c r="S273" s="9">
        <f t="shared" si="12"/>
        <v>41612.100243055553</v>
      </c>
      <c r="T273" s="11">
        <f t="shared" si="13"/>
        <v>41641.333333333336</v>
      </c>
      <c r="U273" s="12" t="str">
        <f>TEXT(Table1[[#This Row],[Date Created Conversion (Launched at)]],"mmmm")</f>
        <v>December</v>
      </c>
      <c r="V273" s="12">
        <f>YEAR(Table1[[#This Row],[Date Created Conversion (Launched at)]])</f>
        <v>2013</v>
      </c>
    </row>
    <row r="274" spans="1:22" ht="43" x14ac:dyDescent="0.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 s="8">
        <v>1272480540</v>
      </c>
      <c r="J274" s="8">
        <v>1267220191</v>
      </c>
      <c r="K274" t="b">
        <v>1</v>
      </c>
      <c r="L274">
        <v>65</v>
      </c>
      <c r="M274" t="b">
        <v>1</v>
      </c>
      <c r="N274" s="5">
        <f>Table1[[#This Row],[pledged]]/Table1[[#This Row],[backers_count]]</f>
        <v>81.892461538461546</v>
      </c>
      <c r="O274" s="1">
        <f t="shared" si="14"/>
        <v>177</v>
      </c>
      <c r="P274" s="5" t="s">
        <v>8268</v>
      </c>
      <c r="Q274" s="1" t="s">
        <v>8309</v>
      </c>
      <c r="R274" s="1" t="s">
        <v>8316</v>
      </c>
      <c r="S274" s="9">
        <f t="shared" si="12"/>
        <v>40235.900358796294</v>
      </c>
      <c r="T274" s="11">
        <f t="shared" si="13"/>
        <v>40296.78402777778</v>
      </c>
      <c r="U274" s="12" t="str">
        <f>TEXT(Table1[[#This Row],[Date Created Conversion (Launched at)]],"mmmm")</f>
        <v>February</v>
      </c>
      <c r="V274" s="12">
        <f>YEAR(Table1[[#This Row],[Date Created Conversion (Launched at)]])</f>
        <v>2010</v>
      </c>
    </row>
    <row r="275" spans="1:22" ht="43" x14ac:dyDescent="0.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 s="8">
        <v>1309694266</v>
      </c>
      <c r="J275" s="8">
        <v>1307102266</v>
      </c>
      <c r="K275" t="b">
        <v>1</v>
      </c>
      <c r="L275">
        <v>118</v>
      </c>
      <c r="M275" t="b">
        <v>1</v>
      </c>
      <c r="N275" s="5">
        <f>Table1[[#This Row],[pledged]]/Table1[[#This Row],[backers_count]]</f>
        <v>45.667711864406776</v>
      </c>
      <c r="O275" s="1">
        <f t="shared" si="14"/>
        <v>108</v>
      </c>
      <c r="P275" s="5" t="s">
        <v>8268</v>
      </c>
      <c r="Q275" s="1" t="s">
        <v>8309</v>
      </c>
      <c r="R275" s="1" t="s">
        <v>8316</v>
      </c>
      <c r="S275" s="9">
        <f t="shared" si="12"/>
        <v>40697.498449074075</v>
      </c>
      <c r="T275" s="11">
        <f t="shared" si="13"/>
        <v>40727.498449074075</v>
      </c>
      <c r="U275" s="12" t="str">
        <f>TEXT(Table1[[#This Row],[Date Created Conversion (Launched at)]],"mmmm")</f>
        <v>June</v>
      </c>
      <c r="V275" s="12">
        <f>YEAR(Table1[[#This Row],[Date Created Conversion (Launched at)]])</f>
        <v>2011</v>
      </c>
    </row>
    <row r="276" spans="1:22" ht="43" x14ac:dyDescent="0.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 s="8">
        <v>1333609140</v>
      </c>
      <c r="J276" s="8">
        <v>1330638829</v>
      </c>
      <c r="K276" t="b">
        <v>1</v>
      </c>
      <c r="L276">
        <v>113</v>
      </c>
      <c r="M276" t="b">
        <v>1</v>
      </c>
      <c r="N276" s="5">
        <f>Table1[[#This Row],[pledged]]/Table1[[#This Row],[backers_count]]</f>
        <v>55.221238938053098</v>
      </c>
      <c r="O276" s="1">
        <f t="shared" si="14"/>
        <v>156</v>
      </c>
      <c r="P276" s="5" t="s">
        <v>8268</v>
      </c>
      <c r="Q276" s="1" t="s">
        <v>8309</v>
      </c>
      <c r="R276" s="1" t="s">
        <v>8316</v>
      </c>
      <c r="S276" s="9">
        <f t="shared" si="12"/>
        <v>40969.912372685183</v>
      </c>
      <c r="T276" s="11">
        <f t="shared" si="13"/>
        <v>41004.290972222225</v>
      </c>
      <c r="U276" s="12" t="str">
        <f>TEXT(Table1[[#This Row],[Date Created Conversion (Launched at)]],"mmmm")</f>
        <v>March</v>
      </c>
      <c r="V276" s="12">
        <f>YEAR(Table1[[#This Row],[Date Created Conversion (Launched at)]])</f>
        <v>2012</v>
      </c>
    </row>
    <row r="277" spans="1:22" ht="43" x14ac:dyDescent="0.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 s="8">
        <v>1352511966</v>
      </c>
      <c r="J277" s="8">
        <v>1349916366</v>
      </c>
      <c r="K277" t="b">
        <v>1</v>
      </c>
      <c r="L277">
        <v>332</v>
      </c>
      <c r="M277" t="b">
        <v>1</v>
      </c>
      <c r="N277" s="5">
        <f>Table1[[#This Row],[pledged]]/Table1[[#This Row],[backers_count]]</f>
        <v>65.298192771084331</v>
      </c>
      <c r="O277" s="1">
        <f t="shared" si="14"/>
        <v>108</v>
      </c>
      <c r="P277" s="5" t="s">
        <v>8268</v>
      </c>
      <c r="Q277" s="1" t="s">
        <v>8309</v>
      </c>
      <c r="R277" s="1" t="s">
        <v>8316</v>
      </c>
      <c r="S277" s="9">
        <f t="shared" si="12"/>
        <v>41193.032013888893</v>
      </c>
      <c r="T277" s="11">
        <f t="shared" si="13"/>
        <v>41223.073680555557</v>
      </c>
      <c r="U277" s="12" t="str">
        <f>TEXT(Table1[[#This Row],[Date Created Conversion (Launched at)]],"mmmm")</f>
        <v>October</v>
      </c>
      <c r="V277" s="12">
        <f>YEAR(Table1[[#This Row],[Date Created Conversion (Launched at)]])</f>
        <v>2012</v>
      </c>
    </row>
    <row r="278" spans="1:22" ht="43" x14ac:dyDescent="0.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 s="8">
        <v>1335574674</v>
      </c>
      <c r="J278" s="8">
        <v>1330394274</v>
      </c>
      <c r="K278" t="b">
        <v>1</v>
      </c>
      <c r="L278">
        <v>62</v>
      </c>
      <c r="M278" t="b">
        <v>1</v>
      </c>
      <c r="N278" s="5">
        <f>Table1[[#This Row],[pledged]]/Table1[[#This Row],[backers_count]]</f>
        <v>95.225806451612897</v>
      </c>
      <c r="O278" s="1">
        <f t="shared" si="14"/>
        <v>148</v>
      </c>
      <c r="P278" s="5" t="s">
        <v>8268</v>
      </c>
      <c r="Q278" s="1" t="s">
        <v>8309</v>
      </c>
      <c r="R278" s="1" t="s">
        <v>8316</v>
      </c>
      <c r="S278" s="9">
        <f t="shared" si="12"/>
        <v>40967.081875000003</v>
      </c>
      <c r="T278" s="11">
        <f t="shared" si="13"/>
        <v>41027.040208333332</v>
      </c>
      <c r="U278" s="12" t="str">
        <f>TEXT(Table1[[#This Row],[Date Created Conversion (Launched at)]],"mmmm")</f>
        <v>February</v>
      </c>
      <c r="V278" s="12">
        <f>YEAR(Table1[[#This Row],[Date Created Conversion (Launched at)]])</f>
        <v>2012</v>
      </c>
    </row>
    <row r="279" spans="1:22" ht="43" x14ac:dyDescent="0.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 s="8">
        <v>1432416219</v>
      </c>
      <c r="J279" s="8">
        <v>1429824219</v>
      </c>
      <c r="K279" t="b">
        <v>1</v>
      </c>
      <c r="L279">
        <v>951</v>
      </c>
      <c r="M279" t="b">
        <v>1</v>
      </c>
      <c r="N279" s="5">
        <f>Table1[[#This Row],[pledged]]/Table1[[#This Row],[backers_count]]</f>
        <v>75.444794952681391</v>
      </c>
      <c r="O279" s="1">
        <f t="shared" si="14"/>
        <v>110</v>
      </c>
      <c r="P279" s="5" t="s">
        <v>8268</v>
      </c>
      <c r="Q279" s="1" t="s">
        <v>8309</v>
      </c>
      <c r="R279" s="1" t="s">
        <v>8316</v>
      </c>
      <c r="S279" s="9">
        <f t="shared" si="12"/>
        <v>42117.891423611116</v>
      </c>
      <c r="T279" s="11">
        <f t="shared" si="13"/>
        <v>42147.891423611116</v>
      </c>
      <c r="U279" s="12" t="str">
        <f>TEXT(Table1[[#This Row],[Date Created Conversion (Launched at)]],"mmmm")</f>
        <v>April</v>
      </c>
      <c r="V279" s="12">
        <f>YEAR(Table1[[#This Row],[Date Created Conversion (Launched at)]])</f>
        <v>2015</v>
      </c>
    </row>
    <row r="280" spans="1:22" ht="28.7" x14ac:dyDescent="0.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 s="8">
        <v>1350003539</v>
      </c>
      <c r="J280" s="8">
        <v>1347411539</v>
      </c>
      <c r="K280" t="b">
        <v>1</v>
      </c>
      <c r="L280">
        <v>415</v>
      </c>
      <c r="M280" t="b">
        <v>1</v>
      </c>
      <c r="N280" s="5">
        <f>Table1[[#This Row],[pledged]]/Table1[[#This Row],[backers_count]]</f>
        <v>97.816867469879512</v>
      </c>
      <c r="O280" s="1">
        <f t="shared" si="14"/>
        <v>150</v>
      </c>
      <c r="P280" s="5" t="s">
        <v>8268</v>
      </c>
      <c r="Q280" s="1" t="s">
        <v>8309</v>
      </c>
      <c r="R280" s="1" t="s">
        <v>8316</v>
      </c>
      <c r="S280" s="9">
        <f t="shared" si="12"/>
        <v>41164.040960648148</v>
      </c>
      <c r="T280" s="11">
        <f t="shared" si="13"/>
        <v>41194.040960648148</v>
      </c>
      <c r="U280" s="12" t="str">
        <f>TEXT(Table1[[#This Row],[Date Created Conversion (Launched at)]],"mmmm")</f>
        <v>September</v>
      </c>
      <c r="V280" s="12">
        <f>YEAR(Table1[[#This Row],[Date Created Conversion (Launched at)]])</f>
        <v>2012</v>
      </c>
    </row>
    <row r="281" spans="1:22" ht="43" x14ac:dyDescent="0.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 s="8">
        <v>1488160860</v>
      </c>
      <c r="J281" s="8">
        <v>1485237096</v>
      </c>
      <c r="K281" t="b">
        <v>1</v>
      </c>
      <c r="L281">
        <v>305</v>
      </c>
      <c r="M281" t="b">
        <v>1</v>
      </c>
      <c r="N281" s="5">
        <f>Table1[[#This Row],[pledged]]/Table1[[#This Row],[backers_count]]</f>
        <v>87.685606557377056</v>
      </c>
      <c r="O281" s="1">
        <f t="shared" si="14"/>
        <v>157</v>
      </c>
      <c r="P281" s="5" t="s">
        <v>8268</v>
      </c>
      <c r="Q281" s="1" t="s">
        <v>8309</v>
      </c>
      <c r="R281" s="1" t="s">
        <v>8316</v>
      </c>
      <c r="S281" s="9">
        <f t="shared" si="12"/>
        <v>42759.244166666671</v>
      </c>
      <c r="T281" s="11">
        <f t="shared" si="13"/>
        <v>42793.084027777775</v>
      </c>
      <c r="U281" s="12" t="str">
        <f>TEXT(Table1[[#This Row],[Date Created Conversion (Launched at)]],"mmmm")</f>
        <v>January</v>
      </c>
      <c r="V281" s="12">
        <f>YEAR(Table1[[#This Row],[Date Created Conversion (Launched at)]])</f>
        <v>2017</v>
      </c>
    </row>
    <row r="282" spans="1:22" ht="43" x14ac:dyDescent="0.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 s="8">
        <v>1401459035</v>
      </c>
      <c r="J282" s="8">
        <v>1397571035</v>
      </c>
      <c r="K282" t="b">
        <v>1</v>
      </c>
      <c r="L282">
        <v>2139</v>
      </c>
      <c r="M282" t="b">
        <v>1</v>
      </c>
      <c r="N282" s="5">
        <f>Table1[[#This Row],[pledged]]/Table1[[#This Row],[backers_count]]</f>
        <v>54.748948106591868</v>
      </c>
      <c r="O282" s="1">
        <f t="shared" si="14"/>
        <v>156</v>
      </c>
      <c r="P282" s="5" t="s">
        <v>8268</v>
      </c>
      <c r="Q282" s="1" t="s">
        <v>8309</v>
      </c>
      <c r="R282" s="1" t="s">
        <v>8316</v>
      </c>
      <c r="S282" s="9">
        <f t="shared" si="12"/>
        <v>41744.590682870374</v>
      </c>
      <c r="T282" s="11">
        <f t="shared" si="13"/>
        <v>41789.590682870374</v>
      </c>
      <c r="U282" s="12" t="str">
        <f>TEXT(Table1[[#This Row],[Date Created Conversion (Launched at)]],"mmmm")</f>
        <v>April</v>
      </c>
      <c r="V282" s="12">
        <f>YEAR(Table1[[#This Row],[Date Created Conversion (Launched at)]])</f>
        <v>2014</v>
      </c>
    </row>
    <row r="283" spans="1:22" ht="43" x14ac:dyDescent="0.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 s="8">
        <v>1249932360</v>
      </c>
      <c r="J283" s="8">
        <v>1242532513</v>
      </c>
      <c r="K283" t="b">
        <v>1</v>
      </c>
      <c r="L283">
        <v>79</v>
      </c>
      <c r="M283" t="b">
        <v>1</v>
      </c>
      <c r="N283" s="5">
        <f>Table1[[#This Row],[pledged]]/Table1[[#This Row],[backers_count]]</f>
        <v>83.953417721518989</v>
      </c>
      <c r="O283" s="1">
        <f t="shared" si="14"/>
        <v>121</v>
      </c>
      <c r="P283" s="5" t="s">
        <v>8268</v>
      </c>
      <c r="Q283" s="1" t="s">
        <v>8309</v>
      </c>
      <c r="R283" s="1" t="s">
        <v>8316</v>
      </c>
      <c r="S283" s="9">
        <f t="shared" si="12"/>
        <v>39950.163344907407</v>
      </c>
      <c r="T283" s="11">
        <f t="shared" si="13"/>
        <v>40035.80972222222</v>
      </c>
      <c r="U283" s="12" t="str">
        <f>TEXT(Table1[[#This Row],[Date Created Conversion (Launched at)]],"mmmm")</f>
        <v>May</v>
      </c>
      <c r="V283" s="12">
        <f>YEAR(Table1[[#This Row],[Date Created Conversion (Launched at)]])</f>
        <v>2009</v>
      </c>
    </row>
    <row r="284" spans="1:22" ht="43" x14ac:dyDescent="0.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 s="8">
        <v>1266876000</v>
      </c>
      <c r="J284" s="8">
        <v>1263679492</v>
      </c>
      <c r="K284" t="b">
        <v>1</v>
      </c>
      <c r="L284">
        <v>179</v>
      </c>
      <c r="M284" t="b">
        <v>1</v>
      </c>
      <c r="N284" s="5">
        <f>Table1[[#This Row],[pledged]]/Table1[[#This Row],[backers_count]]</f>
        <v>254.38547486033519</v>
      </c>
      <c r="O284" s="1">
        <f t="shared" si="14"/>
        <v>101</v>
      </c>
      <c r="P284" s="5" t="s">
        <v>8268</v>
      </c>
      <c r="Q284" s="1" t="s">
        <v>8309</v>
      </c>
      <c r="R284" s="1" t="s">
        <v>8316</v>
      </c>
      <c r="S284" s="9">
        <f t="shared" si="12"/>
        <v>40194.920046296298</v>
      </c>
      <c r="T284" s="11">
        <f t="shared" si="13"/>
        <v>40231.916666666664</v>
      </c>
      <c r="U284" s="12" t="str">
        <f>TEXT(Table1[[#This Row],[Date Created Conversion (Launched at)]],"mmmm")</f>
        <v>January</v>
      </c>
      <c r="V284" s="12">
        <f>YEAR(Table1[[#This Row],[Date Created Conversion (Launched at)]])</f>
        <v>2010</v>
      </c>
    </row>
    <row r="285" spans="1:22" ht="28.7" x14ac:dyDescent="0.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 s="8">
        <v>1306904340</v>
      </c>
      <c r="J285" s="8">
        <v>1305219744</v>
      </c>
      <c r="K285" t="b">
        <v>1</v>
      </c>
      <c r="L285">
        <v>202</v>
      </c>
      <c r="M285" t="b">
        <v>1</v>
      </c>
      <c r="N285" s="5">
        <f>Table1[[#This Row],[pledged]]/Table1[[#This Row],[backers_count]]</f>
        <v>101.8269801980198</v>
      </c>
      <c r="O285" s="1">
        <f t="shared" si="14"/>
        <v>114</v>
      </c>
      <c r="P285" s="5" t="s">
        <v>8268</v>
      </c>
      <c r="Q285" s="1" t="s">
        <v>8309</v>
      </c>
      <c r="R285" s="1" t="s">
        <v>8316</v>
      </c>
      <c r="S285" s="9">
        <f t="shared" si="12"/>
        <v>40675.71</v>
      </c>
      <c r="T285" s="11">
        <f t="shared" si="13"/>
        <v>40695.207638888889</v>
      </c>
      <c r="U285" s="12" t="str">
        <f>TEXT(Table1[[#This Row],[Date Created Conversion (Launched at)]],"mmmm")</f>
        <v>May</v>
      </c>
      <c r="V285" s="12">
        <f>YEAR(Table1[[#This Row],[Date Created Conversion (Launched at)]])</f>
        <v>2011</v>
      </c>
    </row>
    <row r="286" spans="1:22" ht="43" x14ac:dyDescent="0.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 s="8">
        <v>1327167780</v>
      </c>
      <c r="J286" s="8">
        <v>1325007780</v>
      </c>
      <c r="K286" t="b">
        <v>1</v>
      </c>
      <c r="L286">
        <v>760</v>
      </c>
      <c r="M286" t="b">
        <v>1</v>
      </c>
      <c r="N286" s="5">
        <f>Table1[[#This Row],[pledged]]/Table1[[#This Row],[backers_count]]</f>
        <v>55.066394736842106</v>
      </c>
      <c r="O286" s="1">
        <f t="shared" si="14"/>
        <v>105</v>
      </c>
      <c r="P286" s="5" t="s">
        <v>8268</v>
      </c>
      <c r="Q286" s="1" t="s">
        <v>8309</v>
      </c>
      <c r="R286" s="1" t="s">
        <v>8316</v>
      </c>
      <c r="S286" s="9">
        <f t="shared" si="12"/>
        <v>40904.738194444442</v>
      </c>
      <c r="T286" s="11">
        <f t="shared" si="13"/>
        <v>40929.738194444442</v>
      </c>
      <c r="U286" s="12" t="str">
        <f>TEXT(Table1[[#This Row],[Date Created Conversion (Launched at)]],"mmmm")</f>
        <v>December</v>
      </c>
      <c r="V286" s="12">
        <f>YEAR(Table1[[#This Row],[Date Created Conversion (Launched at)]])</f>
        <v>2011</v>
      </c>
    </row>
    <row r="287" spans="1:22" ht="43" x14ac:dyDescent="0.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 s="8">
        <v>1379614128</v>
      </c>
      <c r="J287" s="8">
        <v>1377022128</v>
      </c>
      <c r="K287" t="b">
        <v>1</v>
      </c>
      <c r="L287">
        <v>563</v>
      </c>
      <c r="M287" t="b">
        <v>1</v>
      </c>
      <c r="N287" s="5">
        <f>Table1[[#This Row],[pledged]]/Table1[[#This Row],[backers_count]]</f>
        <v>56.901438721136763</v>
      </c>
      <c r="O287" s="1">
        <f t="shared" si="14"/>
        <v>229</v>
      </c>
      <c r="P287" s="5" t="s">
        <v>8268</v>
      </c>
      <c r="Q287" s="1" t="s">
        <v>8309</v>
      </c>
      <c r="R287" s="1" t="s">
        <v>8316</v>
      </c>
      <c r="S287" s="9">
        <f t="shared" si="12"/>
        <v>41506.756111111114</v>
      </c>
      <c r="T287" s="11">
        <f t="shared" si="13"/>
        <v>41536.756111111114</v>
      </c>
      <c r="U287" s="12" t="str">
        <f>TEXT(Table1[[#This Row],[Date Created Conversion (Launched at)]],"mmmm")</f>
        <v>August</v>
      </c>
      <c r="V287" s="12">
        <f>YEAR(Table1[[#This Row],[Date Created Conversion (Launched at)]])</f>
        <v>2013</v>
      </c>
    </row>
    <row r="288" spans="1:22" ht="43" x14ac:dyDescent="0.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 s="8">
        <v>1364236524</v>
      </c>
      <c r="J288" s="8">
        <v>1360352124</v>
      </c>
      <c r="K288" t="b">
        <v>1</v>
      </c>
      <c r="L288">
        <v>135</v>
      </c>
      <c r="M288" t="b">
        <v>1</v>
      </c>
      <c r="N288" s="5">
        <f>Table1[[#This Row],[pledged]]/Table1[[#This Row],[backers_count]]</f>
        <v>121.28148148148148</v>
      </c>
      <c r="O288" s="1">
        <f t="shared" si="14"/>
        <v>109</v>
      </c>
      <c r="P288" s="5" t="s">
        <v>8268</v>
      </c>
      <c r="Q288" s="1" t="s">
        <v>8309</v>
      </c>
      <c r="R288" s="1" t="s">
        <v>8316</v>
      </c>
      <c r="S288" s="9">
        <f t="shared" si="12"/>
        <v>41313.816250000003</v>
      </c>
      <c r="T288" s="11">
        <f t="shared" si="13"/>
        <v>41358.774583333332</v>
      </c>
      <c r="U288" s="12" t="str">
        <f>TEXT(Table1[[#This Row],[Date Created Conversion (Launched at)]],"mmmm")</f>
        <v>February</v>
      </c>
      <c r="V288" s="12">
        <f>YEAR(Table1[[#This Row],[Date Created Conversion (Launched at)]])</f>
        <v>2013</v>
      </c>
    </row>
    <row r="289" spans="1:22" ht="28.7" x14ac:dyDescent="0.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 s="8">
        <v>1351828800</v>
      </c>
      <c r="J289" s="8">
        <v>1349160018</v>
      </c>
      <c r="K289" t="b">
        <v>1</v>
      </c>
      <c r="L289">
        <v>290</v>
      </c>
      <c r="M289" t="b">
        <v>1</v>
      </c>
      <c r="N289" s="5">
        <f>Table1[[#This Row],[pledged]]/Table1[[#This Row],[backers_count]]</f>
        <v>91.189655172413794</v>
      </c>
      <c r="O289" s="1">
        <f t="shared" si="14"/>
        <v>176</v>
      </c>
      <c r="P289" s="5" t="s">
        <v>8268</v>
      </c>
      <c r="Q289" s="1" t="s">
        <v>8309</v>
      </c>
      <c r="R289" s="1" t="s">
        <v>8316</v>
      </c>
      <c r="S289" s="9">
        <f t="shared" si="12"/>
        <v>41184.277986111112</v>
      </c>
      <c r="T289" s="11">
        <f t="shared" si="13"/>
        <v>41215.166666666664</v>
      </c>
      <c r="U289" s="12" t="str">
        <f>TEXT(Table1[[#This Row],[Date Created Conversion (Launched at)]],"mmmm")</f>
        <v>October</v>
      </c>
      <c r="V289" s="12">
        <f>YEAR(Table1[[#This Row],[Date Created Conversion (Launched at)]])</f>
        <v>2012</v>
      </c>
    </row>
    <row r="290" spans="1:22" ht="57.35" x14ac:dyDescent="0.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 s="8">
        <v>1340683393</v>
      </c>
      <c r="J290" s="8">
        <v>1337659393</v>
      </c>
      <c r="K290" t="b">
        <v>1</v>
      </c>
      <c r="L290">
        <v>447</v>
      </c>
      <c r="M290" t="b">
        <v>1</v>
      </c>
      <c r="N290" s="5">
        <f>Table1[[#This Row],[pledged]]/Table1[[#This Row],[backers_count]]</f>
        <v>115.44812080536913</v>
      </c>
      <c r="O290" s="1">
        <f t="shared" si="14"/>
        <v>103</v>
      </c>
      <c r="P290" s="5" t="s">
        <v>8268</v>
      </c>
      <c r="Q290" s="1" t="s">
        <v>8309</v>
      </c>
      <c r="R290" s="1" t="s">
        <v>8316</v>
      </c>
      <c r="S290" s="9">
        <f t="shared" si="12"/>
        <v>41051.168900462959</v>
      </c>
      <c r="T290" s="11">
        <f t="shared" si="13"/>
        <v>41086.168900462959</v>
      </c>
      <c r="U290" s="12" t="str">
        <f>TEXT(Table1[[#This Row],[Date Created Conversion (Launched at)]],"mmmm")</f>
        <v>May</v>
      </c>
      <c r="V290" s="12">
        <f>YEAR(Table1[[#This Row],[Date Created Conversion (Launched at)]])</f>
        <v>2012</v>
      </c>
    </row>
    <row r="291" spans="1:22" ht="43" x14ac:dyDescent="0.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 s="8">
        <v>1383389834</v>
      </c>
      <c r="J291" s="8">
        <v>1380797834</v>
      </c>
      <c r="K291" t="b">
        <v>1</v>
      </c>
      <c r="L291">
        <v>232</v>
      </c>
      <c r="M291" t="b">
        <v>1</v>
      </c>
      <c r="N291" s="5">
        <f>Table1[[#This Row],[pledged]]/Table1[[#This Row],[backers_count]]</f>
        <v>67.771551724137936</v>
      </c>
      <c r="O291" s="1">
        <f t="shared" si="14"/>
        <v>105</v>
      </c>
      <c r="P291" s="5" t="s">
        <v>8268</v>
      </c>
      <c r="Q291" s="1" t="s">
        <v>8309</v>
      </c>
      <c r="R291" s="1" t="s">
        <v>8316</v>
      </c>
      <c r="S291" s="9">
        <f t="shared" si="12"/>
        <v>41550.456412037034</v>
      </c>
      <c r="T291" s="11">
        <f t="shared" si="13"/>
        <v>41580.456412037034</v>
      </c>
      <c r="U291" s="12" t="str">
        <f>TEXT(Table1[[#This Row],[Date Created Conversion (Launched at)]],"mmmm")</f>
        <v>October</v>
      </c>
      <c r="V291" s="12">
        <f>YEAR(Table1[[#This Row],[Date Created Conversion (Launched at)]])</f>
        <v>2013</v>
      </c>
    </row>
    <row r="292" spans="1:22" ht="28.7" x14ac:dyDescent="0.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 s="8">
        <v>1296633540</v>
      </c>
      <c r="J292" s="8">
        <v>1292316697</v>
      </c>
      <c r="K292" t="b">
        <v>1</v>
      </c>
      <c r="L292">
        <v>168</v>
      </c>
      <c r="M292" t="b">
        <v>1</v>
      </c>
      <c r="N292" s="5">
        <f>Table1[[#This Row],[pledged]]/Table1[[#This Row],[backers_count]]</f>
        <v>28.576190476190476</v>
      </c>
      <c r="O292" s="1">
        <f t="shared" si="14"/>
        <v>107</v>
      </c>
      <c r="P292" s="5" t="s">
        <v>8268</v>
      </c>
      <c r="Q292" s="1" t="s">
        <v>8309</v>
      </c>
      <c r="R292" s="1" t="s">
        <v>8316</v>
      </c>
      <c r="S292" s="9">
        <f t="shared" si="12"/>
        <v>40526.36917824074</v>
      </c>
      <c r="T292" s="11">
        <f t="shared" si="13"/>
        <v>40576.332638888889</v>
      </c>
      <c r="U292" s="12" t="str">
        <f>TEXT(Table1[[#This Row],[Date Created Conversion (Launched at)]],"mmmm")</f>
        <v>December</v>
      </c>
      <c r="V292" s="12">
        <f>YEAR(Table1[[#This Row],[Date Created Conversion (Launched at)]])</f>
        <v>2010</v>
      </c>
    </row>
    <row r="293" spans="1:22" ht="43" x14ac:dyDescent="0.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 s="8">
        <v>1367366460</v>
      </c>
      <c r="J293" s="8">
        <v>1365791246</v>
      </c>
      <c r="K293" t="b">
        <v>1</v>
      </c>
      <c r="L293">
        <v>128</v>
      </c>
      <c r="M293" t="b">
        <v>1</v>
      </c>
      <c r="N293" s="5">
        <f>Table1[[#This Row],[pledged]]/Table1[[#This Row],[backers_count]]</f>
        <v>46.8828125</v>
      </c>
      <c r="O293" s="1">
        <f t="shared" si="14"/>
        <v>120</v>
      </c>
      <c r="P293" s="5" t="s">
        <v>8268</v>
      </c>
      <c r="Q293" s="1" t="s">
        <v>8309</v>
      </c>
      <c r="R293" s="1" t="s">
        <v>8316</v>
      </c>
      <c r="S293" s="9">
        <f t="shared" si="12"/>
        <v>41376.769050925926</v>
      </c>
      <c r="T293" s="11">
        <f t="shared" si="13"/>
        <v>41395.000694444447</v>
      </c>
      <c r="U293" s="12" t="str">
        <f>TEXT(Table1[[#This Row],[Date Created Conversion (Launched at)]],"mmmm")</f>
        <v>April</v>
      </c>
      <c r="V293" s="12">
        <f>YEAR(Table1[[#This Row],[Date Created Conversion (Launched at)]])</f>
        <v>2013</v>
      </c>
    </row>
    <row r="294" spans="1:22" ht="43" x14ac:dyDescent="0.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 s="8">
        <v>1319860740</v>
      </c>
      <c r="J294" s="8">
        <v>1317064599</v>
      </c>
      <c r="K294" t="b">
        <v>1</v>
      </c>
      <c r="L294">
        <v>493</v>
      </c>
      <c r="M294" t="b">
        <v>1</v>
      </c>
      <c r="N294" s="5">
        <f>Table1[[#This Row],[pledged]]/Table1[[#This Row],[backers_count]]</f>
        <v>154.42231237322514</v>
      </c>
      <c r="O294" s="1">
        <f t="shared" si="14"/>
        <v>102</v>
      </c>
      <c r="P294" s="5" t="s">
        <v>8268</v>
      </c>
      <c r="Q294" s="1" t="s">
        <v>8309</v>
      </c>
      <c r="R294" s="1" t="s">
        <v>8316</v>
      </c>
      <c r="S294" s="9">
        <f t="shared" si="12"/>
        <v>40812.803229166668</v>
      </c>
      <c r="T294" s="11">
        <f t="shared" si="13"/>
        <v>40845.165972222225</v>
      </c>
      <c r="U294" s="12" t="str">
        <f>TEXT(Table1[[#This Row],[Date Created Conversion (Launched at)]],"mmmm")</f>
        <v>September</v>
      </c>
      <c r="V294" s="12">
        <f>YEAR(Table1[[#This Row],[Date Created Conversion (Launched at)]])</f>
        <v>2011</v>
      </c>
    </row>
    <row r="295" spans="1:22" ht="43" x14ac:dyDescent="0.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 s="8">
        <v>1398009714</v>
      </c>
      <c r="J295" s="8">
        <v>1395417714</v>
      </c>
      <c r="K295" t="b">
        <v>1</v>
      </c>
      <c r="L295">
        <v>131</v>
      </c>
      <c r="M295" t="b">
        <v>1</v>
      </c>
      <c r="N295" s="5">
        <f>Table1[[#This Row],[pledged]]/Table1[[#This Row],[backers_count]]</f>
        <v>201.22137404580153</v>
      </c>
      <c r="O295" s="1">
        <f t="shared" si="14"/>
        <v>101</v>
      </c>
      <c r="P295" s="5" t="s">
        <v>8268</v>
      </c>
      <c r="Q295" s="1" t="s">
        <v>8309</v>
      </c>
      <c r="R295" s="1" t="s">
        <v>8316</v>
      </c>
      <c r="S295" s="9">
        <f t="shared" si="12"/>
        <v>41719.667986111112</v>
      </c>
      <c r="T295" s="11">
        <f t="shared" si="13"/>
        <v>41749.667986111112</v>
      </c>
      <c r="U295" s="12" t="str">
        <f>TEXT(Table1[[#This Row],[Date Created Conversion (Launched at)]],"mmmm")</f>
        <v>March</v>
      </c>
      <c r="V295" s="12">
        <f>YEAR(Table1[[#This Row],[Date Created Conversion (Launched at)]])</f>
        <v>2014</v>
      </c>
    </row>
    <row r="296" spans="1:22" ht="57.35" x14ac:dyDescent="0.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 s="8">
        <v>1279555200</v>
      </c>
      <c r="J296" s="8">
        <v>1276480894</v>
      </c>
      <c r="K296" t="b">
        <v>1</v>
      </c>
      <c r="L296">
        <v>50</v>
      </c>
      <c r="M296" t="b">
        <v>1</v>
      </c>
      <c r="N296" s="5">
        <f>Table1[[#This Row],[pledged]]/Table1[[#This Row],[backers_count]]</f>
        <v>100</v>
      </c>
      <c r="O296" s="1">
        <f t="shared" si="14"/>
        <v>100</v>
      </c>
      <c r="P296" s="5" t="s">
        <v>8268</v>
      </c>
      <c r="Q296" s="1" t="s">
        <v>8309</v>
      </c>
      <c r="R296" s="1" t="s">
        <v>8316</v>
      </c>
      <c r="S296" s="9">
        <f t="shared" si="12"/>
        <v>40343.084421296298</v>
      </c>
      <c r="T296" s="11">
        <f t="shared" si="13"/>
        <v>40378.666666666664</v>
      </c>
      <c r="U296" s="12" t="str">
        <f>TEXT(Table1[[#This Row],[Date Created Conversion (Launched at)]],"mmmm")</f>
        <v>June</v>
      </c>
      <c r="V296" s="12">
        <f>YEAR(Table1[[#This Row],[Date Created Conversion (Launched at)]])</f>
        <v>2010</v>
      </c>
    </row>
    <row r="297" spans="1:22" ht="43" x14ac:dyDescent="0.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 s="8">
        <v>1383264000</v>
      </c>
      <c r="J297" s="8">
        <v>1378080409</v>
      </c>
      <c r="K297" t="b">
        <v>1</v>
      </c>
      <c r="L297">
        <v>665</v>
      </c>
      <c r="M297" t="b">
        <v>1</v>
      </c>
      <c r="N297" s="5">
        <f>Table1[[#This Row],[pledged]]/Table1[[#This Row],[backers_count]]</f>
        <v>100.08204511278196</v>
      </c>
      <c r="O297" s="1">
        <f t="shared" si="14"/>
        <v>133</v>
      </c>
      <c r="P297" s="5" t="s">
        <v>8268</v>
      </c>
      <c r="Q297" s="1" t="s">
        <v>8309</v>
      </c>
      <c r="R297" s="1" t="s">
        <v>8316</v>
      </c>
      <c r="S297" s="9">
        <f t="shared" si="12"/>
        <v>41519.004733796297</v>
      </c>
      <c r="T297" s="11">
        <f t="shared" si="13"/>
        <v>41579</v>
      </c>
      <c r="U297" s="12" t="str">
        <f>TEXT(Table1[[#This Row],[Date Created Conversion (Launched at)]],"mmmm")</f>
        <v>September</v>
      </c>
      <c r="V297" s="12">
        <f>YEAR(Table1[[#This Row],[Date Created Conversion (Launched at)]])</f>
        <v>2013</v>
      </c>
    </row>
    <row r="298" spans="1:22" ht="43" x14ac:dyDescent="0.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 s="8">
        <v>1347017083</v>
      </c>
      <c r="J298" s="8">
        <v>1344857083</v>
      </c>
      <c r="K298" t="b">
        <v>1</v>
      </c>
      <c r="L298">
        <v>129</v>
      </c>
      <c r="M298" t="b">
        <v>1</v>
      </c>
      <c r="N298" s="5">
        <f>Table1[[#This Row],[pledged]]/Table1[[#This Row],[backers_count]]</f>
        <v>230.08953488372092</v>
      </c>
      <c r="O298" s="1">
        <f t="shared" si="14"/>
        <v>119</v>
      </c>
      <c r="P298" s="5" t="s">
        <v>8268</v>
      </c>
      <c r="Q298" s="1" t="s">
        <v>8309</v>
      </c>
      <c r="R298" s="1" t="s">
        <v>8316</v>
      </c>
      <c r="S298" s="9">
        <f t="shared" si="12"/>
        <v>41134.475497685184</v>
      </c>
      <c r="T298" s="11">
        <f t="shared" si="13"/>
        <v>41159.475497685184</v>
      </c>
      <c r="U298" s="12" t="str">
        <f>TEXT(Table1[[#This Row],[Date Created Conversion (Launched at)]],"mmmm")</f>
        <v>August</v>
      </c>
      <c r="V298" s="12">
        <f>YEAR(Table1[[#This Row],[Date Created Conversion (Launched at)]])</f>
        <v>2012</v>
      </c>
    </row>
    <row r="299" spans="1:22" ht="43" x14ac:dyDescent="0.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 s="8">
        <v>1430452740</v>
      </c>
      <c r="J299" s="8">
        <v>1427390901</v>
      </c>
      <c r="K299" t="b">
        <v>1</v>
      </c>
      <c r="L299">
        <v>142</v>
      </c>
      <c r="M299" t="b">
        <v>1</v>
      </c>
      <c r="N299" s="5">
        <f>Table1[[#This Row],[pledged]]/Table1[[#This Row],[backers_count]]</f>
        <v>141.74647887323943</v>
      </c>
      <c r="O299" s="1">
        <f t="shared" si="14"/>
        <v>101</v>
      </c>
      <c r="P299" s="5" t="s">
        <v>8268</v>
      </c>
      <c r="Q299" s="1" t="s">
        <v>8309</v>
      </c>
      <c r="R299" s="1" t="s">
        <v>8316</v>
      </c>
      <c r="S299" s="9">
        <f t="shared" si="12"/>
        <v>42089.728020833332</v>
      </c>
      <c r="T299" s="11">
        <f t="shared" si="13"/>
        <v>42125.165972222225</v>
      </c>
      <c r="U299" s="12" t="str">
        <f>TEXT(Table1[[#This Row],[Date Created Conversion (Launched at)]],"mmmm")</f>
        <v>March</v>
      </c>
      <c r="V299" s="12">
        <f>YEAR(Table1[[#This Row],[Date Created Conversion (Launched at)]])</f>
        <v>2015</v>
      </c>
    </row>
    <row r="300" spans="1:22" ht="28.7" x14ac:dyDescent="0.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 s="8">
        <v>1399669200</v>
      </c>
      <c r="J300" s="8">
        <v>1394536048</v>
      </c>
      <c r="K300" t="b">
        <v>1</v>
      </c>
      <c r="L300">
        <v>2436</v>
      </c>
      <c r="M300" t="b">
        <v>1</v>
      </c>
      <c r="N300" s="5">
        <f>Table1[[#This Row],[pledged]]/Table1[[#This Row],[backers_count]]</f>
        <v>56.344351395730705</v>
      </c>
      <c r="O300" s="1">
        <f t="shared" si="14"/>
        <v>109</v>
      </c>
      <c r="P300" s="5" t="s">
        <v>8268</v>
      </c>
      <c r="Q300" s="1" t="s">
        <v>8309</v>
      </c>
      <c r="R300" s="1" t="s">
        <v>8316</v>
      </c>
      <c r="S300" s="9">
        <f t="shared" si="12"/>
        <v>41709.463518518518</v>
      </c>
      <c r="T300" s="11">
        <f t="shared" si="13"/>
        <v>41768.875</v>
      </c>
      <c r="U300" s="12" t="str">
        <f>TEXT(Table1[[#This Row],[Date Created Conversion (Launched at)]],"mmmm")</f>
        <v>March</v>
      </c>
      <c r="V300" s="12">
        <f>YEAR(Table1[[#This Row],[Date Created Conversion (Launched at)]])</f>
        <v>2014</v>
      </c>
    </row>
    <row r="301" spans="1:22" ht="43" x14ac:dyDescent="0.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 s="8">
        <v>1289975060</v>
      </c>
      <c r="J301" s="8">
        <v>1287379460</v>
      </c>
      <c r="K301" t="b">
        <v>1</v>
      </c>
      <c r="L301">
        <v>244</v>
      </c>
      <c r="M301" t="b">
        <v>1</v>
      </c>
      <c r="N301" s="5">
        <f>Table1[[#This Row],[pledged]]/Table1[[#This Row],[backers_count]]</f>
        <v>73.341188524590166</v>
      </c>
      <c r="O301" s="1">
        <f t="shared" si="14"/>
        <v>179</v>
      </c>
      <c r="P301" s="5" t="s">
        <v>8268</v>
      </c>
      <c r="Q301" s="1" t="s">
        <v>8309</v>
      </c>
      <c r="R301" s="1" t="s">
        <v>8316</v>
      </c>
      <c r="S301" s="9">
        <f t="shared" si="12"/>
        <v>40469.225231481483</v>
      </c>
      <c r="T301" s="11">
        <f t="shared" si="13"/>
        <v>40499.266898148147</v>
      </c>
      <c r="U301" s="12" t="str">
        <f>TEXT(Table1[[#This Row],[Date Created Conversion (Launched at)]],"mmmm")</f>
        <v>October</v>
      </c>
      <c r="V301" s="12">
        <f>YEAR(Table1[[#This Row],[Date Created Conversion (Launched at)]])</f>
        <v>2010</v>
      </c>
    </row>
    <row r="302" spans="1:22" ht="43" x14ac:dyDescent="0.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 s="8">
        <v>1303686138</v>
      </c>
      <c r="J302" s="8">
        <v>1301007738</v>
      </c>
      <c r="K302" t="b">
        <v>1</v>
      </c>
      <c r="L302">
        <v>298</v>
      </c>
      <c r="M302" t="b">
        <v>1</v>
      </c>
      <c r="N302" s="5">
        <f>Table1[[#This Row],[pledged]]/Table1[[#This Row],[backers_count]]</f>
        <v>85.337785234899329</v>
      </c>
      <c r="O302" s="1">
        <f t="shared" si="14"/>
        <v>102</v>
      </c>
      <c r="P302" s="5" t="s">
        <v>8268</v>
      </c>
      <c r="Q302" s="1" t="s">
        <v>8309</v>
      </c>
      <c r="R302" s="1" t="s">
        <v>8316</v>
      </c>
      <c r="S302" s="9">
        <f t="shared" si="12"/>
        <v>40626.959930555553</v>
      </c>
      <c r="T302" s="11">
        <f t="shared" si="13"/>
        <v>40657.959930555553</v>
      </c>
      <c r="U302" s="12" t="str">
        <f>TEXT(Table1[[#This Row],[Date Created Conversion (Launched at)]],"mmmm")</f>
        <v>March</v>
      </c>
      <c r="V302" s="12">
        <f>YEAR(Table1[[#This Row],[Date Created Conversion (Launched at)]])</f>
        <v>2011</v>
      </c>
    </row>
    <row r="303" spans="1:22" ht="43" x14ac:dyDescent="0.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 s="8">
        <v>1363711335</v>
      </c>
      <c r="J303" s="8">
        <v>1360258935</v>
      </c>
      <c r="K303" t="b">
        <v>1</v>
      </c>
      <c r="L303">
        <v>251</v>
      </c>
      <c r="M303" t="b">
        <v>1</v>
      </c>
      <c r="N303" s="5">
        <f>Table1[[#This Row],[pledged]]/Table1[[#This Row],[backers_count]]</f>
        <v>61.496215139442228</v>
      </c>
      <c r="O303" s="1">
        <f t="shared" si="14"/>
        <v>119</v>
      </c>
      <c r="P303" s="5" t="s">
        <v>8268</v>
      </c>
      <c r="Q303" s="1" t="s">
        <v>8309</v>
      </c>
      <c r="R303" s="1" t="s">
        <v>8316</v>
      </c>
      <c r="S303" s="9">
        <f t="shared" si="12"/>
        <v>41312.737673611111</v>
      </c>
      <c r="T303" s="11">
        <f t="shared" si="13"/>
        <v>41352.696006944447</v>
      </c>
      <c r="U303" s="12" t="str">
        <f>TEXT(Table1[[#This Row],[Date Created Conversion (Launched at)]],"mmmm")</f>
        <v>February</v>
      </c>
      <c r="V303" s="12">
        <f>YEAR(Table1[[#This Row],[Date Created Conversion (Launched at)]])</f>
        <v>2013</v>
      </c>
    </row>
    <row r="304" spans="1:22" ht="57.35" x14ac:dyDescent="0.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 s="8">
        <v>1330115638</v>
      </c>
      <c r="J304" s="8">
        <v>1327523638</v>
      </c>
      <c r="K304" t="b">
        <v>1</v>
      </c>
      <c r="L304">
        <v>108</v>
      </c>
      <c r="M304" t="b">
        <v>1</v>
      </c>
      <c r="N304" s="5">
        <f>Table1[[#This Row],[pledged]]/Table1[[#This Row],[backers_count]]</f>
        <v>93.018518518518519</v>
      </c>
      <c r="O304" s="1">
        <f t="shared" si="14"/>
        <v>100</v>
      </c>
      <c r="P304" s="5" t="s">
        <v>8268</v>
      </c>
      <c r="Q304" s="1" t="s">
        <v>8309</v>
      </c>
      <c r="R304" s="1" t="s">
        <v>8316</v>
      </c>
      <c r="S304" s="9">
        <f t="shared" si="12"/>
        <v>40933.856921296298</v>
      </c>
      <c r="T304" s="11">
        <f t="shared" si="13"/>
        <v>40963.856921296298</v>
      </c>
      <c r="U304" s="12" t="str">
        <f>TEXT(Table1[[#This Row],[Date Created Conversion (Launched at)]],"mmmm")</f>
        <v>January</v>
      </c>
      <c r="V304" s="12">
        <f>YEAR(Table1[[#This Row],[Date Created Conversion (Launched at)]])</f>
        <v>2012</v>
      </c>
    </row>
    <row r="305" spans="1:22" ht="43" x14ac:dyDescent="0.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 s="8">
        <v>1338601346</v>
      </c>
      <c r="J305" s="8">
        <v>1336009346</v>
      </c>
      <c r="K305" t="b">
        <v>1</v>
      </c>
      <c r="L305">
        <v>82</v>
      </c>
      <c r="M305" t="b">
        <v>1</v>
      </c>
      <c r="N305" s="5">
        <f>Table1[[#This Row],[pledged]]/Table1[[#This Row],[backers_count]]</f>
        <v>50.292682926829265</v>
      </c>
      <c r="O305" s="1">
        <f t="shared" si="14"/>
        <v>137</v>
      </c>
      <c r="P305" s="5" t="s">
        <v>8268</v>
      </c>
      <c r="Q305" s="1" t="s">
        <v>8309</v>
      </c>
      <c r="R305" s="1" t="s">
        <v>8316</v>
      </c>
      <c r="S305" s="9">
        <f t="shared" si="12"/>
        <v>41032.071134259255</v>
      </c>
      <c r="T305" s="11">
        <f t="shared" si="13"/>
        <v>41062.071134259255</v>
      </c>
      <c r="U305" s="12" t="str">
        <f>TEXT(Table1[[#This Row],[Date Created Conversion (Launched at)]],"mmmm")</f>
        <v>May</v>
      </c>
      <c r="V305" s="12">
        <f>YEAR(Table1[[#This Row],[Date Created Conversion (Launched at)]])</f>
        <v>2012</v>
      </c>
    </row>
    <row r="306" spans="1:22" ht="28.7" x14ac:dyDescent="0.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 s="8">
        <v>1346464800</v>
      </c>
      <c r="J306" s="8">
        <v>1343096197</v>
      </c>
      <c r="K306" t="b">
        <v>1</v>
      </c>
      <c r="L306">
        <v>74</v>
      </c>
      <c r="M306" t="b">
        <v>1</v>
      </c>
      <c r="N306" s="5">
        <f>Table1[[#This Row],[pledged]]/Table1[[#This Row],[backers_count]]</f>
        <v>106.43243243243244</v>
      </c>
      <c r="O306" s="1">
        <f t="shared" si="14"/>
        <v>232</v>
      </c>
      <c r="P306" s="5" t="s">
        <v>8268</v>
      </c>
      <c r="Q306" s="1" t="s">
        <v>8309</v>
      </c>
      <c r="R306" s="1" t="s">
        <v>8316</v>
      </c>
      <c r="S306" s="9">
        <f t="shared" si="12"/>
        <v>41114.094872685186</v>
      </c>
      <c r="T306" s="11">
        <f t="shared" si="13"/>
        <v>41153.083333333336</v>
      </c>
      <c r="U306" s="12" t="str">
        <f>TEXT(Table1[[#This Row],[Date Created Conversion (Launched at)]],"mmmm")</f>
        <v>July</v>
      </c>
      <c r="V306" s="12">
        <f>YEAR(Table1[[#This Row],[Date Created Conversion (Launched at)]])</f>
        <v>2012</v>
      </c>
    </row>
    <row r="307" spans="1:22" ht="28.7" x14ac:dyDescent="0.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 s="8">
        <v>1331392049</v>
      </c>
      <c r="J307" s="8">
        <v>1328800049</v>
      </c>
      <c r="K307" t="b">
        <v>1</v>
      </c>
      <c r="L307">
        <v>189</v>
      </c>
      <c r="M307" t="b">
        <v>1</v>
      </c>
      <c r="N307" s="5">
        <f>Table1[[#This Row],[pledged]]/Table1[[#This Row],[backers_count]]</f>
        <v>51.719576719576722</v>
      </c>
      <c r="O307" s="1">
        <f t="shared" si="14"/>
        <v>130</v>
      </c>
      <c r="P307" s="5" t="s">
        <v>8268</v>
      </c>
      <c r="Q307" s="1" t="s">
        <v>8309</v>
      </c>
      <c r="R307" s="1" t="s">
        <v>8316</v>
      </c>
      <c r="S307" s="9">
        <f t="shared" si="12"/>
        <v>40948.630196759259</v>
      </c>
      <c r="T307" s="11">
        <f t="shared" si="13"/>
        <v>40978.630196759259</v>
      </c>
      <c r="U307" s="12" t="str">
        <f>TEXT(Table1[[#This Row],[Date Created Conversion (Launched at)]],"mmmm")</f>
        <v>February</v>
      </c>
      <c r="V307" s="12">
        <f>YEAR(Table1[[#This Row],[Date Created Conversion (Launched at)]])</f>
        <v>2012</v>
      </c>
    </row>
    <row r="308" spans="1:22" ht="28.7" x14ac:dyDescent="0.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 s="8">
        <v>1363806333</v>
      </c>
      <c r="J308" s="8">
        <v>1362081933</v>
      </c>
      <c r="K308" t="b">
        <v>1</v>
      </c>
      <c r="L308">
        <v>80</v>
      </c>
      <c r="M308" t="b">
        <v>1</v>
      </c>
      <c r="N308" s="5">
        <f>Table1[[#This Row],[pledged]]/Table1[[#This Row],[backers_count]]</f>
        <v>36.612499999999997</v>
      </c>
      <c r="O308" s="1">
        <f t="shared" si="14"/>
        <v>293</v>
      </c>
      <c r="P308" s="5" t="s">
        <v>8268</v>
      </c>
      <c r="Q308" s="1" t="s">
        <v>8309</v>
      </c>
      <c r="R308" s="1" t="s">
        <v>8316</v>
      </c>
      <c r="S308" s="9">
        <f t="shared" si="12"/>
        <v>41333.837187500001</v>
      </c>
      <c r="T308" s="11">
        <f t="shared" si="13"/>
        <v>41353.79552083333</v>
      </c>
      <c r="U308" s="12" t="str">
        <f>TEXT(Table1[[#This Row],[Date Created Conversion (Launched at)]],"mmmm")</f>
        <v>February</v>
      </c>
      <c r="V308" s="12">
        <f>YEAR(Table1[[#This Row],[Date Created Conversion (Launched at)]])</f>
        <v>2013</v>
      </c>
    </row>
    <row r="309" spans="1:22" x14ac:dyDescent="0.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 s="8">
        <v>1360276801</v>
      </c>
      <c r="J309" s="8">
        <v>1357684801</v>
      </c>
      <c r="K309" t="b">
        <v>1</v>
      </c>
      <c r="L309">
        <v>576</v>
      </c>
      <c r="M309" t="b">
        <v>1</v>
      </c>
      <c r="N309" s="5">
        <f>Table1[[#This Row],[pledged]]/Table1[[#This Row],[backers_count]]</f>
        <v>42.517361111111114</v>
      </c>
      <c r="O309" s="1">
        <f t="shared" si="14"/>
        <v>111</v>
      </c>
      <c r="P309" s="5" t="s">
        <v>8268</v>
      </c>
      <c r="Q309" s="1" t="s">
        <v>8309</v>
      </c>
      <c r="R309" s="1" t="s">
        <v>8316</v>
      </c>
      <c r="S309" s="9">
        <f t="shared" si="12"/>
        <v>41282.944456018522</v>
      </c>
      <c r="T309" s="11">
        <f t="shared" si="13"/>
        <v>41312.944456018522</v>
      </c>
      <c r="U309" s="12" t="str">
        <f>TEXT(Table1[[#This Row],[Date Created Conversion (Launched at)]],"mmmm")</f>
        <v>January</v>
      </c>
      <c r="V309" s="12">
        <f>YEAR(Table1[[#This Row],[Date Created Conversion (Launched at)]])</f>
        <v>2013</v>
      </c>
    </row>
    <row r="310" spans="1:22" ht="43" x14ac:dyDescent="0.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 s="8">
        <v>1299775210</v>
      </c>
      <c r="J310" s="8">
        <v>1295887210</v>
      </c>
      <c r="K310" t="b">
        <v>1</v>
      </c>
      <c r="L310">
        <v>202</v>
      </c>
      <c r="M310" t="b">
        <v>1</v>
      </c>
      <c r="N310" s="5">
        <f>Table1[[#This Row],[pledged]]/Table1[[#This Row],[backers_count]]</f>
        <v>62.712871287128714</v>
      </c>
      <c r="O310" s="1">
        <f t="shared" si="14"/>
        <v>106</v>
      </c>
      <c r="P310" s="5" t="s">
        <v>8268</v>
      </c>
      <c r="Q310" s="1" t="s">
        <v>8309</v>
      </c>
      <c r="R310" s="1" t="s">
        <v>8316</v>
      </c>
      <c r="S310" s="9">
        <f t="shared" si="12"/>
        <v>40567.694560185184</v>
      </c>
      <c r="T310" s="11">
        <f t="shared" si="13"/>
        <v>40612.694560185184</v>
      </c>
      <c r="U310" s="12" t="str">
        <f>TEXT(Table1[[#This Row],[Date Created Conversion (Launched at)]],"mmmm")</f>
        <v>January</v>
      </c>
      <c r="V310" s="12">
        <f>YEAR(Table1[[#This Row],[Date Created Conversion (Launched at)]])</f>
        <v>2011</v>
      </c>
    </row>
    <row r="311" spans="1:22" ht="43" x14ac:dyDescent="0.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 s="8">
        <v>1346695334</v>
      </c>
      <c r="J311" s="8">
        <v>1344880934</v>
      </c>
      <c r="K311" t="b">
        <v>1</v>
      </c>
      <c r="L311">
        <v>238</v>
      </c>
      <c r="M311" t="b">
        <v>1</v>
      </c>
      <c r="N311" s="5">
        <f>Table1[[#This Row],[pledged]]/Table1[[#This Row],[backers_count]]</f>
        <v>89.957983193277315</v>
      </c>
      <c r="O311" s="1">
        <f t="shared" si="14"/>
        <v>119</v>
      </c>
      <c r="P311" s="5" t="s">
        <v>8268</v>
      </c>
      <c r="Q311" s="1" t="s">
        <v>8309</v>
      </c>
      <c r="R311" s="1" t="s">
        <v>8316</v>
      </c>
      <c r="S311" s="9">
        <f t="shared" si="12"/>
        <v>41134.751550925925</v>
      </c>
      <c r="T311" s="11">
        <f t="shared" si="13"/>
        <v>41155.751550925925</v>
      </c>
      <c r="U311" s="12" t="str">
        <f>TEXT(Table1[[#This Row],[Date Created Conversion (Launched at)]],"mmmm")</f>
        <v>August</v>
      </c>
      <c r="V311" s="12">
        <f>YEAR(Table1[[#This Row],[Date Created Conversion (Launched at)]])</f>
        <v>2012</v>
      </c>
    </row>
    <row r="312" spans="1:22" ht="43" x14ac:dyDescent="0.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 s="8">
        <v>1319076000</v>
      </c>
      <c r="J312" s="8">
        <v>1317788623</v>
      </c>
      <c r="K312" t="b">
        <v>1</v>
      </c>
      <c r="L312">
        <v>36</v>
      </c>
      <c r="M312" t="b">
        <v>1</v>
      </c>
      <c r="N312" s="5">
        <f>Table1[[#This Row],[pledged]]/Table1[[#This Row],[backers_count]]</f>
        <v>28.924722222222222</v>
      </c>
      <c r="O312" s="1">
        <f t="shared" si="14"/>
        <v>104</v>
      </c>
      <c r="P312" s="5" t="s">
        <v>8268</v>
      </c>
      <c r="Q312" s="1" t="s">
        <v>8309</v>
      </c>
      <c r="R312" s="1" t="s">
        <v>8316</v>
      </c>
      <c r="S312" s="9">
        <f t="shared" si="12"/>
        <v>40821.183136574073</v>
      </c>
      <c r="T312" s="11">
        <f t="shared" si="13"/>
        <v>40836.083333333336</v>
      </c>
      <c r="U312" s="12" t="str">
        <f>TEXT(Table1[[#This Row],[Date Created Conversion (Launched at)]],"mmmm")</f>
        <v>October</v>
      </c>
      <c r="V312" s="12">
        <f>YEAR(Table1[[#This Row],[Date Created Conversion (Launched at)]])</f>
        <v>2011</v>
      </c>
    </row>
    <row r="313" spans="1:22" ht="43" x14ac:dyDescent="0.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 s="8">
        <v>1325404740</v>
      </c>
      <c r="J313" s="8">
        <v>1321852592</v>
      </c>
      <c r="K313" t="b">
        <v>1</v>
      </c>
      <c r="L313">
        <v>150</v>
      </c>
      <c r="M313" t="b">
        <v>1</v>
      </c>
      <c r="N313" s="5">
        <f>Table1[[#This Row],[pledged]]/Table1[[#This Row],[backers_count]]</f>
        <v>138.8022</v>
      </c>
      <c r="O313" s="1">
        <f t="shared" si="14"/>
        <v>104</v>
      </c>
      <c r="P313" s="5" t="s">
        <v>8268</v>
      </c>
      <c r="Q313" s="1" t="s">
        <v>8309</v>
      </c>
      <c r="R313" s="1" t="s">
        <v>8316</v>
      </c>
      <c r="S313" s="9">
        <f t="shared" si="12"/>
        <v>40868.219814814816</v>
      </c>
      <c r="T313" s="11">
        <f t="shared" si="13"/>
        <v>40909.332638888889</v>
      </c>
      <c r="U313" s="12" t="str">
        <f>TEXT(Table1[[#This Row],[Date Created Conversion (Launched at)]],"mmmm")</f>
        <v>November</v>
      </c>
      <c r="V313" s="12">
        <f>YEAR(Table1[[#This Row],[Date Created Conversion (Launched at)]])</f>
        <v>2011</v>
      </c>
    </row>
    <row r="314" spans="1:22" ht="43" x14ac:dyDescent="0.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 s="8">
        <v>1365973432</v>
      </c>
      <c r="J314" s="8">
        <v>1363381432</v>
      </c>
      <c r="K314" t="b">
        <v>1</v>
      </c>
      <c r="L314">
        <v>146</v>
      </c>
      <c r="M314" t="b">
        <v>1</v>
      </c>
      <c r="N314" s="5">
        <f>Table1[[#This Row],[pledged]]/Table1[[#This Row],[backers_count]]</f>
        <v>61.301369863013697</v>
      </c>
      <c r="O314" s="1">
        <f t="shared" si="14"/>
        <v>112</v>
      </c>
      <c r="P314" s="5" t="s">
        <v>8268</v>
      </c>
      <c r="Q314" s="1" t="s">
        <v>8309</v>
      </c>
      <c r="R314" s="1" t="s">
        <v>8316</v>
      </c>
      <c r="S314" s="9">
        <f t="shared" si="12"/>
        <v>41348.877685185187</v>
      </c>
      <c r="T314" s="11">
        <f t="shared" si="13"/>
        <v>41378.877685185187</v>
      </c>
      <c r="U314" s="12" t="str">
        <f>TEXT(Table1[[#This Row],[Date Created Conversion (Launched at)]],"mmmm")</f>
        <v>March</v>
      </c>
      <c r="V314" s="12">
        <f>YEAR(Table1[[#This Row],[Date Created Conversion (Launched at)]])</f>
        <v>2013</v>
      </c>
    </row>
    <row r="315" spans="1:22" ht="57.35" x14ac:dyDescent="0.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 s="8">
        <v>1281542340</v>
      </c>
      <c r="J315" s="8">
        <v>1277702894</v>
      </c>
      <c r="K315" t="b">
        <v>1</v>
      </c>
      <c r="L315">
        <v>222</v>
      </c>
      <c r="M315" t="b">
        <v>1</v>
      </c>
      <c r="N315" s="5">
        <f>Table1[[#This Row],[pledged]]/Table1[[#This Row],[backers_count]]</f>
        <v>80.202702702702709</v>
      </c>
      <c r="O315" s="1">
        <f t="shared" si="14"/>
        <v>105</v>
      </c>
      <c r="P315" s="5" t="s">
        <v>8268</v>
      </c>
      <c r="Q315" s="1" t="s">
        <v>8309</v>
      </c>
      <c r="R315" s="1" t="s">
        <v>8316</v>
      </c>
      <c r="S315" s="9">
        <f t="shared" si="12"/>
        <v>40357.227939814817</v>
      </c>
      <c r="T315" s="11">
        <f t="shared" si="13"/>
        <v>40401.665972222225</v>
      </c>
      <c r="U315" s="12" t="str">
        <f>TEXT(Table1[[#This Row],[Date Created Conversion (Launched at)]],"mmmm")</f>
        <v>June</v>
      </c>
      <c r="V315" s="12">
        <f>YEAR(Table1[[#This Row],[Date Created Conversion (Launched at)]])</f>
        <v>2010</v>
      </c>
    </row>
    <row r="316" spans="1:22" ht="43" x14ac:dyDescent="0.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 s="8">
        <v>1362167988</v>
      </c>
      <c r="J316" s="8">
        <v>1359575988</v>
      </c>
      <c r="K316" t="b">
        <v>1</v>
      </c>
      <c r="L316">
        <v>120</v>
      </c>
      <c r="M316" t="b">
        <v>1</v>
      </c>
      <c r="N316" s="5">
        <f>Table1[[#This Row],[pledged]]/Table1[[#This Row],[backers_count]]</f>
        <v>32.095833333333331</v>
      </c>
      <c r="O316" s="1">
        <f t="shared" si="14"/>
        <v>385</v>
      </c>
      <c r="P316" s="5" t="s">
        <v>8268</v>
      </c>
      <c r="Q316" s="1" t="s">
        <v>8309</v>
      </c>
      <c r="R316" s="1" t="s">
        <v>8316</v>
      </c>
      <c r="S316" s="9">
        <f t="shared" si="12"/>
        <v>41304.833194444444</v>
      </c>
      <c r="T316" s="11">
        <f t="shared" si="13"/>
        <v>41334.833194444444</v>
      </c>
      <c r="U316" s="12" t="str">
        <f>TEXT(Table1[[#This Row],[Date Created Conversion (Launched at)]],"mmmm")</f>
        <v>January</v>
      </c>
      <c r="V316" s="12">
        <f>YEAR(Table1[[#This Row],[Date Created Conversion (Launched at)]])</f>
        <v>2013</v>
      </c>
    </row>
    <row r="317" spans="1:22" ht="43" x14ac:dyDescent="0.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 s="8">
        <v>1345660334</v>
      </c>
      <c r="J317" s="8">
        <v>1343068334</v>
      </c>
      <c r="K317" t="b">
        <v>1</v>
      </c>
      <c r="L317">
        <v>126</v>
      </c>
      <c r="M317" t="b">
        <v>1</v>
      </c>
      <c r="N317" s="5">
        <f>Table1[[#This Row],[pledged]]/Table1[[#This Row],[backers_count]]</f>
        <v>200.88888888888889</v>
      </c>
      <c r="O317" s="1">
        <f t="shared" si="14"/>
        <v>101</v>
      </c>
      <c r="P317" s="5" t="s">
        <v>8268</v>
      </c>
      <c r="Q317" s="1" t="s">
        <v>8309</v>
      </c>
      <c r="R317" s="1" t="s">
        <v>8316</v>
      </c>
      <c r="S317" s="9">
        <f t="shared" si="12"/>
        <v>41113.77238425926</v>
      </c>
      <c r="T317" s="11">
        <f t="shared" si="13"/>
        <v>41143.77238425926</v>
      </c>
      <c r="U317" s="12" t="str">
        <f>TEXT(Table1[[#This Row],[Date Created Conversion (Launched at)]],"mmmm")</f>
        <v>July</v>
      </c>
      <c r="V317" s="12">
        <f>YEAR(Table1[[#This Row],[Date Created Conversion (Launched at)]])</f>
        <v>2012</v>
      </c>
    </row>
    <row r="318" spans="1:22" ht="28.7" x14ac:dyDescent="0.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 s="8">
        <v>1418273940</v>
      </c>
      <c r="J318" s="8">
        <v>1415398197</v>
      </c>
      <c r="K318" t="b">
        <v>1</v>
      </c>
      <c r="L318">
        <v>158</v>
      </c>
      <c r="M318" t="b">
        <v>1</v>
      </c>
      <c r="N318" s="5">
        <f>Table1[[#This Row],[pledged]]/Table1[[#This Row],[backers_count]]</f>
        <v>108.01265822784811</v>
      </c>
      <c r="O318" s="1">
        <f t="shared" si="14"/>
        <v>114</v>
      </c>
      <c r="P318" s="5" t="s">
        <v>8268</v>
      </c>
      <c r="Q318" s="1" t="s">
        <v>8309</v>
      </c>
      <c r="R318" s="1" t="s">
        <v>8316</v>
      </c>
      <c r="S318" s="9">
        <f t="shared" si="12"/>
        <v>41950.923576388886</v>
      </c>
      <c r="T318" s="11">
        <f t="shared" si="13"/>
        <v>41984.207638888889</v>
      </c>
      <c r="U318" s="12" t="str">
        <f>TEXT(Table1[[#This Row],[Date Created Conversion (Launched at)]],"mmmm")</f>
        <v>November</v>
      </c>
      <c r="V318" s="12">
        <f>YEAR(Table1[[#This Row],[Date Created Conversion (Launched at)]])</f>
        <v>2014</v>
      </c>
    </row>
    <row r="319" spans="1:22" ht="43" x14ac:dyDescent="0.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 s="8">
        <v>1386778483</v>
      </c>
      <c r="J319" s="8">
        <v>1384186483</v>
      </c>
      <c r="K319" t="b">
        <v>1</v>
      </c>
      <c r="L319">
        <v>316</v>
      </c>
      <c r="M319" t="b">
        <v>1</v>
      </c>
      <c r="N319" s="5">
        <f>Table1[[#This Row],[pledged]]/Table1[[#This Row],[backers_count]]</f>
        <v>95.699367088607602</v>
      </c>
      <c r="O319" s="1">
        <f t="shared" si="14"/>
        <v>101</v>
      </c>
      <c r="P319" s="5" t="s">
        <v>8268</v>
      </c>
      <c r="Q319" s="1" t="s">
        <v>8309</v>
      </c>
      <c r="R319" s="1" t="s">
        <v>8316</v>
      </c>
      <c r="S319" s="9">
        <f t="shared" si="12"/>
        <v>41589.676886574074</v>
      </c>
      <c r="T319" s="11">
        <f t="shared" si="13"/>
        <v>41619.676886574074</v>
      </c>
      <c r="U319" s="12" t="str">
        <f>TEXT(Table1[[#This Row],[Date Created Conversion (Launched at)]],"mmmm")</f>
        <v>November</v>
      </c>
      <c r="V319" s="12">
        <f>YEAR(Table1[[#This Row],[Date Created Conversion (Launched at)]])</f>
        <v>2013</v>
      </c>
    </row>
    <row r="320" spans="1:22" ht="43" x14ac:dyDescent="0.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 s="8">
        <v>1364342151</v>
      </c>
      <c r="J320" s="8">
        <v>1361753751</v>
      </c>
      <c r="K320" t="b">
        <v>1</v>
      </c>
      <c r="L320">
        <v>284</v>
      </c>
      <c r="M320" t="b">
        <v>1</v>
      </c>
      <c r="N320" s="5">
        <f>Table1[[#This Row],[pledged]]/Table1[[#This Row],[backers_count]]</f>
        <v>49.880281690140848</v>
      </c>
      <c r="O320" s="1">
        <f t="shared" si="14"/>
        <v>283</v>
      </c>
      <c r="P320" s="5" t="s">
        <v>8268</v>
      </c>
      <c r="Q320" s="1" t="s">
        <v>8309</v>
      </c>
      <c r="R320" s="1" t="s">
        <v>8316</v>
      </c>
      <c r="S320" s="9">
        <f t="shared" si="12"/>
        <v>41330.038784722223</v>
      </c>
      <c r="T320" s="11">
        <f t="shared" si="13"/>
        <v>41359.997118055559</v>
      </c>
      <c r="U320" s="12" t="str">
        <f>TEXT(Table1[[#This Row],[Date Created Conversion (Launched at)]],"mmmm")</f>
        <v>February</v>
      </c>
      <c r="V320" s="12">
        <f>YEAR(Table1[[#This Row],[Date Created Conversion (Launched at)]])</f>
        <v>2013</v>
      </c>
    </row>
    <row r="321" spans="1:22" ht="57.35" x14ac:dyDescent="0.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 s="8">
        <v>1265097540</v>
      </c>
      <c r="J321" s="8">
        <v>1257538029</v>
      </c>
      <c r="K321" t="b">
        <v>1</v>
      </c>
      <c r="L321">
        <v>51</v>
      </c>
      <c r="M321" t="b">
        <v>1</v>
      </c>
      <c r="N321" s="5">
        <f>Table1[[#This Row],[pledged]]/Table1[[#This Row],[backers_count]]</f>
        <v>110.47058823529412</v>
      </c>
      <c r="O321" s="1">
        <f t="shared" si="14"/>
        <v>113</v>
      </c>
      <c r="P321" s="5" t="s">
        <v>8268</v>
      </c>
      <c r="Q321" s="1" t="s">
        <v>8309</v>
      </c>
      <c r="R321" s="1" t="s">
        <v>8316</v>
      </c>
      <c r="S321" s="9">
        <f t="shared" si="12"/>
        <v>40123.83829861111</v>
      </c>
      <c r="T321" s="11">
        <f t="shared" si="13"/>
        <v>40211.332638888889</v>
      </c>
      <c r="U321" s="12" t="str">
        <f>TEXT(Table1[[#This Row],[Date Created Conversion (Launched at)]],"mmmm")</f>
        <v>November</v>
      </c>
      <c r="V321" s="12">
        <f>YEAR(Table1[[#This Row],[Date Created Conversion (Launched at)]])</f>
        <v>2009</v>
      </c>
    </row>
    <row r="322" spans="1:22" ht="43" x14ac:dyDescent="0.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 s="8">
        <v>1450825200</v>
      </c>
      <c r="J322" s="8">
        <v>1448284433</v>
      </c>
      <c r="K322" t="b">
        <v>1</v>
      </c>
      <c r="L322">
        <v>158</v>
      </c>
      <c r="M322" t="b">
        <v>1</v>
      </c>
      <c r="N322" s="5">
        <f>Table1[[#This Row],[pledged]]/Table1[[#This Row],[backers_count]]</f>
        <v>134.91139240506328</v>
      </c>
      <c r="O322" s="1">
        <f t="shared" si="14"/>
        <v>107</v>
      </c>
      <c r="P322" s="5" t="s">
        <v>8268</v>
      </c>
      <c r="Q322" s="1" t="s">
        <v>8309</v>
      </c>
      <c r="R322" s="1" t="s">
        <v>8316</v>
      </c>
      <c r="S322" s="9">
        <f t="shared" ref="S322:S385" si="15">(J322/86400)+DATE(1970,1,1)</f>
        <v>42331.551307870366</v>
      </c>
      <c r="T322" s="11">
        <f t="shared" ref="T322:T385" si="16">(I322/86400)+DATE(1970,1,1)</f>
        <v>42360.958333333328</v>
      </c>
      <c r="U322" s="12" t="str">
        <f>TEXT(Table1[[#This Row],[Date Created Conversion (Launched at)]],"mmmm")</f>
        <v>November</v>
      </c>
      <c r="V322" s="12">
        <f>YEAR(Table1[[#This Row],[Date Created Conversion (Launched at)]])</f>
        <v>2015</v>
      </c>
    </row>
    <row r="323" spans="1:22" ht="43" x14ac:dyDescent="0.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 s="8">
        <v>1478605386</v>
      </c>
      <c r="J323" s="8">
        <v>1475577786</v>
      </c>
      <c r="K323" t="b">
        <v>1</v>
      </c>
      <c r="L323">
        <v>337</v>
      </c>
      <c r="M323" t="b">
        <v>1</v>
      </c>
      <c r="N323" s="5">
        <f>Table1[[#This Row],[pledged]]/Table1[[#This Row],[backers_count]]</f>
        <v>106.62314540059347</v>
      </c>
      <c r="O323" s="1">
        <f t="shared" ref="O323:O386" si="17">ROUND(($E323/$D323)*100,0)</f>
        <v>103</v>
      </c>
      <c r="P323" s="5" t="s">
        <v>8268</v>
      </c>
      <c r="Q323" s="1" t="s">
        <v>8309</v>
      </c>
      <c r="R323" s="1" t="s">
        <v>8316</v>
      </c>
      <c r="S323" s="9">
        <f t="shared" si="15"/>
        <v>42647.446597222224</v>
      </c>
      <c r="T323" s="11">
        <f t="shared" si="16"/>
        <v>42682.488263888888</v>
      </c>
      <c r="U323" s="12" t="str">
        <f>TEXT(Table1[[#This Row],[Date Created Conversion (Launched at)]],"mmmm")</f>
        <v>October</v>
      </c>
      <c r="V323" s="12">
        <f>YEAR(Table1[[#This Row],[Date Created Conversion (Launched at)]])</f>
        <v>2016</v>
      </c>
    </row>
    <row r="324" spans="1:22" ht="43" x14ac:dyDescent="0.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 s="8">
        <v>1463146848</v>
      </c>
      <c r="J324" s="8">
        <v>1460554848</v>
      </c>
      <c r="K324" t="b">
        <v>1</v>
      </c>
      <c r="L324">
        <v>186</v>
      </c>
      <c r="M324" t="b">
        <v>1</v>
      </c>
      <c r="N324" s="5">
        <f>Table1[[#This Row],[pledged]]/Table1[[#This Row],[backers_count]]</f>
        <v>145.04301075268816</v>
      </c>
      <c r="O324" s="1">
        <f t="shared" si="17"/>
        <v>108</v>
      </c>
      <c r="P324" s="5" t="s">
        <v>8268</v>
      </c>
      <c r="Q324" s="1" t="s">
        <v>8309</v>
      </c>
      <c r="R324" s="1" t="s">
        <v>8316</v>
      </c>
      <c r="S324" s="9">
        <f t="shared" si="15"/>
        <v>42473.57</v>
      </c>
      <c r="T324" s="11">
        <f t="shared" si="16"/>
        <v>42503.57</v>
      </c>
      <c r="U324" s="12" t="str">
        <f>TEXT(Table1[[#This Row],[Date Created Conversion (Launched at)]],"mmmm")</f>
        <v>April</v>
      </c>
      <c r="V324" s="12">
        <f>YEAR(Table1[[#This Row],[Date Created Conversion (Launched at)]])</f>
        <v>2016</v>
      </c>
    </row>
    <row r="325" spans="1:22" ht="43" x14ac:dyDescent="0.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 s="8">
        <v>1482307140</v>
      </c>
      <c r="J325" s="8">
        <v>1479886966</v>
      </c>
      <c r="K325" t="b">
        <v>1</v>
      </c>
      <c r="L325">
        <v>58</v>
      </c>
      <c r="M325" t="b">
        <v>1</v>
      </c>
      <c r="N325" s="5">
        <f>Table1[[#This Row],[pledged]]/Table1[[#This Row],[backers_count]]</f>
        <v>114.58620689655173</v>
      </c>
      <c r="O325" s="1">
        <f t="shared" si="17"/>
        <v>123</v>
      </c>
      <c r="P325" s="5" t="s">
        <v>8268</v>
      </c>
      <c r="Q325" s="1" t="s">
        <v>8309</v>
      </c>
      <c r="R325" s="1" t="s">
        <v>8316</v>
      </c>
      <c r="S325" s="9">
        <f t="shared" si="15"/>
        <v>42697.32136574074</v>
      </c>
      <c r="T325" s="11">
        <f t="shared" si="16"/>
        <v>42725.332638888889</v>
      </c>
      <c r="U325" s="12" t="str">
        <f>TEXT(Table1[[#This Row],[Date Created Conversion (Launched at)]],"mmmm")</f>
        <v>November</v>
      </c>
      <c r="V325" s="12">
        <f>YEAR(Table1[[#This Row],[Date Created Conversion (Launched at)]])</f>
        <v>2016</v>
      </c>
    </row>
    <row r="326" spans="1:22" ht="43" x14ac:dyDescent="0.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 s="8">
        <v>1438441308</v>
      </c>
      <c r="J326" s="8">
        <v>1435590108</v>
      </c>
      <c r="K326" t="b">
        <v>1</v>
      </c>
      <c r="L326">
        <v>82</v>
      </c>
      <c r="M326" t="b">
        <v>1</v>
      </c>
      <c r="N326" s="5">
        <f>Table1[[#This Row],[pledged]]/Table1[[#This Row],[backers_count]]</f>
        <v>105.3170731707317</v>
      </c>
      <c r="O326" s="1">
        <f t="shared" si="17"/>
        <v>102</v>
      </c>
      <c r="P326" s="5" t="s">
        <v>8268</v>
      </c>
      <c r="Q326" s="1" t="s">
        <v>8309</v>
      </c>
      <c r="R326" s="1" t="s">
        <v>8316</v>
      </c>
      <c r="S326" s="9">
        <f t="shared" si="15"/>
        <v>42184.626250000001</v>
      </c>
      <c r="T326" s="11">
        <f t="shared" si="16"/>
        <v>42217.626250000001</v>
      </c>
      <c r="U326" s="12" t="str">
        <f>TEXT(Table1[[#This Row],[Date Created Conversion (Launched at)]],"mmmm")</f>
        <v>June</v>
      </c>
      <c r="V326" s="12">
        <f>YEAR(Table1[[#This Row],[Date Created Conversion (Launched at)]])</f>
        <v>2015</v>
      </c>
    </row>
    <row r="327" spans="1:22" ht="43" x14ac:dyDescent="0.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 s="8">
        <v>1482208233</v>
      </c>
      <c r="J327" s="8">
        <v>1479184233</v>
      </c>
      <c r="K327" t="b">
        <v>1</v>
      </c>
      <c r="L327">
        <v>736</v>
      </c>
      <c r="M327" t="b">
        <v>1</v>
      </c>
      <c r="N327" s="5">
        <f>Table1[[#This Row],[pledged]]/Table1[[#This Row],[backers_count]]</f>
        <v>70.921195652173907</v>
      </c>
      <c r="O327" s="1">
        <f t="shared" si="17"/>
        <v>104</v>
      </c>
      <c r="P327" s="5" t="s">
        <v>8268</v>
      </c>
      <c r="Q327" s="1" t="s">
        <v>8309</v>
      </c>
      <c r="R327" s="1" t="s">
        <v>8316</v>
      </c>
      <c r="S327" s="9">
        <f t="shared" si="15"/>
        <v>42689.187881944439</v>
      </c>
      <c r="T327" s="11">
        <f t="shared" si="16"/>
        <v>42724.187881944439</v>
      </c>
      <c r="U327" s="12" t="str">
        <f>TEXT(Table1[[#This Row],[Date Created Conversion (Launched at)]],"mmmm")</f>
        <v>November</v>
      </c>
      <c r="V327" s="12">
        <f>YEAR(Table1[[#This Row],[Date Created Conversion (Launched at)]])</f>
        <v>2016</v>
      </c>
    </row>
    <row r="328" spans="1:22" ht="43" x14ac:dyDescent="0.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 s="8">
        <v>1489532220</v>
      </c>
      <c r="J328" s="8">
        <v>1486625606</v>
      </c>
      <c r="K328" t="b">
        <v>1</v>
      </c>
      <c r="L328">
        <v>1151</v>
      </c>
      <c r="M328" t="b">
        <v>1</v>
      </c>
      <c r="N328" s="5">
        <f>Table1[[#This Row],[pledged]]/Table1[[#This Row],[backers_count]]</f>
        <v>147.17167680278018</v>
      </c>
      <c r="O328" s="1">
        <f t="shared" si="17"/>
        <v>113</v>
      </c>
      <c r="P328" s="5" t="s">
        <v>8268</v>
      </c>
      <c r="Q328" s="1" t="s">
        <v>8309</v>
      </c>
      <c r="R328" s="1" t="s">
        <v>8316</v>
      </c>
      <c r="S328" s="9">
        <f t="shared" si="15"/>
        <v>42775.314884259264</v>
      </c>
      <c r="T328" s="11">
        <f t="shared" si="16"/>
        <v>42808.956250000003</v>
      </c>
      <c r="U328" s="12" t="str">
        <f>TEXT(Table1[[#This Row],[Date Created Conversion (Launched at)]],"mmmm")</f>
        <v>February</v>
      </c>
      <c r="V328" s="12">
        <f>YEAR(Table1[[#This Row],[Date Created Conversion (Launched at)]])</f>
        <v>2017</v>
      </c>
    </row>
    <row r="329" spans="1:22" ht="43" x14ac:dyDescent="0.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 s="8">
        <v>1427011200</v>
      </c>
      <c r="J329" s="8">
        <v>1424669929</v>
      </c>
      <c r="K329" t="b">
        <v>1</v>
      </c>
      <c r="L329">
        <v>34</v>
      </c>
      <c r="M329" t="b">
        <v>1</v>
      </c>
      <c r="N329" s="5">
        <f>Table1[[#This Row],[pledged]]/Table1[[#This Row],[backers_count]]</f>
        <v>160.47058823529412</v>
      </c>
      <c r="O329" s="1">
        <f t="shared" si="17"/>
        <v>136</v>
      </c>
      <c r="P329" s="5" t="s">
        <v>8268</v>
      </c>
      <c r="Q329" s="1" t="s">
        <v>8309</v>
      </c>
      <c r="R329" s="1" t="s">
        <v>8316</v>
      </c>
      <c r="S329" s="9">
        <f t="shared" si="15"/>
        <v>42058.235289351855</v>
      </c>
      <c r="T329" s="11">
        <f t="shared" si="16"/>
        <v>42085.333333333328</v>
      </c>
      <c r="U329" s="12" t="str">
        <f>TEXT(Table1[[#This Row],[Date Created Conversion (Launched at)]],"mmmm")</f>
        <v>February</v>
      </c>
      <c r="V329" s="12">
        <f>YEAR(Table1[[#This Row],[Date Created Conversion (Launched at)]])</f>
        <v>2015</v>
      </c>
    </row>
    <row r="330" spans="1:22" ht="43" x14ac:dyDescent="0.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 s="8">
        <v>1446350400</v>
      </c>
      <c r="J330" s="8">
        <v>1443739388</v>
      </c>
      <c r="K330" t="b">
        <v>1</v>
      </c>
      <c r="L330">
        <v>498</v>
      </c>
      <c r="M330" t="b">
        <v>1</v>
      </c>
      <c r="N330" s="5">
        <f>Table1[[#This Row],[pledged]]/Table1[[#This Row],[backers_count]]</f>
        <v>156.04578313253012</v>
      </c>
      <c r="O330" s="1">
        <f t="shared" si="17"/>
        <v>104</v>
      </c>
      <c r="P330" s="5" t="s">
        <v>8268</v>
      </c>
      <c r="Q330" s="1" t="s">
        <v>8309</v>
      </c>
      <c r="R330" s="1" t="s">
        <v>8316</v>
      </c>
      <c r="S330" s="9">
        <f t="shared" si="15"/>
        <v>42278.946620370371</v>
      </c>
      <c r="T330" s="11">
        <f t="shared" si="16"/>
        <v>42309.166666666672</v>
      </c>
      <c r="U330" s="12" t="str">
        <f>TEXT(Table1[[#This Row],[Date Created Conversion (Launched at)]],"mmmm")</f>
        <v>October</v>
      </c>
      <c r="V330" s="12">
        <f>YEAR(Table1[[#This Row],[Date Created Conversion (Launched at)]])</f>
        <v>2015</v>
      </c>
    </row>
    <row r="331" spans="1:22" ht="43" x14ac:dyDescent="0.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 s="8">
        <v>1446868800</v>
      </c>
      <c r="J331" s="8">
        <v>1444821127</v>
      </c>
      <c r="K331" t="b">
        <v>1</v>
      </c>
      <c r="L331">
        <v>167</v>
      </c>
      <c r="M331" t="b">
        <v>1</v>
      </c>
      <c r="N331" s="5">
        <f>Table1[[#This Row],[pledged]]/Table1[[#This Row],[backers_count]]</f>
        <v>63.17365269461078</v>
      </c>
      <c r="O331" s="1">
        <f t="shared" si="17"/>
        <v>106</v>
      </c>
      <c r="P331" s="5" t="s">
        <v>8268</v>
      </c>
      <c r="Q331" s="1" t="s">
        <v>8309</v>
      </c>
      <c r="R331" s="1" t="s">
        <v>8316</v>
      </c>
      <c r="S331" s="9">
        <f t="shared" si="15"/>
        <v>42291.46674768519</v>
      </c>
      <c r="T331" s="11">
        <f t="shared" si="16"/>
        <v>42315.166666666672</v>
      </c>
      <c r="U331" s="12" t="str">
        <f>TEXT(Table1[[#This Row],[Date Created Conversion (Launched at)]],"mmmm")</f>
        <v>October</v>
      </c>
      <c r="V331" s="12">
        <f>YEAR(Table1[[#This Row],[Date Created Conversion (Launched at)]])</f>
        <v>2015</v>
      </c>
    </row>
    <row r="332" spans="1:22" ht="43" x14ac:dyDescent="0.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 s="8">
        <v>1368763140</v>
      </c>
      <c r="J332" s="8">
        <v>1366028563</v>
      </c>
      <c r="K332" t="b">
        <v>1</v>
      </c>
      <c r="L332">
        <v>340</v>
      </c>
      <c r="M332" t="b">
        <v>1</v>
      </c>
      <c r="N332" s="5">
        <f>Table1[[#This Row],[pledged]]/Table1[[#This Row],[backers_count]]</f>
        <v>104.82352941176471</v>
      </c>
      <c r="O332" s="1">
        <f t="shared" si="17"/>
        <v>102</v>
      </c>
      <c r="P332" s="5" t="s">
        <v>8268</v>
      </c>
      <c r="Q332" s="1" t="s">
        <v>8309</v>
      </c>
      <c r="R332" s="1" t="s">
        <v>8316</v>
      </c>
      <c r="S332" s="9">
        <f t="shared" si="15"/>
        <v>41379.515775462962</v>
      </c>
      <c r="T332" s="11">
        <f t="shared" si="16"/>
        <v>41411.165972222225</v>
      </c>
      <c r="U332" s="12" t="str">
        <f>TEXT(Table1[[#This Row],[Date Created Conversion (Launched at)]],"mmmm")</f>
        <v>April</v>
      </c>
      <c r="V332" s="12">
        <f>YEAR(Table1[[#This Row],[Date Created Conversion (Launched at)]])</f>
        <v>2013</v>
      </c>
    </row>
    <row r="333" spans="1:22" ht="43" x14ac:dyDescent="0.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 s="8">
        <v>1466171834</v>
      </c>
      <c r="J333" s="8">
        <v>1463493434</v>
      </c>
      <c r="K333" t="b">
        <v>1</v>
      </c>
      <c r="L333">
        <v>438</v>
      </c>
      <c r="M333" t="b">
        <v>1</v>
      </c>
      <c r="N333" s="5">
        <f>Table1[[#This Row],[pledged]]/Table1[[#This Row],[backers_count]]</f>
        <v>97.356164383561648</v>
      </c>
      <c r="O333" s="1">
        <f t="shared" si="17"/>
        <v>107</v>
      </c>
      <c r="P333" s="5" t="s">
        <v>8268</v>
      </c>
      <c r="Q333" s="1" t="s">
        <v>8309</v>
      </c>
      <c r="R333" s="1" t="s">
        <v>8316</v>
      </c>
      <c r="S333" s="9">
        <f t="shared" si="15"/>
        <v>42507.581412037034</v>
      </c>
      <c r="T333" s="11">
        <f t="shared" si="16"/>
        <v>42538.581412037034</v>
      </c>
      <c r="U333" s="12" t="str">
        <f>TEXT(Table1[[#This Row],[Date Created Conversion (Launched at)]],"mmmm")</f>
        <v>May</v>
      </c>
      <c r="V333" s="12">
        <f>YEAR(Table1[[#This Row],[Date Created Conversion (Launched at)]])</f>
        <v>2016</v>
      </c>
    </row>
    <row r="334" spans="1:22" ht="43" x14ac:dyDescent="0.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 s="8">
        <v>1446019200</v>
      </c>
      <c r="J334" s="8">
        <v>1442420377</v>
      </c>
      <c r="K334" t="b">
        <v>1</v>
      </c>
      <c r="L334">
        <v>555</v>
      </c>
      <c r="M334" t="b">
        <v>1</v>
      </c>
      <c r="N334" s="5">
        <f>Table1[[#This Row],[pledged]]/Table1[[#This Row],[backers_count]]</f>
        <v>203.63063063063063</v>
      </c>
      <c r="O334" s="1">
        <f t="shared" si="17"/>
        <v>113</v>
      </c>
      <c r="P334" s="5" t="s">
        <v>8268</v>
      </c>
      <c r="Q334" s="1" t="s">
        <v>8309</v>
      </c>
      <c r="R334" s="1" t="s">
        <v>8316</v>
      </c>
      <c r="S334" s="9">
        <f t="shared" si="15"/>
        <v>42263.680289351847</v>
      </c>
      <c r="T334" s="11">
        <f t="shared" si="16"/>
        <v>42305.333333333328</v>
      </c>
      <c r="U334" s="12" t="str">
        <f>TEXT(Table1[[#This Row],[Date Created Conversion (Launched at)]],"mmmm")</f>
        <v>September</v>
      </c>
      <c r="V334" s="12">
        <f>YEAR(Table1[[#This Row],[Date Created Conversion (Launched at)]])</f>
        <v>2015</v>
      </c>
    </row>
    <row r="335" spans="1:22" ht="43" x14ac:dyDescent="0.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 s="8">
        <v>1460038591</v>
      </c>
      <c r="J335" s="8">
        <v>1457450191</v>
      </c>
      <c r="K335" t="b">
        <v>1</v>
      </c>
      <c r="L335">
        <v>266</v>
      </c>
      <c r="M335" t="b">
        <v>1</v>
      </c>
      <c r="N335" s="5">
        <f>Table1[[#This Row],[pledged]]/Table1[[#This Row],[backers_count]]</f>
        <v>188.31203007518798</v>
      </c>
      <c r="O335" s="1">
        <f t="shared" si="17"/>
        <v>125</v>
      </c>
      <c r="P335" s="5" t="s">
        <v>8268</v>
      </c>
      <c r="Q335" s="1" t="s">
        <v>8309</v>
      </c>
      <c r="R335" s="1" t="s">
        <v>8316</v>
      </c>
      <c r="S335" s="9">
        <f t="shared" si="15"/>
        <v>42437.636469907404</v>
      </c>
      <c r="T335" s="11">
        <f t="shared" si="16"/>
        <v>42467.59480324074</v>
      </c>
      <c r="U335" s="12" t="str">
        <f>TEXT(Table1[[#This Row],[Date Created Conversion (Launched at)]],"mmmm")</f>
        <v>March</v>
      </c>
      <c r="V335" s="12">
        <f>YEAR(Table1[[#This Row],[Date Created Conversion (Launched at)]])</f>
        <v>2016</v>
      </c>
    </row>
    <row r="336" spans="1:22" ht="43" x14ac:dyDescent="0.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 s="8">
        <v>1431716400</v>
      </c>
      <c r="J336" s="8">
        <v>1428423757</v>
      </c>
      <c r="K336" t="b">
        <v>1</v>
      </c>
      <c r="L336">
        <v>69</v>
      </c>
      <c r="M336" t="b">
        <v>1</v>
      </c>
      <c r="N336" s="5">
        <f>Table1[[#This Row],[pledged]]/Table1[[#This Row],[backers_count]]</f>
        <v>146.65217391304347</v>
      </c>
      <c r="O336" s="1">
        <f t="shared" si="17"/>
        <v>101</v>
      </c>
      <c r="P336" s="5" t="s">
        <v>8268</v>
      </c>
      <c r="Q336" s="1" t="s">
        <v>8309</v>
      </c>
      <c r="R336" s="1" t="s">
        <v>8316</v>
      </c>
      <c r="S336" s="9">
        <f t="shared" si="15"/>
        <v>42101.682372685187</v>
      </c>
      <c r="T336" s="11">
        <f t="shared" si="16"/>
        <v>42139.791666666672</v>
      </c>
      <c r="U336" s="12" t="str">
        <f>TEXT(Table1[[#This Row],[Date Created Conversion (Launched at)]],"mmmm")</f>
        <v>April</v>
      </c>
      <c r="V336" s="12">
        <f>YEAR(Table1[[#This Row],[Date Created Conversion (Launched at)]])</f>
        <v>2015</v>
      </c>
    </row>
    <row r="337" spans="1:22" ht="43" x14ac:dyDescent="0.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 s="8">
        <v>1431122400</v>
      </c>
      <c r="J337" s="8">
        <v>1428428515</v>
      </c>
      <c r="K337" t="b">
        <v>1</v>
      </c>
      <c r="L337">
        <v>80</v>
      </c>
      <c r="M337" t="b">
        <v>1</v>
      </c>
      <c r="N337" s="5">
        <f>Table1[[#This Row],[pledged]]/Table1[[#This Row],[backers_count]]</f>
        <v>109.1875</v>
      </c>
      <c r="O337" s="1">
        <f t="shared" si="17"/>
        <v>103</v>
      </c>
      <c r="P337" s="5" t="s">
        <v>8268</v>
      </c>
      <c r="Q337" s="1" t="s">
        <v>8309</v>
      </c>
      <c r="R337" s="1" t="s">
        <v>8316</v>
      </c>
      <c r="S337" s="9">
        <f t="shared" si="15"/>
        <v>42101.737442129626</v>
      </c>
      <c r="T337" s="11">
        <f t="shared" si="16"/>
        <v>42132.916666666672</v>
      </c>
      <c r="U337" s="12" t="str">
        <f>TEXT(Table1[[#This Row],[Date Created Conversion (Launched at)]],"mmmm")</f>
        <v>April</v>
      </c>
      <c r="V337" s="12">
        <f>YEAR(Table1[[#This Row],[Date Created Conversion (Launched at)]])</f>
        <v>2015</v>
      </c>
    </row>
    <row r="338" spans="1:22" ht="43" x14ac:dyDescent="0.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 s="8">
        <v>1447427918</v>
      </c>
      <c r="J338" s="8">
        <v>1444832318</v>
      </c>
      <c r="K338" t="b">
        <v>1</v>
      </c>
      <c r="L338">
        <v>493</v>
      </c>
      <c r="M338" t="b">
        <v>1</v>
      </c>
      <c r="N338" s="5">
        <f>Table1[[#This Row],[pledged]]/Table1[[#This Row],[backers_count]]</f>
        <v>59.249046653144013</v>
      </c>
      <c r="O338" s="1">
        <f t="shared" si="17"/>
        <v>117</v>
      </c>
      <c r="P338" s="5" t="s">
        <v>8268</v>
      </c>
      <c r="Q338" s="1" t="s">
        <v>8309</v>
      </c>
      <c r="R338" s="1" t="s">
        <v>8316</v>
      </c>
      <c r="S338" s="9">
        <f t="shared" si="15"/>
        <v>42291.596273148149</v>
      </c>
      <c r="T338" s="11">
        <f t="shared" si="16"/>
        <v>42321.637939814813</v>
      </c>
      <c r="U338" s="12" t="str">
        <f>TEXT(Table1[[#This Row],[Date Created Conversion (Launched at)]],"mmmm")</f>
        <v>October</v>
      </c>
      <c r="V338" s="12">
        <f>YEAR(Table1[[#This Row],[Date Created Conversion (Launched at)]])</f>
        <v>2015</v>
      </c>
    </row>
    <row r="339" spans="1:22" ht="43" x14ac:dyDescent="0.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 s="8">
        <v>1426298708</v>
      </c>
      <c r="J339" s="8">
        <v>1423710308</v>
      </c>
      <c r="K339" t="b">
        <v>1</v>
      </c>
      <c r="L339">
        <v>31</v>
      </c>
      <c r="M339" t="b">
        <v>1</v>
      </c>
      <c r="N339" s="5">
        <f>Table1[[#This Row],[pledged]]/Table1[[#This Row],[backers_count]]</f>
        <v>97.904838709677421</v>
      </c>
      <c r="O339" s="1">
        <f t="shared" si="17"/>
        <v>101</v>
      </c>
      <c r="P339" s="5" t="s">
        <v>8268</v>
      </c>
      <c r="Q339" s="1" t="s">
        <v>8309</v>
      </c>
      <c r="R339" s="1" t="s">
        <v>8316</v>
      </c>
      <c r="S339" s="9">
        <f t="shared" si="15"/>
        <v>42047.128564814819</v>
      </c>
      <c r="T339" s="11">
        <f t="shared" si="16"/>
        <v>42077.086898148147</v>
      </c>
      <c r="U339" s="12" t="str">
        <f>TEXT(Table1[[#This Row],[Date Created Conversion (Launched at)]],"mmmm")</f>
        <v>February</v>
      </c>
      <c r="V339" s="12">
        <f>YEAR(Table1[[#This Row],[Date Created Conversion (Launched at)]])</f>
        <v>2015</v>
      </c>
    </row>
    <row r="340" spans="1:22" ht="43" x14ac:dyDescent="0.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 s="8">
        <v>1472864400</v>
      </c>
      <c r="J340" s="8">
        <v>1468001290</v>
      </c>
      <c r="K340" t="b">
        <v>1</v>
      </c>
      <c r="L340">
        <v>236</v>
      </c>
      <c r="M340" t="b">
        <v>1</v>
      </c>
      <c r="N340" s="5">
        <f>Table1[[#This Row],[pledged]]/Table1[[#This Row],[backers_count]]</f>
        <v>70.000169491525426</v>
      </c>
      <c r="O340" s="1">
        <f t="shared" si="17"/>
        <v>110</v>
      </c>
      <c r="P340" s="5" t="s">
        <v>8268</v>
      </c>
      <c r="Q340" s="1" t="s">
        <v>8309</v>
      </c>
      <c r="R340" s="1" t="s">
        <v>8316</v>
      </c>
      <c r="S340" s="9">
        <f t="shared" si="15"/>
        <v>42559.755671296298</v>
      </c>
      <c r="T340" s="11">
        <f t="shared" si="16"/>
        <v>42616.041666666672</v>
      </c>
      <c r="U340" s="12" t="str">
        <f>TEXT(Table1[[#This Row],[Date Created Conversion (Launched at)]],"mmmm")</f>
        <v>July</v>
      </c>
      <c r="V340" s="12">
        <f>YEAR(Table1[[#This Row],[Date Created Conversion (Launched at)]])</f>
        <v>2016</v>
      </c>
    </row>
    <row r="341" spans="1:22" ht="43" x14ac:dyDescent="0.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 s="8">
        <v>1430331268</v>
      </c>
      <c r="J341" s="8">
        <v>1427739268</v>
      </c>
      <c r="K341" t="b">
        <v>1</v>
      </c>
      <c r="L341">
        <v>89</v>
      </c>
      <c r="M341" t="b">
        <v>1</v>
      </c>
      <c r="N341" s="5">
        <f>Table1[[#This Row],[pledged]]/Table1[[#This Row],[backers_count]]</f>
        <v>72.865168539325836</v>
      </c>
      <c r="O341" s="1">
        <f t="shared" si="17"/>
        <v>108</v>
      </c>
      <c r="P341" s="5" t="s">
        <v>8268</v>
      </c>
      <c r="Q341" s="1" t="s">
        <v>8309</v>
      </c>
      <c r="R341" s="1" t="s">
        <v>8316</v>
      </c>
      <c r="S341" s="9">
        <f t="shared" si="15"/>
        <v>42093.760046296295</v>
      </c>
      <c r="T341" s="11">
        <f t="shared" si="16"/>
        <v>42123.760046296295</v>
      </c>
      <c r="U341" s="12" t="str">
        <f>TEXT(Table1[[#This Row],[Date Created Conversion (Launched at)]],"mmmm")</f>
        <v>March</v>
      </c>
      <c r="V341" s="12">
        <f>YEAR(Table1[[#This Row],[Date Created Conversion (Launched at)]])</f>
        <v>2015</v>
      </c>
    </row>
    <row r="342" spans="1:22" ht="43" x14ac:dyDescent="0.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 s="8">
        <v>1489006800</v>
      </c>
      <c r="J342" s="8">
        <v>1486397007</v>
      </c>
      <c r="K342" t="b">
        <v>1</v>
      </c>
      <c r="L342">
        <v>299</v>
      </c>
      <c r="M342" t="b">
        <v>1</v>
      </c>
      <c r="N342" s="5">
        <f>Table1[[#This Row],[pledged]]/Table1[[#This Row],[backers_count]]</f>
        <v>146.34782608695653</v>
      </c>
      <c r="O342" s="1">
        <f t="shared" si="17"/>
        <v>125</v>
      </c>
      <c r="P342" s="5" t="s">
        <v>8268</v>
      </c>
      <c r="Q342" s="1" t="s">
        <v>8309</v>
      </c>
      <c r="R342" s="1" t="s">
        <v>8316</v>
      </c>
      <c r="S342" s="9">
        <f t="shared" si="15"/>
        <v>42772.669062500005</v>
      </c>
      <c r="T342" s="11">
        <f t="shared" si="16"/>
        <v>42802.875</v>
      </c>
      <c r="U342" s="12" t="str">
        <f>TEXT(Table1[[#This Row],[Date Created Conversion (Launched at)]],"mmmm")</f>
        <v>February</v>
      </c>
      <c r="V342" s="12">
        <f>YEAR(Table1[[#This Row],[Date Created Conversion (Launched at)]])</f>
        <v>2017</v>
      </c>
    </row>
    <row r="343" spans="1:22" ht="43" x14ac:dyDescent="0.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 s="8">
        <v>1412135940</v>
      </c>
      <c r="J343" s="8">
        <v>1410555998</v>
      </c>
      <c r="K343" t="b">
        <v>1</v>
      </c>
      <c r="L343">
        <v>55</v>
      </c>
      <c r="M343" t="b">
        <v>1</v>
      </c>
      <c r="N343" s="5">
        <f>Table1[[#This Row],[pledged]]/Table1[[#This Row],[backers_count]]</f>
        <v>67.909090909090907</v>
      </c>
      <c r="O343" s="1">
        <f t="shared" si="17"/>
        <v>107</v>
      </c>
      <c r="P343" s="5" t="s">
        <v>8268</v>
      </c>
      <c r="Q343" s="1" t="s">
        <v>8309</v>
      </c>
      <c r="R343" s="1" t="s">
        <v>8316</v>
      </c>
      <c r="S343" s="9">
        <f t="shared" si="15"/>
        <v>41894.879606481481</v>
      </c>
      <c r="T343" s="11">
        <f t="shared" si="16"/>
        <v>41913.165972222225</v>
      </c>
      <c r="U343" s="12" t="str">
        <f>TEXT(Table1[[#This Row],[Date Created Conversion (Launched at)]],"mmmm")</f>
        <v>September</v>
      </c>
      <c r="V343" s="12">
        <f>YEAR(Table1[[#This Row],[Date Created Conversion (Launched at)]])</f>
        <v>2014</v>
      </c>
    </row>
    <row r="344" spans="1:22" ht="28.7" x14ac:dyDescent="0.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 s="8">
        <v>1461955465</v>
      </c>
      <c r="J344" s="8">
        <v>1459363465</v>
      </c>
      <c r="K344" t="b">
        <v>1</v>
      </c>
      <c r="L344">
        <v>325</v>
      </c>
      <c r="M344" t="b">
        <v>1</v>
      </c>
      <c r="N344" s="5">
        <f>Table1[[#This Row],[pledged]]/Table1[[#This Row],[backers_count]]</f>
        <v>169.85083076923075</v>
      </c>
      <c r="O344" s="1">
        <f t="shared" si="17"/>
        <v>100</v>
      </c>
      <c r="P344" s="5" t="s">
        <v>8268</v>
      </c>
      <c r="Q344" s="1" t="s">
        <v>8309</v>
      </c>
      <c r="R344" s="1" t="s">
        <v>8316</v>
      </c>
      <c r="S344" s="9">
        <f t="shared" si="15"/>
        <v>42459.780844907407</v>
      </c>
      <c r="T344" s="11">
        <f t="shared" si="16"/>
        <v>42489.780844907407</v>
      </c>
      <c r="U344" s="12" t="str">
        <f>TEXT(Table1[[#This Row],[Date Created Conversion (Launched at)]],"mmmm")</f>
        <v>March</v>
      </c>
      <c r="V344" s="12">
        <f>YEAR(Table1[[#This Row],[Date Created Conversion (Launched at)]])</f>
        <v>2016</v>
      </c>
    </row>
    <row r="345" spans="1:22" ht="43" x14ac:dyDescent="0.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 s="8">
        <v>1415934000</v>
      </c>
      <c r="J345" s="8">
        <v>1413308545</v>
      </c>
      <c r="K345" t="b">
        <v>1</v>
      </c>
      <c r="L345">
        <v>524</v>
      </c>
      <c r="M345" t="b">
        <v>1</v>
      </c>
      <c r="N345" s="5">
        <f>Table1[[#This Row],[pledged]]/Table1[[#This Row],[backers_count]]</f>
        <v>58.413339694656486</v>
      </c>
      <c r="O345" s="1">
        <f t="shared" si="17"/>
        <v>102</v>
      </c>
      <c r="P345" s="5" t="s">
        <v>8268</v>
      </c>
      <c r="Q345" s="1" t="s">
        <v>8309</v>
      </c>
      <c r="R345" s="1" t="s">
        <v>8316</v>
      </c>
      <c r="S345" s="9">
        <f t="shared" si="15"/>
        <v>41926.73778935185</v>
      </c>
      <c r="T345" s="11">
        <f t="shared" si="16"/>
        <v>41957.125</v>
      </c>
      <c r="U345" s="12" t="str">
        <f>TEXT(Table1[[#This Row],[Date Created Conversion (Launched at)]],"mmmm")</f>
        <v>October</v>
      </c>
      <c r="V345" s="12">
        <f>YEAR(Table1[[#This Row],[Date Created Conversion (Launched at)]])</f>
        <v>2014</v>
      </c>
    </row>
    <row r="346" spans="1:22" ht="43" x14ac:dyDescent="0.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 s="8">
        <v>1433125200</v>
      </c>
      <c r="J346" s="8">
        <v>1429312694</v>
      </c>
      <c r="K346" t="b">
        <v>1</v>
      </c>
      <c r="L346">
        <v>285</v>
      </c>
      <c r="M346" t="b">
        <v>1</v>
      </c>
      <c r="N346" s="5">
        <f>Table1[[#This Row],[pledged]]/Table1[[#This Row],[backers_count]]</f>
        <v>119.99298245614035</v>
      </c>
      <c r="O346" s="1">
        <f t="shared" si="17"/>
        <v>102</v>
      </c>
      <c r="P346" s="5" t="s">
        <v>8268</v>
      </c>
      <c r="Q346" s="1" t="s">
        <v>8309</v>
      </c>
      <c r="R346" s="1" t="s">
        <v>8316</v>
      </c>
      <c r="S346" s="9">
        <f t="shared" si="15"/>
        <v>42111.970995370371</v>
      </c>
      <c r="T346" s="11">
        <f t="shared" si="16"/>
        <v>42156.097222222219</v>
      </c>
      <c r="U346" s="12" t="str">
        <f>TEXT(Table1[[#This Row],[Date Created Conversion (Launched at)]],"mmmm")</f>
        <v>April</v>
      </c>
      <c r="V346" s="12">
        <f>YEAR(Table1[[#This Row],[Date Created Conversion (Launched at)]])</f>
        <v>2015</v>
      </c>
    </row>
    <row r="347" spans="1:22" ht="43" x14ac:dyDescent="0.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 s="8">
        <v>1432161590</v>
      </c>
      <c r="J347" s="8">
        <v>1429569590</v>
      </c>
      <c r="K347" t="b">
        <v>1</v>
      </c>
      <c r="L347">
        <v>179</v>
      </c>
      <c r="M347" t="b">
        <v>1</v>
      </c>
      <c r="N347" s="5">
        <f>Table1[[#This Row],[pledged]]/Table1[[#This Row],[backers_count]]</f>
        <v>99.860335195530723</v>
      </c>
      <c r="O347" s="1">
        <f t="shared" si="17"/>
        <v>123</v>
      </c>
      <c r="P347" s="5" t="s">
        <v>8268</v>
      </c>
      <c r="Q347" s="1" t="s">
        <v>8309</v>
      </c>
      <c r="R347" s="1" t="s">
        <v>8316</v>
      </c>
      <c r="S347" s="9">
        <f t="shared" si="15"/>
        <v>42114.944328703699</v>
      </c>
      <c r="T347" s="11">
        <f t="shared" si="16"/>
        <v>42144.944328703699</v>
      </c>
      <c r="U347" s="12" t="str">
        <f>TEXT(Table1[[#This Row],[Date Created Conversion (Launched at)]],"mmmm")</f>
        <v>April</v>
      </c>
      <c r="V347" s="12">
        <f>YEAR(Table1[[#This Row],[Date Created Conversion (Launched at)]])</f>
        <v>2015</v>
      </c>
    </row>
    <row r="348" spans="1:22" ht="43" x14ac:dyDescent="0.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 s="8">
        <v>1444824021</v>
      </c>
      <c r="J348" s="8">
        <v>1442232021</v>
      </c>
      <c r="K348" t="b">
        <v>1</v>
      </c>
      <c r="L348">
        <v>188</v>
      </c>
      <c r="M348" t="b">
        <v>1</v>
      </c>
      <c r="N348" s="5">
        <f>Table1[[#This Row],[pledged]]/Table1[[#This Row],[backers_count]]</f>
        <v>90.579148936170213</v>
      </c>
      <c r="O348" s="1">
        <f t="shared" si="17"/>
        <v>170</v>
      </c>
      <c r="P348" s="5" t="s">
        <v>8268</v>
      </c>
      <c r="Q348" s="1" t="s">
        <v>8309</v>
      </c>
      <c r="R348" s="1" t="s">
        <v>8316</v>
      </c>
      <c r="S348" s="9">
        <f t="shared" si="15"/>
        <v>42261.500243055554</v>
      </c>
      <c r="T348" s="11">
        <f t="shared" si="16"/>
        <v>42291.500243055554</v>
      </c>
      <c r="U348" s="12" t="str">
        <f>TEXT(Table1[[#This Row],[Date Created Conversion (Launched at)]],"mmmm")</f>
        <v>September</v>
      </c>
      <c r="V348" s="12">
        <f>YEAR(Table1[[#This Row],[Date Created Conversion (Launched at)]])</f>
        <v>2015</v>
      </c>
    </row>
    <row r="349" spans="1:22" ht="43" x14ac:dyDescent="0.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 s="8">
        <v>1447505609</v>
      </c>
      <c r="J349" s="8">
        <v>1444910009</v>
      </c>
      <c r="K349" t="b">
        <v>1</v>
      </c>
      <c r="L349">
        <v>379</v>
      </c>
      <c r="M349" t="b">
        <v>1</v>
      </c>
      <c r="N349" s="5">
        <f>Table1[[#This Row],[pledged]]/Table1[[#This Row],[backers_count]]</f>
        <v>117.77361477572559</v>
      </c>
      <c r="O349" s="1">
        <f t="shared" si="17"/>
        <v>112</v>
      </c>
      <c r="P349" s="5" t="s">
        <v>8268</v>
      </c>
      <c r="Q349" s="1" t="s">
        <v>8309</v>
      </c>
      <c r="R349" s="1" t="s">
        <v>8316</v>
      </c>
      <c r="S349" s="9">
        <f t="shared" si="15"/>
        <v>42292.495474537034</v>
      </c>
      <c r="T349" s="11">
        <f t="shared" si="16"/>
        <v>42322.537141203706</v>
      </c>
      <c r="U349" s="12" t="str">
        <f>TEXT(Table1[[#This Row],[Date Created Conversion (Launched at)]],"mmmm")</f>
        <v>October</v>
      </c>
      <c r="V349" s="12">
        <f>YEAR(Table1[[#This Row],[Date Created Conversion (Launched at)]])</f>
        <v>2015</v>
      </c>
    </row>
    <row r="350" spans="1:22" ht="43" x14ac:dyDescent="0.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 s="8">
        <v>1440165916</v>
      </c>
      <c r="J350" s="8">
        <v>1437573916</v>
      </c>
      <c r="K350" t="b">
        <v>1</v>
      </c>
      <c r="L350">
        <v>119</v>
      </c>
      <c r="M350" t="b">
        <v>1</v>
      </c>
      <c r="N350" s="5">
        <f>Table1[[#This Row],[pledged]]/Table1[[#This Row],[backers_count]]</f>
        <v>86.554621848739501</v>
      </c>
      <c r="O350" s="1">
        <f t="shared" si="17"/>
        <v>103</v>
      </c>
      <c r="P350" s="5" t="s">
        <v>8268</v>
      </c>
      <c r="Q350" s="1" t="s">
        <v>8309</v>
      </c>
      <c r="R350" s="1" t="s">
        <v>8316</v>
      </c>
      <c r="S350" s="9">
        <f t="shared" si="15"/>
        <v>42207.58699074074</v>
      </c>
      <c r="T350" s="11">
        <f t="shared" si="16"/>
        <v>42237.58699074074</v>
      </c>
      <c r="U350" s="12" t="str">
        <f>TEXT(Table1[[#This Row],[Date Created Conversion (Launched at)]],"mmmm")</f>
        <v>July</v>
      </c>
      <c r="V350" s="12">
        <f>YEAR(Table1[[#This Row],[Date Created Conversion (Launched at)]])</f>
        <v>2015</v>
      </c>
    </row>
    <row r="351" spans="1:22" ht="43" x14ac:dyDescent="0.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 s="8">
        <v>1487937508</v>
      </c>
      <c r="J351" s="8">
        <v>1485345508</v>
      </c>
      <c r="K351" t="b">
        <v>1</v>
      </c>
      <c r="L351">
        <v>167</v>
      </c>
      <c r="M351" t="b">
        <v>1</v>
      </c>
      <c r="N351" s="5">
        <f>Table1[[#This Row],[pledged]]/Table1[[#This Row],[backers_count]]</f>
        <v>71.899281437125751</v>
      </c>
      <c r="O351" s="1">
        <f t="shared" si="17"/>
        <v>107</v>
      </c>
      <c r="P351" s="5" t="s">
        <v>8268</v>
      </c>
      <c r="Q351" s="1" t="s">
        <v>8309</v>
      </c>
      <c r="R351" s="1" t="s">
        <v>8316</v>
      </c>
      <c r="S351" s="9">
        <f t="shared" si="15"/>
        <v>42760.498935185184</v>
      </c>
      <c r="T351" s="11">
        <f t="shared" si="16"/>
        <v>42790.498935185184</v>
      </c>
      <c r="U351" s="12" t="str">
        <f>TEXT(Table1[[#This Row],[Date Created Conversion (Launched at)]],"mmmm")</f>
        <v>January</v>
      </c>
      <c r="V351" s="12">
        <f>YEAR(Table1[[#This Row],[Date Created Conversion (Launched at)]])</f>
        <v>2017</v>
      </c>
    </row>
    <row r="352" spans="1:22" ht="43" x14ac:dyDescent="0.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 s="8">
        <v>1473566340</v>
      </c>
      <c r="J352" s="8">
        <v>1470274509</v>
      </c>
      <c r="K352" t="b">
        <v>1</v>
      </c>
      <c r="L352">
        <v>221</v>
      </c>
      <c r="M352" t="b">
        <v>1</v>
      </c>
      <c r="N352" s="5">
        <f>Table1[[#This Row],[pledged]]/Table1[[#This Row],[backers_count]]</f>
        <v>129.81900452488688</v>
      </c>
      <c r="O352" s="1">
        <f t="shared" si="17"/>
        <v>115</v>
      </c>
      <c r="P352" s="5" t="s">
        <v>8268</v>
      </c>
      <c r="Q352" s="1" t="s">
        <v>8309</v>
      </c>
      <c r="R352" s="1" t="s">
        <v>8316</v>
      </c>
      <c r="S352" s="9">
        <f t="shared" si="15"/>
        <v>42586.066076388888</v>
      </c>
      <c r="T352" s="11">
        <f t="shared" si="16"/>
        <v>42624.165972222225</v>
      </c>
      <c r="U352" s="12" t="str">
        <f>TEXT(Table1[[#This Row],[Date Created Conversion (Launched at)]],"mmmm")</f>
        <v>August</v>
      </c>
      <c r="V352" s="12">
        <f>YEAR(Table1[[#This Row],[Date Created Conversion (Launched at)]])</f>
        <v>2016</v>
      </c>
    </row>
    <row r="353" spans="1:22" ht="43" x14ac:dyDescent="0.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 s="8">
        <v>1460066954</v>
      </c>
      <c r="J353" s="8">
        <v>1456614554</v>
      </c>
      <c r="K353" t="b">
        <v>1</v>
      </c>
      <c r="L353">
        <v>964</v>
      </c>
      <c r="M353" t="b">
        <v>1</v>
      </c>
      <c r="N353" s="5">
        <f>Table1[[#This Row],[pledged]]/Table1[[#This Row],[backers_count]]</f>
        <v>44.912863070539416</v>
      </c>
      <c r="O353" s="1">
        <f t="shared" si="17"/>
        <v>127</v>
      </c>
      <c r="P353" s="5" t="s">
        <v>8268</v>
      </c>
      <c r="Q353" s="1" t="s">
        <v>8309</v>
      </c>
      <c r="R353" s="1" t="s">
        <v>8316</v>
      </c>
      <c r="S353" s="9">
        <f t="shared" si="15"/>
        <v>42427.964745370366</v>
      </c>
      <c r="T353" s="11">
        <f t="shared" si="16"/>
        <v>42467.923078703709</v>
      </c>
      <c r="U353" s="12" t="str">
        <f>TEXT(Table1[[#This Row],[Date Created Conversion (Launched at)]],"mmmm")</f>
        <v>February</v>
      </c>
      <c r="V353" s="12">
        <f>YEAR(Table1[[#This Row],[Date Created Conversion (Launched at)]])</f>
        <v>2016</v>
      </c>
    </row>
    <row r="354" spans="1:22" ht="43" x14ac:dyDescent="0.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 s="8">
        <v>1412740868</v>
      </c>
      <c r="J354" s="8">
        <v>1410148868</v>
      </c>
      <c r="K354" t="b">
        <v>1</v>
      </c>
      <c r="L354">
        <v>286</v>
      </c>
      <c r="M354" t="b">
        <v>1</v>
      </c>
      <c r="N354" s="5">
        <f>Table1[[#This Row],[pledged]]/Table1[[#This Row],[backers_count]]</f>
        <v>40.755244755244753</v>
      </c>
      <c r="O354" s="1">
        <f t="shared" si="17"/>
        <v>117</v>
      </c>
      <c r="P354" s="5" t="s">
        <v>8268</v>
      </c>
      <c r="Q354" s="1" t="s">
        <v>8309</v>
      </c>
      <c r="R354" s="1" t="s">
        <v>8316</v>
      </c>
      <c r="S354" s="9">
        <f t="shared" si="15"/>
        <v>41890.167453703703</v>
      </c>
      <c r="T354" s="11">
        <f t="shared" si="16"/>
        <v>41920.167453703703</v>
      </c>
      <c r="U354" s="12" t="str">
        <f>TEXT(Table1[[#This Row],[Date Created Conversion (Launched at)]],"mmmm")</f>
        <v>September</v>
      </c>
      <c r="V354" s="12">
        <f>YEAR(Table1[[#This Row],[Date Created Conversion (Launched at)]])</f>
        <v>2014</v>
      </c>
    </row>
    <row r="355" spans="1:22" ht="43" x14ac:dyDescent="0.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 s="8">
        <v>1447963219</v>
      </c>
      <c r="J355" s="8">
        <v>1445367619</v>
      </c>
      <c r="K355" t="b">
        <v>1</v>
      </c>
      <c r="L355">
        <v>613</v>
      </c>
      <c r="M355" t="b">
        <v>1</v>
      </c>
      <c r="N355" s="5">
        <f>Table1[[#This Row],[pledged]]/Table1[[#This Row],[backers_count]]</f>
        <v>103.52394779771615</v>
      </c>
      <c r="O355" s="1">
        <f t="shared" si="17"/>
        <v>109</v>
      </c>
      <c r="P355" s="5" t="s">
        <v>8268</v>
      </c>
      <c r="Q355" s="1" t="s">
        <v>8309</v>
      </c>
      <c r="R355" s="1" t="s">
        <v>8316</v>
      </c>
      <c r="S355" s="9">
        <f t="shared" si="15"/>
        <v>42297.791886574079</v>
      </c>
      <c r="T355" s="11">
        <f t="shared" si="16"/>
        <v>42327.833553240736</v>
      </c>
      <c r="U355" s="12" t="str">
        <f>TEXT(Table1[[#This Row],[Date Created Conversion (Launched at)]],"mmmm")</f>
        <v>October</v>
      </c>
      <c r="V355" s="12">
        <f>YEAR(Table1[[#This Row],[Date Created Conversion (Launched at)]])</f>
        <v>2015</v>
      </c>
    </row>
    <row r="356" spans="1:22" ht="43" x14ac:dyDescent="0.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 s="8">
        <v>1460141521</v>
      </c>
      <c r="J356" s="8">
        <v>1457553121</v>
      </c>
      <c r="K356" t="b">
        <v>1</v>
      </c>
      <c r="L356">
        <v>29</v>
      </c>
      <c r="M356" t="b">
        <v>1</v>
      </c>
      <c r="N356" s="5">
        <f>Table1[[#This Row],[pledged]]/Table1[[#This Row],[backers_count]]</f>
        <v>125.44827586206897</v>
      </c>
      <c r="O356" s="1">
        <f t="shared" si="17"/>
        <v>104</v>
      </c>
      <c r="P356" s="5" t="s">
        <v>8268</v>
      </c>
      <c r="Q356" s="1" t="s">
        <v>8309</v>
      </c>
      <c r="R356" s="1" t="s">
        <v>8316</v>
      </c>
      <c r="S356" s="9">
        <f t="shared" si="15"/>
        <v>42438.827789351853</v>
      </c>
      <c r="T356" s="11">
        <f t="shared" si="16"/>
        <v>42468.786122685182</v>
      </c>
      <c r="U356" s="12" t="str">
        <f>TEXT(Table1[[#This Row],[Date Created Conversion (Launched at)]],"mmmm")</f>
        <v>March</v>
      </c>
      <c r="V356" s="12">
        <f>YEAR(Table1[[#This Row],[Date Created Conversion (Launched at)]])</f>
        <v>2016</v>
      </c>
    </row>
    <row r="357" spans="1:22" ht="28.7" x14ac:dyDescent="0.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 s="8">
        <v>1417420994</v>
      </c>
      <c r="J357" s="8">
        <v>1414738994</v>
      </c>
      <c r="K357" t="b">
        <v>1</v>
      </c>
      <c r="L357">
        <v>165</v>
      </c>
      <c r="M357" t="b">
        <v>1</v>
      </c>
      <c r="N357" s="5">
        <f>Table1[[#This Row],[pledged]]/Table1[[#This Row],[backers_count]]</f>
        <v>246.60606060606059</v>
      </c>
      <c r="O357" s="1">
        <f t="shared" si="17"/>
        <v>116</v>
      </c>
      <c r="P357" s="5" t="s">
        <v>8268</v>
      </c>
      <c r="Q357" s="1" t="s">
        <v>8309</v>
      </c>
      <c r="R357" s="1" t="s">
        <v>8316</v>
      </c>
      <c r="S357" s="9">
        <f t="shared" si="15"/>
        <v>41943.293912037036</v>
      </c>
      <c r="T357" s="11">
        <f t="shared" si="16"/>
        <v>41974.3355787037</v>
      </c>
      <c r="U357" s="12" t="str">
        <f>TEXT(Table1[[#This Row],[Date Created Conversion (Launched at)]],"mmmm")</f>
        <v>October</v>
      </c>
      <c r="V357" s="12">
        <f>YEAR(Table1[[#This Row],[Date Created Conversion (Launched at)]])</f>
        <v>2014</v>
      </c>
    </row>
    <row r="358" spans="1:22" ht="28.7" x14ac:dyDescent="0.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 s="8">
        <v>1458152193</v>
      </c>
      <c r="J358" s="8">
        <v>1455563793</v>
      </c>
      <c r="K358" t="b">
        <v>1</v>
      </c>
      <c r="L358">
        <v>97</v>
      </c>
      <c r="M358" t="b">
        <v>1</v>
      </c>
      <c r="N358" s="5">
        <f>Table1[[#This Row],[pledged]]/Table1[[#This Row],[backers_count]]</f>
        <v>79.401340206185566</v>
      </c>
      <c r="O358" s="1">
        <f t="shared" si="17"/>
        <v>103</v>
      </c>
      <c r="P358" s="5" t="s">
        <v>8268</v>
      </c>
      <c r="Q358" s="1" t="s">
        <v>8309</v>
      </c>
      <c r="R358" s="1" t="s">
        <v>8316</v>
      </c>
      <c r="S358" s="9">
        <f t="shared" si="15"/>
        <v>42415.803159722222</v>
      </c>
      <c r="T358" s="11">
        <f t="shared" si="16"/>
        <v>42445.761493055557</v>
      </c>
      <c r="U358" s="12" t="str">
        <f>TEXT(Table1[[#This Row],[Date Created Conversion (Launched at)]],"mmmm")</f>
        <v>February</v>
      </c>
      <c r="V358" s="12">
        <f>YEAR(Table1[[#This Row],[Date Created Conversion (Launched at)]])</f>
        <v>2016</v>
      </c>
    </row>
    <row r="359" spans="1:22" ht="43" x14ac:dyDescent="0.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 s="8">
        <v>1429852797</v>
      </c>
      <c r="J359" s="8">
        <v>1426396797</v>
      </c>
      <c r="K359" t="b">
        <v>1</v>
      </c>
      <c r="L359">
        <v>303</v>
      </c>
      <c r="M359" t="b">
        <v>1</v>
      </c>
      <c r="N359" s="5">
        <f>Table1[[#This Row],[pledged]]/Table1[[#This Row],[backers_count]]</f>
        <v>86.138613861386133</v>
      </c>
      <c r="O359" s="1">
        <f t="shared" si="17"/>
        <v>174</v>
      </c>
      <c r="P359" s="5" t="s">
        <v>8268</v>
      </c>
      <c r="Q359" s="1" t="s">
        <v>8309</v>
      </c>
      <c r="R359" s="1" t="s">
        <v>8316</v>
      </c>
      <c r="S359" s="9">
        <f t="shared" si="15"/>
        <v>42078.222187499996</v>
      </c>
      <c r="T359" s="11">
        <f t="shared" si="16"/>
        <v>42118.222187499996</v>
      </c>
      <c r="U359" s="12" t="str">
        <f>TEXT(Table1[[#This Row],[Date Created Conversion (Launched at)]],"mmmm")</f>
        <v>March</v>
      </c>
      <c r="V359" s="12">
        <f>YEAR(Table1[[#This Row],[Date Created Conversion (Launched at)]])</f>
        <v>2015</v>
      </c>
    </row>
    <row r="360" spans="1:22" ht="43" x14ac:dyDescent="0.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 s="8">
        <v>1466002800</v>
      </c>
      <c r="J360" s="8">
        <v>1463517521</v>
      </c>
      <c r="K360" t="b">
        <v>1</v>
      </c>
      <c r="L360">
        <v>267</v>
      </c>
      <c r="M360" t="b">
        <v>1</v>
      </c>
      <c r="N360" s="5">
        <f>Table1[[#This Row],[pledged]]/Table1[[#This Row],[backers_count]]</f>
        <v>193.04868913857678</v>
      </c>
      <c r="O360" s="1">
        <f t="shared" si="17"/>
        <v>103</v>
      </c>
      <c r="P360" s="5" t="s">
        <v>8268</v>
      </c>
      <c r="Q360" s="1" t="s">
        <v>8309</v>
      </c>
      <c r="R360" s="1" t="s">
        <v>8316</v>
      </c>
      <c r="S360" s="9">
        <f t="shared" si="15"/>
        <v>42507.860196759255</v>
      </c>
      <c r="T360" s="11">
        <f t="shared" si="16"/>
        <v>42536.625</v>
      </c>
      <c r="U360" s="12" t="str">
        <f>TEXT(Table1[[#This Row],[Date Created Conversion (Launched at)]],"mmmm")</f>
        <v>May</v>
      </c>
      <c r="V360" s="12">
        <f>YEAR(Table1[[#This Row],[Date Created Conversion (Launched at)]])</f>
        <v>2016</v>
      </c>
    </row>
    <row r="361" spans="1:22" ht="43" x14ac:dyDescent="0.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 s="8">
        <v>1415941920</v>
      </c>
      <c r="J361" s="8">
        <v>1414028490</v>
      </c>
      <c r="K361" t="b">
        <v>1</v>
      </c>
      <c r="L361">
        <v>302</v>
      </c>
      <c r="M361" t="b">
        <v>1</v>
      </c>
      <c r="N361" s="5">
        <f>Table1[[#This Row],[pledged]]/Table1[[#This Row],[backers_count]]</f>
        <v>84.023178807947019</v>
      </c>
      <c r="O361" s="1">
        <f t="shared" si="17"/>
        <v>105</v>
      </c>
      <c r="P361" s="5" t="s">
        <v>8268</v>
      </c>
      <c r="Q361" s="1" t="s">
        <v>8309</v>
      </c>
      <c r="R361" s="1" t="s">
        <v>8316</v>
      </c>
      <c r="S361" s="9">
        <f t="shared" si="15"/>
        <v>41935.070486111115</v>
      </c>
      <c r="T361" s="11">
        <f t="shared" si="16"/>
        <v>41957.216666666667</v>
      </c>
      <c r="U361" s="12" t="str">
        <f>TEXT(Table1[[#This Row],[Date Created Conversion (Launched at)]],"mmmm")</f>
        <v>October</v>
      </c>
      <c r="V361" s="12">
        <f>YEAR(Table1[[#This Row],[Date Created Conversion (Launched at)]])</f>
        <v>2014</v>
      </c>
    </row>
    <row r="362" spans="1:22" ht="43" x14ac:dyDescent="0.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 s="8">
        <v>1437621060</v>
      </c>
      <c r="J362" s="8">
        <v>1433799180</v>
      </c>
      <c r="K362" t="b">
        <v>0</v>
      </c>
      <c r="L362">
        <v>87</v>
      </c>
      <c r="M362" t="b">
        <v>1</v>
      </c>
      <c r="N362" s="5">
        <f>Table1[[#This Row],[pledged]]/Table1[[#This Row],[backers_count]]</f>
        <v>139.82758620689654</v>
      </c>
      <c r="O362" s="1">
        <f t="shared" si="17"/>
        <v>101</v>
      </c>
      <c r="P362" s="5" t="s">
        <v>8268</v>
      </c>
      <c r="Q362" s="1" t="s">
        <v>8309</v>
      </c>
      <c r="R362" s="1" t="s">
        <v>8316</v>
      </c>
      <c r="S362" s="9">
        <f t="shared" si="15"/>
        <v>42163.897916666669</v>
      </c>
      <c r="T362" s="11">
        <f t="shared" si="16"/>
        <v>42208.132638888885</v>
      </c>
      <c r="U362" s="12" t="str">
        <f>TEXT(Table1[[#This Row],[Date Created Conversion (Launched at)]],"mmmm")</f>
        <v>June</v>
      </c>
      <c r="V362" s="12">
        <f>YEAR(Table1[[#This Row],[Date Created Conversion (Launched at)]])</f>
        <v>2015</v>
      </c>
    </row>
    <row r="363" spans="1:22" ht="43" x14ac:dyDescent="0.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 s="8">
        <v>1416704506</v>
      </c>
      <c r="J363" s="8">
        <v>1414108906</v>
      </c>
      <c r="K363" t="b">
        <v>0</v>
      </c>
      <c r="L363">
        <v>354</v>
      </c>
      <c r="M363" t="b">
        <v>1</v>
      </c>
      <c r="N363" s="5">
        <f>Table1[[#This Row],[pledged]]/Table1[[#This Row],[backers_count]]</f>
        <v>109.82189265536722</v>
      </c>
      <c r="O363" s="1">
        <f t="shared" si="17"/>
        <v>111</v>
      </c>
      <c r="P363" s="5" t="s">
        <v>8268</v>
      </c>
      <c r="Q363" s="1" t="s">
        <v>8309</v>
      </c>
      <c r="R363" s="1" t="s">
        <v>8316</v>
      </c>
      <c r="S363" s="9">
        <f t="shared" si="15"/>
        <v>41936.001226851848</v>
      </c>
      <c r="T363" s="11">
        <f t="shared" si="16"/>
        <v>41966.042893518519</v>
      </c>
      <c r="U363" s="12" t="str">
        <f>TEXT(Table1[[#This Row],[Date Created Conversion (Launched at)]],"mmmm")</f>
        <v>October</v>
      </c>
      <c r="V363" s="12">
        <f>YEAR(Table1[[#This Row],[Date Created Conversion (Launched at)]])</f>
        <v>2014</v>
      </c>
    </row>
    <row r="364" spans="1:22" ht="43" x14ac:dyDescent="0.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 s="8">
        <v>1407456000</v>
      </c>
      <c r="J364" s="8">
        <v>1405573391</v>
      </c>
      <c r="K364" t="b">
        <v>0</v>
      </c>
      <c r="L364">
        <v>86</v>
      </c>
      <c r="M364" t="b">
        <v>1</v>
      </c>
      <c r="N364" s="5">
        <f>Table1[[#This Row],[pledged]]/Table1[[#This Row],[backers_count]]</f>
        <v>139.53488372093022</v>
      </c>
      <c r="O364" s="1">
        <f t="shared" si="17"/>
        <v>124</v>
      </c>
      <c r="P364" s="5" t="s">
        <v>8268</v>
      </c>
      <c r="Q364" s="1" t="s">
        <v>8309</v>
      </c>
      <c r="R364" s="1" t="s">
        <v>8316</v>
      </c>
      <c r="S364" s="9">
        <f t="shared" si="15"/>
        <v>41837.210543981484</v>
      </c>
      <c r="T364" s="11">
        <f t="shared" si="16"/>
        <v>41859</v>
      </c>
      <c r="U364" s="12" t="str">
        <f>TEXT(Table1[[#This Row],[Date Created Conversion (Launched at)]],"mmmm")</f>
        <v>July</v>
      </c>
      <c r="V364" s="12">
        <f>YEAR(Table1[[#This Row],[Date Created Conversion (Launched at)]])</f>
        <v>2014</v>
      </c>
    </row>
    <row r="365" spans="1:22" ht="43" x14ac:dyDescent="0.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 s="8">
        <v>1272828120</v>
      </c>
      <c r="J365" s="8">
        <v>1268934736</v>
      </c>
      <c r="K365" t="b">
        <v>0</v>
      </c>
      <c r="L365">
        <v>26</v>
      </c>
      <c r="M365" t="b">
        <v>1</v>
      </c>
      <c r="N365" s="5">
        <f>Table1[[#This Row],[pledged]]/Table1[[#This Row],[backers_count]]</f>
        <v>347.84615384615387</v>
      </c>
      <c r="O365" s="1">
        <f t="shared" si="17"/>
        <v>101</v>
      </c>
      <c r="P365" s="5" t="s">
        <v>8268</v>
      </c>
      <c r="Q365" s="1" t="s">
        <v>8309</v>
      </c>
      <c r="R365" s="1" t="s">
        <v>8316</v>
      </c>
      <c r="S365" s="9">
        <f t="shared" si="15"/>
        <v>40255.744629629626</v>
      </c>
      <c r="T365" s="11">
        <f t="shared" si="16"/>
        <v>40300.806944444441</v>
      </c>
      <c r="U365" s="12" t="str">
        <f>TEXT(Table1[[#This Row],[Date Created Conversion (Launched at)]],"mmmm")</f>
        <v>March</v>
      </c>
      <c r="V365" s="12">
        <f>YEAR(Table1[[#This Row],[Date Created Conversion (Launched at)]])</f>
        <v>2010</v>
      </c>
    </row>
    <row r="366" spans="1:22" ht="43" x14ac:dyDescent="0.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 s="8">
        <v>1403323140</v>
      </c>
      <c r="J366" s="8">
        <v>1400704672</v>
      </c>
      <c r="K366" t="b">
        <v>0</v>
      </c>
      <c r="L366">
        <v>113</v>
      </c>
      <c r="M366" t="b">
        <v>1</v>
      </c>
      <c r="N366" s="5">
        <f>Table1[[#This Row],[pledged]]/Table1[[#This Row],[backers_count]]</f>
        <v>68.24159292035398</v>
      </c>
      <c r="O366" s="1">
        <f t="shared" si="17"/>
        <v>110</v>
      </c>
      <c r="P366" s="5" t="s">
        <v>8268</v>
      </c>
      <c r="Q366" s="1" t="s">
        <v>8309</v>
      </c>
      <c r="R366" s="1" t="s">
        <v>8316</v>
      </c>
      <c r="S366" s="9">
        <f t="shared" si="15"/>
        <v>41780.859629629631</v>
      </c>
      <c r="T366" s="11">
        <f t="shared" si="16"/>
        <v>41811.165972222225</v>
      </c>
      <c r="U366" s="12" t="str">
        <f>TEXT(Table1[[#This Row],[Date Created Conversion (Launched at)]],"mmmm")</f>
        <v>May</v>
      </c>
      <c r="V366" s="12">
        <f>YEAR(Table1[[#This Row],[Date Created Conversion (Launched at)]])</f>
        <v>2014</v>
      </c>
    </row>
    <row r="367" spans="1:22" ht="43" x14ac:dyDescent="0.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 s="8">
        <v>1393597999</v>
      </c>
      <c r="J367" s="8">
        <v>1391005999</v>
      </c>
      <c r="K367" t="b">
        <v>0</v>
      </c>
      <c r="L367">
        <v>65</v>
      </c>
      <c r="M367" t="b">
        <v>1</v>
      </c>
      <c r="N367" s="5">
        <f>Table1[[#This Row],[pledged]]/Table1[[#This Row],[backers_count]]</f>
        <v>239.93846153846152</v>
      </c>
      <c r="O367" s="1">
        <f t="shared" si="17"/>
        <v>104</v>
      </c>
      <c r="P367" s="5" t="s">
        <v>8268</v>
      </c>
      <c r="Q367" s="1" t="s">
        <v>8309</v>
      </c>
      <c r="R367" s="1" t="s">
        <v>8316</v>
      </c>
      <c r="S367" s="9">
        <f t="shared" si="15"/>
        <v>41668.606469907405</v>
      </c>
      <c r="T367" s="11">
        <f t="shared" si="16"/>
        <v>41698.606469907405</v>
      </c>
      <c r="U367" s="12" t="str">
        <f>TEXT(Table1[[#This Row],[Date Created Conversion (Launched at)]],"mmmm")</f>
        <v>January</v>
      </c>
      <c r="V367" s="12">
        <f>YEAR(Table1[[#This Row],[Date Created Conversion (Launched at)]])</f>
        <v>2014</v>
      </c>
    </row>
    <row r="368" spans="1:22" ht="43" x14ac:dyDescent="0.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 s="8">
        <v>1337540518</v>
      </c>
      <c r="J368" s="8">
        <v>1334948518</v>
      </c>
      <c r="K368" t="b">
        <v>0</v>
      </c>
      <c r="L368">
        <v>134</v>
      </c>
      <c r="M368" t="b">
        <v>1</v>
      </c>
      <c r="N368" s="5">
        <f>Table1[[#This Row],[pledged]]/Table1[[#This Row],[backers_count]]</f>
        <v>287.31343283582089</v>
      </c>
      <c r="O368" s="1">
        <f t="shared" si="17"/>
        <v>101</v>
      </c>
      <c r="P368" s="5" t="s">
        <v>8268</v>
      </c>
      <c r="Q368" s="1" t="s">
        <v>8309</v>
      </c>
      <c r="R368" s="1" t="s">
        <v>8316</v>
      </c>
      <c r="S368" s="9">
        <f t="shared" si="15"/>
        <v>41019.793032407411</v>
      </c>
      <c r="T368" s="11">
        <f t="shared" si="16"/>
        <v>41049.793032407411</v>
      </c>
      <c r="U368" s="12" t="str">
        <f>TEXT(Table1[[#This Row],[Date Created Conversion (Launched at)]],"mmmm")</f>
        <v>April</v>
      </c>
      <c r="V368" s="12">
        <f>YEAR(Table1[[#This Row],[Date Created Conversion (Launched at)]])</f>
        <v>2012</v>
      </c>
    </row>
    <row r="369" spans="1:22" ht="43" x14ac:dyDescent="0.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 s="8">
        <v>1367384340</v>
      </c>
      <c r="J369" s="8">
        <v>1363960278</v>
      </c>
      <c r="K369" t="b">
        <v>0</v>
      </c>
      <c r="L369">
        <v>119</v>
      </c>
      <c r="M369" t="b">
        <v>1</v>
      </c>
      <c r="N369" s="5">
        <f>Table1[[#This Row],[pledged]]/Table1[[#This Row],[backers_count]]</f>
        <v>86.84882352941176</v>
      </c>
      <c r="O369" s="1">
        <f t="shared" si="17"/>
        <v>103</v>
      </c>
      <c r="P369" s="5" t="s">
        <v>8268</v>
      </c>
      <c r="Q369" s="1" t="s">
        <v>8309</v>
      </c>
      <c r="R369" s="1" t="s">
        <v>8316</v>
      </c>
      <c r="S369" s="9">
        <f t="shared" si="15"/>
        <v>41355.577291666668</v>
      </c>
      <c r="T369" s="11">
        <f t="shared" si="16"/>
        <v>41395.207638888889</v>
      </c>
      <c r="U369" s="12" t="str">
        <f>TEXT(Table1[[#This Row],[Date Created Conversion (Launched at)]],"mmmm")</f>
        <v>March</v>
      </c>
      <c r="V369" s="12">
        <f>YEAR(Table1[[#This Row],[Date Created Conversion (Launched at)]])</f>
        <v>2013</v>
      </c>
    </row>
    <row r="370" spans="1:22" ht="43" x14ac:dyDescent="0.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 s="8">
        <v>1426426322</v>
      </c>
      <c r="J370" s="8">
        <v>1423405922</v>
      </c>
      <c r="K370" t="b">
        <v>0</v>
      </c>
      <c r="L370">
        <v>159</v>
      </c>
      <c r="M370" t="b">
        <v>1</v>
      </c>
      <c r="N370" s="5">
        <f>Table1[[#This Row],[pledged]]/Table1[[#This Row],[backers_count]]</f>
        <v>81.84905660377359</v>
      </c>
      <c r="O370" s="1">
        <f t="shared" si="17"/>
        <v>104</v>
      </c>
      <c r="P370" s="5" t="s">
        <v>8268</v>
      </c>
      <c r="Q370" s="1" t="s">
        <v>8309</v>
      </c>
      <c r="R370" s="1" t="s">
        <v>8316</v>
      </c>
      <c r="S370" s="9">
        <f t="shared" si="15"/>
        <v>42043.605578703704</v>
      </c>
      <c r="T370" s="11">
        <f t="shared" si="16"/>
        <v>42078.563912037032</v>
      </c>
      <c r="U370" s="12" t="str">
        <f>TEXT(Table1[[#This Row],[Date Created Conversion (Launched at)]],"mmmm")</f>
        <v>February</v>
      </c>
      <c r="V370" s="12">
        <f>YEAR(Table1[[#This Row],[Date Created Conversion (Launched at)]])</f>
        <v>2015</v>
      </c>
    </row>
    <row r="371" spans="1:22" ht="43" x14ac:dyDescent="0.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 s="8">
        <v>1326633269</v>
      </c>
      <c r="J371" s="8">
        <v>1324041269</v>
      </c>
      <c r="K371" t="b">
        <v>0</v>
      </c>
      <c r="L371">
        <v>167</v>
      </c>
      <c r="M371" t="b">
        <v>1</v>
      </c>
      <c r="N371" s="5">
        <f>Table1[[#This Row],[pledged]]/Table1[[#This Row],[backers_count]]</f>
        <v>42.874970059880241</v>
      </c>
      <c r="O371" s="1">
        <f t="shared" si="17"/>
        <v>110</v>
      </c>
      <c r="P371" s="5" t="s">
        <v>8268</v>
      </c>
      <c r="Q371" s="1" t="s">
        <v>8309</v>
      </c>
      <c r="R371" s="1" t="s">
        <v>8316</v>
      </c>
      <c r="S371" s="9">
        <f t="shared" si="15"/>
        <v>40893.551724537036</v>
      </c>
      <c r="T371" s="11">
        <f t="shared" si="16"/>
        <v>40923.551724537036</v>
      </c>
      <c r="U371" s="12" t="str">
        <f>TEXT(Table1[[#This Row],[Date Created Conversion (Launched at)]],"mmmm")</f>
        <v>December</v>
      </c>
      <c r="V371" s="12">
        <f>YEAR(Table1[[#This Row],[Date Created Conversion (Launched at)]])</f>
        <v>2011</v>
      </c>
    </row>
    <row r="372" spans="1:22" ht="43" x14ac:dyDescent="0.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 s="8">
        <v>1483729500</v>
      </c>
      <c r="J372" s="8">
        <v>1481137500</v>
      </c>
      <c r="K372" t="b">
        <v>0</v>
      </c>
      <c r="L372">
        <v>43</v>
      </c>
      <c r="M372" t="b">
        <v>1</v>
      </c>
      <c r="N372" s="5">
        <f>Table1[[#This Row],[pledged]]/Table1[[#This Row],[backers_count]]</f>
        <v>709.41860465116281</v>
      </c>
      <c r="O372" s="1">
        <f t="shared" si="17"/>
        <v>122</v>
      </c>
      <c r="P372" s="5" t="s">
        <v>8268</v>
      </c>
      <c r="Q372" s="1" t="s">
        <v>8309</v>
      </c>
      <c r="R372" s="1" t="s">
        <v>8316</v>
      </c>
      <c r="S372" s="9">
        <f t="shared" si="15"/>
        <v>42711.795138888891</v>
      </c>
      <c r="T372" s="11">
        <f t="shared" si="16"/>
        <v>42741.795138888891</v>
      </c>
      <c r="U372" s="12" t="str">
        <f>TEXT(Table1[[#This Row],[Date Created Conversion (Launched at)]],"mmmm")</f>
        <v>December</v>
      </c>
      <c r="V372" s="12">
        <f>YEAR(Table1[[#This Row],[Date Created Conversion (Launched at)]])</f>
        <v>2016</v>
      </c>
    </row>
    <row r="373" spans="1:22" ht="43" x14ac:dyDescent="0.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 s="8">
        <v>1359743139</v>
      </c>
      <c r="J373" s="8">
        <v>1355855139</v>
      </c>
      <c r="K373" t="b">
        <v>0</v>
      </c>
      <c r="L373">
        <v>1062</v>
      </c>
      <c r="M373" t="b">
        <v>1</v>
      </c>
      <c r="N373" s="5">
        <f>Table1[[#This Row],[pledged]]/Table1[[#This Row],[backers_count]]</f>
        <v>161.25517890772127</v>
      </c>
      <c r="O373" s="1">
        <f t="shared" si="17"/>
        <v>114</v>
      </c>
      <c r="P373" s="5" t="s">
        <v>8268</v>
      </c>
      <c r="Q373" s="1" t="s">
        <v>8309</v>
      </c>
      <c r="R373" s="1" t="s">
        <v>8316</v>
      </c>
      <c r="S373" s="9">
        <f t="shared" si="15"/>
        <v>41261.767812500002</v>
      </c>
      <c r="T373" s="11">
        <f t="shared" si="16"/>
        <v>41306.767812500002</v>
      </c>
      <c r="U373" s="12" t="str">
        <f>TEXT(Table1[[#This Row],[Date Created Conversion (Launched at)]],"mmmm")</f>
        <v>December</v>
      </c>
      <c r="V373" s="12">
        <f>YEAR(Table1[[#This Row],[Date Created Conversion (Launched at)]])</f>
        <v>2012</v>
      </c>
    </row>
    <row r="374" spans="1:22" ht="28.7" x14ac:dyDescent="0.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 s="8">
        <v>1459872000</v>
      </c>
      <c r="J374" s="8">
        <v>1456408244</v>
      </c>
      <c r="K374" t="b">
        <v>0</v>
      </c>
      <c r="L374">
        <v>9</v>
      </c>
      <c r="M374" t="b">
        <v>1</v>
      </c>
      <c r="N374" s="5">
        <f>Table1[[#This Row],[pledged]]/Table1[[#This Row],[backers_count]]</f>
        <v>41.777777777777779</v>
      </c>
      <c r="O374" s="1">
        <f t="shared" si="17"/>
        <v>125</v>
      </c>
      <c r="P374" s="5" t="s">
        <v>8268</v>
      </c>
      <c r="Q374" s="1" t="s">
        <v>8309</v>
      </c>
      <c r="R374" s="1" t="s">
        <v>8316</v>
      </c>
      <c r="S374" s="9">
        <f t="shared" si="15"/>
        <v>42425.576898148152</v>
      </c>
      <c r="T374" s="11">
        <f t="shared" si="16"/>
        <v>42465.666666666672</v>
      </c>
      <c r="U374" s="12" t="str">
        <f>TEXT(Table1[[#This Row],[Date Created Conversion (Launched at)]],"mmmm")</f>
        <v>February</v>
      </c>
      <c r="V374" s="12">
        <f>YEAR(Table1[[#This Row],[Date Created Conversion (Launched at)]])</f>
        <v>2016</v>
      </c>
    </row>
    <row r="375" spans="1:22" ht="43" x14ac:dyDescent="0.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 s="8">
        <v>1342648398</v>
      </c>
      <c r="J375" s="8">
        <v>1340056398</v>
      </c>
      <c r="K375" t="b">
        <v>0</v>
      </c>
      <c r="L375">
        <v>89</v>
      </c>
      <c r="M375" t="b">
        <v>1</v>
      </c>
      <c r="N375" s="5">
        <f>Table1[[#This Row],[pledged]]/Table1[[#This Row],[backers_count]]</f>
        <v>89.887640449438209</v>
      </c>
      <c r="O375" s="1">
        <f t="shared" si="17"/>
        <v>107</v>
      </c>
      <c r="P375" s="5" t="s">
        <v>8268</v>
      </c>
      <c r="Q375" s="1" t="s">
        <v>8309</v>
      </c>
      <c r="R375" s="1" t="s">
        <v>8316</v>
      </c>
      <c r="S375" s="9">
        <f t="shared" si="15"/>
        <v>41078.91201388889</v>
      </c>
      <c r="T375" s="11">
        <f t="shared" si="16"/>
        <v>41108.91201388889</v>
      </c>
      <c r="U375" s="12" t="str">
        <f>TEXT(Table1[[#This Row],[Date Created Conversion (Launched at)]],"mmmm")</f>
        <v>June</v>
      </c>
      <c r="V375" s="12">
        <f>YEAR(Table1[[#This Row],[Date Created Conversion (Launched at)]])</f>
        <v>2012</v>
      </c>
    </row>
    <row r="376" spans="1:22" ht="43" x14ac:dyDescent="0.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 s="8">
        <v>1316208031</v>
      </c>
      <c r="J376" s="8">
        <v>1312320031</v>
      </c>
      <c r="K376" t="b">
        <v>0</v>
      </c>
      <c r="L376">
        <v>174</v>
      </c>
      <c r="M376" t="b">
        <v>1</v>
      </c>
      <c r="N376" s="5">
        <f>Table1[[#This Row],[pledged]]/Table1[[#This Row],[backers_count]]</f>
        <v>45.051724137931032</v>
      </c>
      <c r="O376" s="1">
        <f t="shared" si="17"/>
        <v>131</v>
      </c>
      <c r="P376" s="5" t="s">
        <v>8268</v>
      </c>
      <c r="Q376" s="1" t="s">
        <v>8309</v>
      </c>
      <c r="R376" s="1" t="s">
        <v>8316</v>
      </c>
      <c r="S376" s="9">
        <f t="shared" si="15"/>
        <v>40757.889247685183</v>
      </c>
      <c r="T376" s="11">
        <f t="shared" si="16"/>
        <v>40802.889247685183</v>
      </c>
      <c r="U376" s="12" t="str">
        <f>TEXT(Table1[[#This Row],[Date Created Conversion (Launched at)]],"mmmm")</f>
        <v>August</v>
      </c>
      <c r="V376" s="12">
        <f>YEAR(Table1[[#This Row],[Date Created Conversion (Launched at)]])</f>
        <v>2011</v>
      </c>
    </row>
    <row r="377" spans="1:22" ht="43" x14ac:dyDescent="0.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 s="8">
        <v>1393694280</v>
      </c>
      <c r="J377" s="8">
        <v>1390088311</v>
      </c>
      <c r="K377" t="b">
        <v>0</v>
      </c>
      <c r="L377">
        <v>14</v>
      </c>
      <c r="M377" t="b">
        <v>1</v>
      </c>
      <c r="N377" s="5">
        <f>Table1[[#This Row],[pledged]]/Table1[[#This Row],[backers_count]]</f>
        <v>42.857142857142854</v>
      </c>
      <c r="O377" s="1">
        <f t="shared" si="17"/>
        <v>120</v>
      </c>
      <c r="P377" s="5" t="s">
        <v>8268</v>
      </c>
      <c r="Q377" s="1" t="s">
        <v>8309</v>
      </c>
      <c r="R377" s="1" t="s">
        <v>8316</v>
      </c>
      <c r="S377" s="9">
        <f t="shared" si="15"/>
        <v>41657.985081018516</v>
      </c>
      <c r="T377" s="11">
        <f t="shared" si="16"/>
        <v>41699.720833333333</v>
      </c>
      <c r="U377" s="12" t="str">
        <f>TEXT(Table1[[#This Row],[Date Created Conversion (Launched at)]],"mmmm")</f>
        <v>January</v>
      </c>
      <c r="V377" s="12">
        <f>YEAR(Table1[[#This Row],[Date Created Conversion (Launched at)]])</f>
        <v>2014</v>
      </c>
    </row>
    <row r="378" spans="1:22" ht="43" x14ac:dyDescent="0.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 s="8">
        <v>1472122316</v>
      </c>
      <c r="J378" s="8">
        <v>1469443916</v>
      </c>
      <c r="K378" t="b">
        <v>0</v>
      </c>
      <c r="L378">
        <v>48</v>
      </c>
      <c r="M378" t="b">
        <v>1</v>
      </c>
      <c r="N378" s="5">
        <f>Table1[[#This Row],[pledged]]/Table1[[#This Row],[backers_count]]</f>
        <v>54.083333333333336</v>
      </c>
      <c r="O378" s="1">
        <f t="shared" si="17"/>
        <v>106</v>
      </c>
      <c r="P378" s="5" t="s">
        <v>8268</v>
      </c>
      <c r="Q378" s="1" t="s">
        <v>8309</v>
      </c>
      <c r="R378" s="1" t="s">
        <v>8316</v>
      </c>
      <c r="S378" s="9">
        <f t="shared" si="15"/>
        <v>42576.452731481477</v>
      </c>
      <c r="T378" s="11">
        <f t="shared" si="16"/>
        <v>42607.452731481477</v>
      </c>
      <c r="U378" s="12" t="str">
        <f>TEXT(Table1[[#This Row],[Date Created Conversion (Launched at)]],"mmmm")</f>
        <v>July</v>
      </c>
      <c r="V378" s="12">
        <f>YEAR(Table1[[#This Row],[Date Created Conversion (Launched at)]])</f>
        <v>2016</v>
      </c>
    </row>
    <row r="379" spans="1:22" ht="43" x14ac:dyDescent="0.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 s="8">
        <v>1447484460</v>
      </c>
      <c r="J379" s="8">
        <v>1444888868</v>
      </c>
      <c r="K379" t="b">
        <v>0</v>
      </c>
      <c r="L379">
        <v>133</v>
      </c>
      <c r="M379" t="b">
        <v>1</v>
      </c>
      <c r="N379" s="5">
        <f>Table1[[#This Row],[pledged]]/Table1[[#This Row],[backers_count]]</f>
        <v>103.21804511278195</v>
      </c>
      <c r="O379" s="1">
        <f t="shared" si="17"/>
        <v>114</v>
      </c>
      <c r="P379" s="5" t="s">
        <v>8268</v>
      </c>
      <c r="Q379" s="1" t="s">
        <v>8309</v>
      </c>
      <c r="R379" s="1" t="s">
        <v>8316</v>
      </c>
      <c r="S379" s="9">
        <f t="shared" si="15"/>
        <v>42292.250787037032</v>
      </c>
      <c r="T379" s="11">
        <f t="shared" si="16"/>
        <v>42322.292361111111</v>
      </c>
      <c r="U379" s="12" t="str">
        <f>TEXT(Table1[[#This Row],[Date Created Conversion (Launched at)]],"mmmm")</f>
        <v>October</v>
      </c>
      <c r="V379" s="12">
        <f>YEAR(Table1[[#This Row],[Date Created Conversion (Launched at)]])</f>
        <v>2015</v>
      </c>
    </row>
    <row r="380" spans="1:22" ht="57.35" x14ac:dyDescent="0.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 s="8">
        <v>1453765920</v>
      </c>
      <c r="J380" s="8">
        <v>1451655808</v>
      </c>
      <c r="K380" t="b">
        <v>0</v>
      </c>
      <c r="L380">
        <v>83</v>
      </c>
      <c r="M380" t="b">
        <v>1</v>
      </c>
      <c r="N380" s="5">
        <f>Table1[[#This Row],[pledged]]/Table1[[#This Row],[backers_count]]</f>
        <v>40.397590361445786</v>
      </c>
      <c r="O380" s="1">
        <f t="shared" si="17"/>
        <v>112</v>
      </c>
      <c r="P380" s="5" t="s">
        <v>8268</v>
      </c>
      <c r="Q380" s="1" t="s">
        <v>8309</v>
      </c>
      <c r="R380" s="1" t="s">
        <v>8316</v>
      </c>
      <c r="S380" s="9">
        <f t="shared" si="15"/>
        <v>42370.571851851855</v>
      </c>
      <c r="T380" s="11">
        <f t="shared" si="16"/>
        <v>42394.994444444441</v>
      </c>
      <c r="U380" s="12" t="str">
        <f>TEXT(Table1[[#This Row],[Date Created Conversion (Launched at)]],"mmmm")</f>
        <v>January</v>
      </c>
      <c r="V380" s="12">
        <f>YEAR(Table1[[#This Row],[Date Created Conversion (Launched at)]])</f>
        <v>2016</v>
      </c>
    </row>
    <row r="381" spans="1:22" ht="43" x14ac:dyDescent="0.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 s="8">
        <v>1336062672</v>
      </c>
      <c r="J381" s="8">
        <v>1332174672</v>
      </c>
      <c r="K381" t="b">
        <v>0</v>
      </c>
      <c r="L381">
        <v>149</v>
      </c>
      <c r="M381" t="b">
        <v>1</v>
      </c>
      <c r="N381" s="5">
        <f>Table1[[#This Row],[pledged]]/Table1[[#This Row],[backers_count]]</f>
        <v>116.85906040268456</v>
      </c>
      <c r="O381" s="1">
        <f t="shared" si="17"/>
        <v>116</v>
      </c>
      <c r="P381" s="5" t="s">
        <v>8268</v>
      </c>
      <c r="Q381" s="1" t="s">
        <v>8309</v>
      </c>
      <c r="R381" s="1" t="s">
        <v>8316</v>
      </c>
      <c r="S381" s="9">
        <f t="shared" si="15"/>
        <v>40987.688333333332</v>
      </c>
      <c r="T381" s="11">
        <f t="shared" si="16"/>
        <v>41032.688333333332</v>
      </c>
      <c r="U381" s="12" t="str">
        <f>TEXT(Table1[[#This Row],[Date Created Conversion (Launched at)]],"mmmm")</f>
        <v>March</v>
      </c>
      <c r="V381" s="12">
        <f>YEAR(Table1[[#This Row],[Date Created Conversion (Launched at)]])</f>
        <v>2012</v>
      </c>
    </row>
    <row r="382" spans="1:22" ht="43" x14ac:dyDescent="0.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 s="8">
        <v>1453569392</v>
      </c>
      <c r="J382" s="8">
        <v>1451409392</v>
      </c>
      <c r="K382" t="b">
        <v>0</v>
      </c>
      <c r="L382">
        <v>49</v>
      </c>
      <c r="M382" t="b">
        <v>1</v>
      </c>
      <c r="N382" s="5">
        <f>Table1[[#This Row],[pledged]]/Table1[[#This Row],[backers_count]]</f>
        <v>115.51020408163265</v>
      </c>
      <c r="O382" s="1">
        <f t="shared" si="17"/>
        <v>142</v>
      </c>
      <c r="P382" s="5" t="s">
        <v>8268</v>
      </c>
      <c r="Q382" s="1" t="s">
        <v>8309</v>
      </c>
      <c r="R382" s="1" t="s">
        <v>8316</v>
      </c>
      <c r="S382" s="9">
        <f t="shared" si="15"/>
        <v>42367.719814814816</v>
      </c>
      <c r="T382" s="11">
        <f t="shared" si="16"/>
        <v>42392.719814814816</v>
      </c>
      <c r="U382" s="12" t="str">
        <f>TEXT(Table1[[#This Row],[Date Created Conversion (Launched at)]],"mmmm")</f>
        <v>December</v>
      </c>
      <c r="V382" s="12">
        <f>YEAR(Table1[[#This Row],[Date Created Conversion (Launched at)]])</f>
        <v>2015</v>
      </c>
    </row>
    <row r="383" spans="1:22" ht="43" x14ac:dyDescent="0.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 s="8">
        <v>1343624400</v>
      </c>
      <c r="J383" s="8">
        <v>1340642717</v>
      </c>
      <c r="K383" t="b">
        <v>0</v>
      </c>
      <c r="L383">
        <v>251</v>
      </c>
      <c r="M383" t="b">
        <v>1</v>
      </c>
      <c r="N383" s="5">
        <f>Table1[[#This Row],[pledged]]/Table1[[#This Row],[backers_count]]</f>
        <v>104.31274900398407</v>
      </c>
      <c r="O383" s="1">
        <f t="shared" si="17"/>
        <v>105</v>
      </c>
      <c r="P383" s="5" t="s">
        <v>8268</v>
      </c>
      <c r="Q383" s="1" t="s">
        <v>8309</v>
      </c>
      <c r="R383" s="1" t="s">
        <v>8316</v>
      </c>
      <c r="S383" s="9">
        <f t="shared" si="15"/>
        <v>41085.698113425926</v>
      </c>
      <c r="T383" s="11">
        <f t="shared" si="16"/>
        <v>41120.208333333336</v>
      </c>
      <c r="U383" s="12" t="str">
        <f>TEXT(Table1[[#This Row],[Date Created Conversion (Launched at)]],"mmmm")</f>
        <v>June</v>
      </c>
      <c r="V383" s="12">
        <f>YEAR(Table1[[#This Row],[Date Created Conversion (Launched at)]])</f>
        <v>2012</v>
      </c>
    </row>
    <row r="384" spans="1:22" ht="43" x14ac:dyDescent="0.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 s="8">
        <v>1346950900</v>
      </c>
      <c r="J384" s="8">
        <v>1345741300</v>
      </c>
      <c r="K384" t="b">
        <v>0</v>
      </c>
      <c r="L384">
        <v>22</v>
      </c>
      <c r="M384" t="b">
        <v>1</v>
      </c>
      <c r="N384" s="5">
        <f>Table1[[#This Row],[pledged]]/Table1[[#This Row],[backers_count]]</f>
        <v>69.772727272727266</v>
      </c>
      <c r="O384" s="1">
        <f t="shared" si="17"/>
        <v>256</v>
      </c>
      <c r="P384" s="5" t="s">
        <v>8268</v>
      </c>
      <c r="Q384" s="1" t="s">
        <v>8309</v>
      </c>
      <c r="R384" s="1" t="s">
        <v>8316</v>
      </c>
      <c r="S384" s="9">
        <f t="shared" si="15"/>
        <v>41144.709490740745</v>
      </c>
      <c r="T384" s="11">
        <f t="shared" si="16"/>
        <v>41158.709490740745</v>
      </c>
      <c r="U384" s="12" t="str">
        <f>TEXT(Table1[[#This Row],[Date Created Conversion (Launched at)]],"mmmm")</f>
        <v>August</v>
      </c>
      <c r="V384" s="12">
        <f>YEAR(Table1[[#This Row],[Date Created Conversion (Launched at)]])</f>
        <v>2012</v>
      </c>
    </row>
    <row r="385" spans="1:22" ht="43" x14ac:dyDescent="0.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 s="8">
        <v>1400467759</v>
      </c>
      <c r="J385" s="8">
        <v>1398480559</v>
      </c>
      <c r="K385" t="b">
        <v>0</v>
      </c>
      <c r="L385">
        <v>48</v>
      </c>
      <c r="M385" t="b">
        <v>1</v>
      </c>
      <c r="N385" s="5">
        <f>Table1[[#This Row],[pledged]]/Table1[[#This Row],[backers_count]]</f>
        <v>43.020833333333336</v>
      </c>
      <c r="O385" s="1">
        <f t="shared" si="17"/>
        <v>207</v>
      </c>
      <c r="P385" s="5" t="s">
        <v>8268</v>
      </c>
      <c r="Q385" s="1" t="s">
        <v>8309</v>
      </c>
      <c r="R385" s="1" t="s">
        <v>8316</v>
      </c>
      <c r="S385" s="9">
        <f t="shared" si="15"/>
        <v>41755.117581018516</v>
      </c>
      <c r="T385" s="11">
        <f t="shared" si="16"/>
        <v>41778.117581018516</v>
      </c>
      <c r="U385" s="12" t="str">
        <f>TEXT(Table1[[#This Row],[Date Created Conversion (Launched at)]],"mmmm")</f>
        <v>April</v>
      </c>
      <c r="V385" s="12">
        <f>YEAR(Table1[[#This Row],[Date Created Conversion (Launched at)]])</f>
        <v>2014</v>
      </c>
    </row>
    <row r="386" spans="1:22" ht="43" x14ac:dyDescent="0.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 s="8">
        <v>1420569947</v>
      </c>
      <c r="J386" s="8">
        <v>1417977947</v>
      </c>
      <c r="K386" t="b">
        <v>0</v>
      </c>
      <c r="L386">
        <v>383</v>
      </c>
      <c r="M386" t="b">
        <v>1</v>
      </c>
      <c r="N386" s="5">
        <f>Table1[[#This Row],[pledged]]/Table1[[#This Row],[backers_count]]</f>
        <v>58.540469973890339</v>
      </c>
      <c r="O386" s="1">
        <f t="shared" si="17"/>
        <v>112</v>
      </c>
      <c r="P386" s="5" t="s">
        <v>8268</v>
      </c>
      <c r="Q386" s="1" t="s">
        <v>8309</v>
      </c>
      <c r="R386" s="1" t="s">
        <v>8316</v>
      </c>
      <c r="S386" s="9">
        <f t="shared" ref="S386:S449" si="18">(J386/86400)+DATE(1970,1,1)</f>
        <v>41980.781793981485</v>
      </c>
      <c r="T386" s="11">
        <f t="shared" ref="T386:T449" si="19">(I386/86400)+DATE(1970,1,1)</f>
        <v>42010.781793981485</v>
      </c>
      <c r="U386" s="12" t="str">
        <f>TEXT(Table1[[#This Row],[Date Created Conversion (Launched at)]],"mmmm")</f>
        <v>December</v>
      </c>
      <c r="V386" s="12">
        <f>YEAR(Table1[[#This Row],[Date Created Conversion (Launched at)]])</f>
        <v>2014</v>
      </c>
    </row>
    <row r="387" spans="1:22" ht="43" x14ac:dyDescent="0.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 s="8">
        <v>1416582101</v>
      </c>
      <c r="J387" s="8">
        <v>1413986501</v>
      </c>
      <c r="K387" t="b">
        <v>0</v>
      </c>
      <c r="L387">
        <v>237</v>
      </c>
      <c r="M387" t="b">
        <v>1</v>
      </c>
      <c r="N387" s="5">
        <f>Table1[[#This Row],[pledged]]/Table1[[#This Row],[backers_count]]</f>
        <v>111.79535864978902</v>
      </c>
      <c r="O387" s="1">
        <f t="shared" ref="O387:O450" si="20">ROUND(($E387/$D387)*100,0)</f>
        <v>106</v>
      </c>
      <c r="P387" s="5" t="s">
        <v>8268</v>
      </c>
      <c r="Q387" s="1" t="s">
        <v>8309</v>
      </c>
      <c r="R387" s="1" t="s">
        <v>8316</v>
      </c>
      <c r="S387" s="9">
        <f t="shared" si="18"/>
        <v>41934.584502314814</v>
      </c>
      <c r="T387" s="11">
        <f t="shared" si="19"/>
        <v>41964.626168981486</v>
      </c>
      <c r="U387" s="12" t="str">
        <f>TEXT(Table1[[#This Row],[Date Created Conversion (Launched at)]],"mmmm")</f>
        <v>October</v>
      </c>
      <c r="V387" s="12">
        <f>YEAR(Table1[[#This Row],[Date Created Conversion (Launched at)]])</f>
        <v>2014</v>
      </c>
    </row>
    <row r="388" spans="1:22" ht="43" x14ac:dyDescent="0.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 s="8">
        <v>1439246991</v>
      </c>
      <c r="J388" s="8">
        <v>1437950991</v>
      </c>
      <c r="K388" t="b">
        <v>0</v>
      </c>
      <c r="L388">
        <v>13</v>
      </c>
      <c r="M388" t="b">
        <v>1</v>
      </c>
      <c r="N388" s="5">
        <f>Table1[[#This Row],[pledged]]/Table1[[#This Row],[backers_count]]</f>
        <v>46.230769230769234</v>
      </c>
      <c r="O388" s="1">
        <f t="shared" si="20"/>
        <v>100</v>
      </c>
      <c r="P388" s="5" t="s">
        <v>8268</v>
      </c>
      <c r="Q388" s="1" t="s">
        <v>8309</v>
      </c>
      <c r="R388" s="1" t="s">
        <v>8316</v>
      </c>
      <c r="S388" s="9">
        <f t="shared" si="18"/>
        <v>42211.951284722221</v>
      </c>
      <c r="T388" s="11">
        <f t="shared" si="19"/>
        <v>42226.951284722221</v>
      </c>
      <c r="U388" s="12" t="str">
        <f>TEXT(Table1[[#This Row],[Date Created Conversion (Launched at)]],"mmmm")</f>
        <v>July</v>
      </c>
      <c r="V388" s="12">
        <f>YEAR(Table1[[#This Row],[Date Created Conversion (Launched at)]])</f>
        <v>2015</v>
      </c>
    </row>
    <row r="389" spans="1:22" ht="43" x14ac:dyDescent="0.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 s="8">
        <v>1439618400</v>
      </c>
      <c r="J389" s="8">
        <v>1436976858</v>
      </c>
      <c r="K389" t="b">
        <v>0</v>
      </c>
      <c r="L389">
        <v>562</v>
      </c>
      <c r="M389" t="b">
        <v>1</v>
      </c>
      <c r="N389" s="5">
        <f>Table1[[#This Row],[pledged]]/Table1[[#This Row],[backers_count]]</f>
        <v>144.69039145907473</v>
      </c>
      <c r="O389" s="1">
        <f t="shared" si="20"/>
        <v>214</v>
      </c>
      <c r="P389" s="5" t="s">
        <v>8268</v>
      </c>
      <c r="Q389" s="1" t="s">
        <v>8309</v>
      </c>
      <c r="R389" s="1" t="s">
        <v>8316</v>
      </c>
      <c r="S389" s="9">
        <f t="shared" si="18"/>
        <v>42200.67659722222</v>
      </c>
      <c r="T389" s="11">
        <f t="shared" si="19"/>
        <v>42231.25</v>
      </c>
      <c r="U389" s="12" t="str">
        <f>TEXT(Table1[[#This Row],[Date Created Conversion (Launched at)]],"mmmm")</f>
        <v>July</v>
      </c>
      <c r="V389" s="12">
        <f>YEAR(Table1[[#This Row],[Date Created Conversion (Launched at)]])</f>
        <v>2015</v>
      </c>
    </row>
    <row r="390" spans="1:22" ht="43" x14ac:dyDescent="0.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 s="8">
        <v>1469670580</v>
      </c>
      <c r="J390" s="8">
        <v>1467078580</v>
      </c>
      <c r="K390" t="b">
        <v>0</v>
      </c>
      <c r="L390">
        <v>71</v>
      </c>
      <c r="M390" t="b">
        <v>1</v>
      </c>
      <c r="N390" s="5">
        <f>Table1[[#This Row],[pledged]]/Table1[[#This Row],[backers_count]]</f>
        <v>88.845070422535215</v>
      </c>
      <c r="O390" s="1">
        <f t="shared" si="20"/>
        <v>126</v>
      </c>
      <c r="P390" s="5" t="s">
        <v>8268</v>
      </c>
      <c r="Q390" s="1" t="s">
        <v>8309</v>
      </c>
      <c r="R390" s="1" t="s">
        <v>8316</v>
      </c>
      <c r="S390" s="9">
        <f t="shared" si="18"/>
        <v>42549.076157407406</v>
      </c>
      <c r="T390" s="11">
        <f t="shared" si="19"/>
        <v>42579.076157407406</v>
      </c>
      <c r="U390" s="12" t="str">
        <f>TEXT(Table1[[#This Row],[Date Created Conversion (Launched at)]],"mmmm")</f>
        <v>June</v>
      </c>
      <c r="V390" s="12">
        <f>YEAR(Table1[[#This Row],[Date Created Conversion (Launched at)]])</f>
        <v>2016</v>
      </c>
    </row>
    <row r="391" spans="1:22" ht="43" x14ac:dyDescent="0.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 s="8">
        <v>1394233140</v>
      </c>
      <c r="J391" s="8">
        <v>1391477450</v>
      </c>
      <c r="K391" t="b">
        <v>0</v>
      </c>
      <c r="L391">
        <v>1510</v>
      </c>
      <c r="M391" t="b">
        <v>1</v>
      </c>
      <c r="N391" s="5">
        <f>Table1[[#This Row],[pledged]]/Table1[[#This Row],[backers_count]]</f>
        <v>81.75107284768211</v>
      </c>
      <c r="O391" s="1">
        <f t="shared" si="20"/>
        <v>182</v>
      </c>
      <c r="P391" s="5" t="s">
        <v>8268</v>
      </c>
      <c r="Q391" s="1" t="s">
        <v>8309</v>
      </c>
      <c r="R391" s="1" t="s">
        <v>8316</v>
      </c>
      <c r="S391" s="9">
        <f t="shared" si="18"/>
        <v>41674.063078703708</v>
      </c>
      <c r="T391" s="11">
        <f t="shared" si="19"/>
        <v>41705.957638888889</v>
      </c>
      <c r="U391" s="12" t="str">
        <f>TEXT(Table1[[#This Row],[Date Created Conversion (Launched at)]],"mmmm")</f>
        <v>February</v>
      </c>
      <c r="V391" s="12">
        <f>YEAR(Table1[[#This Row],[Date Created Conversion (Launched at)]])</f>
        <v>2014</v>
      </c>
    </row>
    <row r="392" spans="1:22" ht="43" x14ac:dyDescent="0.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 s="8">
        <v>1431046372</v>
      </c>
      <c r="J392" s="8">
        <v>1429318372</v>
      </c>
      <c r="K392" t="b">
        <v>0</v>
      </c>
      <c r="L392">
        <v>14</v>
      </c>
      <c r="M392" t="b">
        <v>1</v>
      </c>
      <c r="N392" s="5">
        <f>Table1[[#This Row],[pledged]]/Table1[[#This Row],[backers_count]]</f>
        <v>71.428571428571431</v>
      </c>
      <c r="O392" s="1">
        <f t="shared" si="20"/>
        <v>100</v>
      </c>
      <c r="P392" s="5" t="s">
        <v>8268</v>
      </c>
      <c r="Q392" s="1" t="s">
        <v>8309</v>
      </c>
      <c r="R392" s="1" t="s">
        <v>8316</v>
      </c>
      <c r="S392" s="9">
        <f t="shared" si="18"/>
        <v>42112.036712962959</v>
      </c>
      <c r="T392" s="11">
        <f t="shared" si="19"/>
        <v>42132.036712962959</v>
      </c>
      <c r="U392" s="12" t="str">
        <f>TEXT(Table1[[#This Row],[Date Created Conversion (Launched at)]],"mmmm")</f>
        <v>April</v>
      </c>
      <c r="V392" s="12">
        <f>YEAR(Table1[[#This Row],[Date Created Conversion (Launched at)]])</f>
        <v>2015</v>
      </c>
    </row>
    <row r="393" spans="1:22" ht="43" x14ac:dyDescent="0.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 s="8">
        <v>1324169940</v>
      </c>
      <c r="J393" s="8">
        <v>1321578051</v>
      </c>
      <c r="K393" t="b">
        <v>0</v>
      </c>
      <c r="L393">
        <v>193</v>
      </c>
      <c r="M393" t="b">
        <v>1</v>
      </c>
      <c r="N393" s="5">
        <f>Table1[[#This Row],[pledged]]/Table1[[#This Row],[backers_count]]</f>
        <v>104.25906735751295</v>
      </c>
      <c r="O393" s="1">
        <f t="shared" si="20"/>
        <v>101</v>
      </c>
      <c r="P393" s="5" t="s">
        <v>8268</v>
      </c>
      <c r="Q393" s="1" t="s">
        <v>8309</v>
      </c>
      <c r="R393" s="1" t="s">
        <v>8316</v>
      </c>
      <c r="S393" s="9">
        <f t="shared" si="18"/>
        <v>40865.042256944442</v>
      </c>
      <c r="T393" s="11">
        <f t="shared" si="19"/>
        <v>40895.040972222225</v>
      </c>
      <c r="U393" s="12" t="str">
        <f>TEXT(Table1[[#This Row],[Date Created Conversion (Launched at)]],"mmmm")</f>
        <v>November</v>
      </c>
      <c r="V393" s="12">
        <f>YEAR(Table1[[#This Row],[Date Created Conversion (Launched at)]])</f>
        <v>2011</v>
      </c>
    </row>
    <row r="394" spans="1:22" ht="43" x14ac:dyDescent="0.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 s="8">
        <v>1315450800</v>
      </c>
      <c r="J394" s="8">
        <v>1312823571</v>
      </c>
      <c r="K394" t="b">
        <v>0</v>
      </c>
      <c r="L394">
        <v>206</v>
      </c>
      <c r="M394" t="b">
        <v>1</v>
      </c>
      <c r="N394" s="5">
        <f>Table1[[#This Row],[pledged]]/Table1[[#This Row],[backers_count]]</f>
        <v>90.616504854368927</v>
      </c>
      <c r="O394" s="1">
        <f t="shared" si="20"/>
        <v>101</v>
      </c>
      <c r="P394" s="5" t="s">
        <v>8268</v>
      </c>
      <c r="Q394" s="1" t="s">
        <v>8309</v>
      </c>
      <c r="R394" s="1" t="s">
        <v>8316</v>
      </c>
      <c r="S394" s="9">
        <f t="shared" si="18"/>
        <v>40763.717256944445</v>
      </c>
      <c r="T394" s="11">
        <f t="shared" si="19"/>
        <v>40794.125</v>
      </c>
      <c r="U394" s="12" t="str">
        <f>TEXT(Table1[[#This Row],[Date Created Conversion (Launched at)]],"mmmm")</f>
        <v>August</v>
      </c>
      <c r="V394" s="12">
        <f>YEAR(Table1[[#This Row],[Date Created Conversion (Launched at)]])</f>
        <v>2011</v>
      </c>
    </row>
    <row r="395" spans="1:22" ht="28.7" x14ac:dyDescent="0.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 s="8">
        <v>1381424452</v>
      </c>
      <c r="J395" s="8">
        <v>1378746052</v>
      </c>
      <c r="K395" t="b">
        <v>0</v>
      </c>
      <c r="L395">
        <v>351</v>
      </c>
      <c r="M395" t="b">
        <v>1</v>
      </c>
      <c r="N395" s="5">
        <f>Table1[[#This Row],[pledged]]/Table1[[#This Row],[backers_count]]</f>
        <v>157.33048433048432</v>
      </c>
      <c r="O395" s="1">
        <f t="shared" si="20"/>
        <v>110</v>
      </c>
      <c r="P395" s="5" t="s">
        <v>8268</v>
      </c>
      <c r="Q395" s="1" t="s">
        <v>8309</v>
      </c>
      <c r="R395" s="1" t="s">
        <v>8316</v>
      </c>
      <c r="S395" s="9">
        <f t="shared" si="18"/>
        <v>41526.708935185183</v>
      </c>
      <c r="T395" s="11">
        <f t="shared" si="19"/>
        <v>41557.708935185183</v>
      </c>
      <c r="U395" s="12" t="str">
        <f>TEXT(Table1[[#This Row],[Date Created Conversion (Launched at)]],"mmmm")</f>
        <v>September</v>
      </c>
      <c r="V395" s="12">
        <f>YEAR(Table1[[#This Row],[Date Created Conversion (Launched at)]])</f>
        <v>2013</v>
      </c>
    </row>
    <row r="396" spans="1:22" ht="43" x14ac:dyDescent="0.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 s="8">
        <v>1460918282</v>
      </c>
      <c r="J396" s="8">
        <v>1455737882</v>
      </c>
      <c r="K396" t="b">
        <v>0</v>
      </c>
      <c r="L396">
        <v>50</v>
      </c>
      <c r="M396" t="b">
        <v>1</v>
      </c>
      <c r="N396" s="5">
        <f>Table1[[#This Row],[pledged]]/Table1[[#This Row],[backers_count]]</f>
        <v>105.18</v>
      </c>
      <c r="O396" s="1">
        <f t="shared" si="20"/>
        <v>112</v>
      </c>
      <c r="P396" s="5" t="s">
        <v>8268</v>
      </c>
      <c r="Q396" s="1" t="s">
        <v>8309</v>
      </c>
      <c r="R396" s="1" t="s">
        <v>8316</v>
      </c>
      <c r="S396" s="9">
        <f t="shared" si="18"/>
        <v>42417.818078703705</v>
      </c>
      <c r="T396" s="11">
        <f t="shared" si="19"/>
        <v>42477.776412037041</v>
      </c>
      <c r="U396" s="12" t="str">
        <f>TEXT(Table1[[#This Row],[Date Created Conversion (Launched at)]],"mmmm")</f>
        <v>February</v>
      </c>
      <c r="V396" s="12">
        <f>YEAR(Table1[[#This Row],[Date Created Conversion (Launched at)]])</f>
        <v>2016</v>
      </c>
    </row>
    <row r="397" spans="1:22" ht="43" x14ac:dyDescent="0.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 s="8">
        <v>1335562320</v>
      </c>
      <c r="J397" s="8">
        <v>1332452960</v>
      </c>
      <c r="K397" t="b">
        <v>0</v>
      </c>
      <c r="L397">
        <v>184</v>
      </c>
      <c r="M397" t="b">
        <v>1</v>
      </c>
      <c r="N397" s="5">
        <f>Table1[[#This Row],[pledged]]/Table1[[#This Row],[backers_count]]</f>
        <v>58.719836956521746</v>
      </c>
      <c r="O397" s="1">
        <f t="shared" si="20"/>
        <v>108</v>
      </c>
      <c r="P397" s="5" t="s">
        <v>8268</v>
      </c>
      <c r="Q397" s="1" t="s">
        <v>8309</v>
      </c>
      <c r="R397" s="1" t="s">
        <v>8316</v>
      </c>
      <c r="S397" s="9">
        <f t="shared" si="18"/>
        <v>40990.909259259257</v>
      </c>
      <c r="T397" s="11">
        <f t="shared" si="19"/>
        <v>41026.897222222222</v>
      </c>
      <c r="U397" s="12" t="str">
        <f>TEXT(Table1[[#This Row],[Date Created Conversion (Launched at)]],"mmmm")</f>
        <v>March</v>
      </c>
      <c r="V397" s="12">
        <f>YEAR(Table1[[#This Row],[Date Created Conversion (Launched at)]])</f>
        <v>2012</v>
      </c>
    </row>
    <row r="398" spans="1:22" ht="43" x14ac:dyDescent="0.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 s="8">
        <v>1341668006</v>
      </c>
      <c r="J398" s="8">
        <v>1340372006</v>
      </c>
      <c r="K398" t="b">
        <v>0</v>
      </c>
      <c r="L398">
        <v>196</v>
      </c>
      <c r="M398" t="b">
        <v>1</v>
      </c>
      <c r="N398" s="5">
        <f>Table1[[#This Row],[pledged]]/Table1[[#This Row],[backers_count]]</f>
        <v>81.632653061224488</v>
      </c>
      <c r="O398" s="1">
        <f t="shared" si="20"/>
        <v>107</v>
      </c>
      <c r="P398" s="5" t="s">
        <v>8268</v>
      </c>
      <c r="Q398" s="1" t="s">
        <v>8309</v>
      </c>
      <c r="R398" s="1" t="s">
        <v>8316</v>
      </c>
      <c r="S398" s="9">
        <f t="shared" si="18"/>
        <v>41082.564884259264</v>
      </c>
      <c r="T398" s="11">
        <f t="shared" si="19"/>
        <v>41097.564884259264</v>
      </c>
      <c r="U398" s="12" t="str">
        <f>TEXT(Table1[[#This Row],[Date Created Conversion (Launched at)]],"mmmm")</f>
        <v>June</v>
      </c>
      <c r="V398" s="12">
        <f>YEAR(Table1[[#This Row],[Date Created Conversion (Launched at)]])</f>
        <v>2012</v>
      </c>
    </row>
    <row r="399" spans="1:22" ht="57.35" x14ac:dyDescent="0.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 s="8">
        <v>1283312640</v>
      </c>
      <c r="J399" s="8">
        <v>1279651084</v>
      </c>
      <c r="K399" t="b">
        <v>0</v>
      </c>
      <c r="L399">
        <v>229</v>
      </c>
      <c r="M399" t="b">
        <v>1</v>
      </c>
      <c r="N399" s="5">
        <f>Table1[[#This Row],[pledged]]/Table1[[#This Row],[backers_count]]</f>
        <v>56.460043668122275</v>
      </c>
      <c r="O399" s="1">
        <f t="shared" si="20"/>
        <v>104</v>
      </c>
      <c r="P399" s="5" t="s">
        <v>8268</v>
      </c>
      <c r="Q399" s="1" t="s">
        <v>8309</v>
      </c>
      <c r="R399" s="1" t="s">
        <v>8316</v>
      </c>
      <c r="S399" s="9">
        <f t="shared" si="18"/>
        <v>40379.776435185187</v>
      </c>
      <c r="T399" s="11">
        <f t="shared" si="19"/>
        <v>40422.155555555553</v>
      </c>
      <c r="U399" s="12" t="str">
        <f>TEXT(Table1[[#This Row],[Date Created Conversion (Launched at)]],"mmmm")</f>
        <v>July</v>
      </c>
      <c r="V399" s="12">
        <f>YEAR(Table1[[#This Row],[Date Created Conversion (Launched at)]])</f>
        <v>2010</v>
      </c>
    </row>
    <row r="400" spans="1:22" ht="43" x14ac:dyDescent="0.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 s="8">
        <v>1430334126</v>
      </c>
      <c r="J400" s="8">
        <v>1426446126</v>
      </c>
      <c r="K400" t="b">
        <v>0</v>
      </c>
      <c r="L400">
        <v>67</v>
      </c>
      <c r="M400" t="b">
        <v>1</v>
      </c>
      <c r="N400" s="5">
        <f>Table1[[#This Row],[pledged]]/Table1[[#This Row],[backers_count]]</f>
        <v>140.1044776119403</v>
      </c>
      <c r="O400" s="1">
        <f t="shared" si="20"/>
        <v>125</v>
      </c>
      <c r="P400" s="5" t="s">
        <v>8268</v>
      </c>
      <c r="Q400" s="1" t="s">
        <v>8309</v>
      </c>
      <c r="R400" s="1" t="s">
        <v>8316</v>
      </c>
      <c r="S400" s="9">
        <f t="shared" si="18"/>
        <v>42078.793124999997</v>
      </c>
      <c r="T400" s="11">
        <f t="shared" si="19"/>
        <v>42123.793124999997</v>
      </c>
      <c r="U400" s="12" t="str">
        <f>TEXT(Table1[[#This Row],[Date Created Conversion (Launched at)]],"mmmm")</f>
        <v>March</v>
      </c>
      <c r="V400" s="12">
        <f>YEAR(Table1[[#This Row],[Date Created Conversion (Launched at)]])</f>
        <v>2015</v>
      </c>
    </row>
    <row r="401" spans="1:22" ht="43" x14ac:dyDescent="0.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 s="8">
        <v>1481716800</v>
      </c>
      <c r="J401" s="8">
        <v>1479070867</v>
      </c>
      <c r="K401" t="b">
        <v>0</v>
      </c>
      <c r="L401">
        <v>95</v>
      </c>
      <c r="M401" t="b">
        <v>1</v>
      </c>
      <c r="N401" s="5">
        <f>Table1[[#This Row],[pledged]]/Table1[[#This Row],[backers_count]]</f>
        <v>224.85263157894738</v>
      </c>
      <c r="O401" s="1">
        <f t="shared" si="20"/>
        <v>107</v>
      </c>
      <c r="P401" s="5" t="s">
        <v>8268</v>
      </c>
      <c r="Q401" s="1" t="s">
        <v>8309</v>
      </c>
      <c r="R401" s="1" t="s">
        <v>8316</v>
      </c>
      <c r="S401" s="9">
        <f t="shared" si="18"/>
        <v>42687.875775462962</v>
      </c>
      <c r="T401" s="11">
        <f t="shared" si="19"/>
        <v>42718.5</v>
      </c>
      <c r="U401" s="12" t="str">
        <f>TEXT(Table1[[#This Row],[Date Created Conversion (Launched at)]],"mmmm")</f>
        <v>November</v>
      </c>
      <c r="V401" s="12">
        <f>YEAR(Table1[[#This Row],[Date Created Conversion (Launched at)]])</f>
        <v>2016</v>
      </c>
    </row>
    <row r="402" spans="1:22" ht="43" x14ac:dyDescent="0.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 s="8">
        <v>1400297400</v>
      </c>
      <c r="J402" s="8">
        <v>1397661347</v>
      </c>
      <c r="K402" t="b">
        <v>0</v>
      </c>
      <c r="L402">
        <v>62</v>
      </c>
      <c r="M402" t="b">
        <v>1</v>
      </c>
      <c r="N402" s="5">
        <f>Table1[[#This Row],[pledged]]/Table1[[#This Row],[backers_count]]</f>
        <v>181.13306451612902</v>
      </c>
      <c r="O402" s="1">
        <f t="shared" si="20"/>
        <v>112</v>
      </c>
      <c r="P402" s="5" t="s">
        <v>8268</v>
      </c>
      <c r="Q402" s="1" t="s">
        <v>8309</v>
      </c>
      <c r="R402" s="1" t="s">
        <v>8316</v>
      </c>
      <c r="S402" s="9">
        <f t="shared" si="18"/>
        <v>41745.635960648149</v>
      </c>
      <c r="T402" s="11">
        <f t="shared" si="19"/>
        <v>41776.145833333336</v>
      </c>
      <c r="U402" s="12" t="str">
        <f>TEXT(Table1[[#This Row],[Date Created Conversion (Launched at)]],"mmmm")</f>
        <v>April</v>
      </c>
      <c r="V402" s="12">
        <f>YEAR(Table1[[#This Row],[Date Created Conversion (Launched at)]])</f>
        <v>2014</v>
      </c>
    </row>
    <row r="403" spans="1:22" ht="43" x14ac:dyDescent="0.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 s="8">
        <v>1312747970</v>
      </c>
      <c r="J403" s="8">
        <v>1310155970</v>
      </c>
      <c r="K403" t="b">
        <v>0</v>
      </c>
      <c r="L403">
        <v>73</v>
      </c>
      <c r="M403" t="b">
        <v>1</v>
      </c>
      <c r="N403" s="5">
        <f>Table1[[#This Row],[pledged]]/Table1[[#This Row],[backers_count]]</f>
        <v>711.04109589041093</v>
      </c>
      <c r="O403" s="1">
        <f t="shared" si="20"/>
        <v>104</v>
      </c>
      <c r="P403" s="5" t="s">
        <v>8268</v>
      </c>
      <c r="Q403" s="1" t="s">
        <v>8309</v>
      </c>
      <c r="R403" s="1" t="s">
        <v>8316</v>
      </c>
      <c r="S403" s="9">
        <f t="shared" si="18"/>
        <v>40732.842245370368</v>
      </c>
      <c r="T403" s="11">
        <f t="shared" si="19"/>
        <v>40762.842245370368</v>
      </c>
      <c r="U403" s="12" t="str">
        <f>TEXT(Table1[[#This Row],[Date Created Conversion (Launched at)]],"mmmm")</f>
        <v>July</v>
      </c>
      <c r="V403" s="12">
        <f>YEAR(Table1[[#This Row],[Date Created Conversion (Launched at)]])</f>
        <v>2011</v>
      </c>
    </row>
    <row r="404" spans="1:22" ht="43" x14ac:dyDescent="0.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 s="8">
        <v>1446731817</v>
      </c>
      <c r="J404" s="8">
        <v>1444913817</v>
      </c>
      <c r="K404" t="b">
        <v>0</v>
      </c>
      <c r="L404">
        <v>43</v>
      </c>
      <c r="M404" t="b">
        <v>1</v>
      </c>
      <c r="N404" s="5">
        <f>Table1[[#This Row],[pledged]]/Table1[[#This Row],[backers_count]]</f>
        <v>65.883720930232556</v>
      </c>
      <c r="O404" s="1">
        <f t="shared" si="20"/>
        <v>142</v>
      </c>
      <c r="P404" s="5" t="s">
        <v>8268</v>
      </c>
      <c r="Q404" s="1" t="s">
        <v>8309</v>
      </c>
      <c r="R404" s="1" t="s">
        <v>8316</v>
      </c>
      <c r="S404" s="9">
        <f t="shared" si="18"/>
        <v>42292.539548611108</v>
      </c>
      <c r="T404" s="11">
        <f t="shared" si="19"/>
        <v>42313.58121527778</v>
      </c>
      <c r="U404" s="12" t="str">
        <f>TEXT(Table1[[#This Row],[Date Created Conversion (Launched at)]],"mmmm")</f>
        <v>October</v>
      </c>
      <c r="V404" s="12">
        <f>YEAR(Table1[[#This Row],[Date Created Conversion (Launched at)]])</f>
        <v>2015</v>
      </c>
    </row>
    <row r="405" spans="1:22" ht="43" x14ac:dyDescent="0.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 s="8">
        <v>1312960080</v>
      </c>
      <c r="J405" s="8">
        <v>1308900441</v>
      </c>
      <c r="K405" t="b">
        <v>0</v>
      </c>
      <c r="L405">
        <v>70</v>
      </c>
      <c r="M405" t="b">
        <v>1</v>
      </c>
      <c r="N405" s="5">
        <f>Table1[[#This Row],[pledged]]/Table1[[#This Row],[backers_count]]</f>
        <v>75.185714285714283</v>
      </c>
      <c r="O405" s="1">
        <f t="shared" si="20"/>
        <v>105</v>
      </c>
      <c r="P405" s="5" t="s">
        <v>8268</v>
      </c>
      <c r="Q405" s="1" t="s">
        <v>8309</v>
      </c>
      <c r="R405" s="1" t="s">
        <v>8316</v>
      </c>
      <c r="S405" s="9">
        <f t="shared" si="18"/>
        <v>40718.310659722221</v>
      </c>
      <c r="T405" s="11">
        <f t="shared" si="19"/>
        <v>40765.297222222223</v>
      </c>
      <c r="U405" s="12" t="str">
        <f>TEXT(Table1[[#This Row],[Date Created Conversion (Launched at)]],"mmmm")</f>
        <v>June</v>
      </c>
      <c r="V405" s="12">
        <f>YEAR(Table1[[#This Row],[Date Created Conversion (Launched at)]])</f>
        <v>2011</v>
      </c>
    </row>
    <row r="406" spans="1:22" ht="43" x14ac:dyDescent="0.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 s="8">
        <v>1391641440</v>
      </c>
      <c r="J406" s="8">
        <v>1389107062</v>
      </c>
      <c r="K406" t="b">
        <v>0</v>
      </c>
      <c r="L406">
        <v>271</v>
      </c>
      <c r="M406" t="b">
        <v>1</v>
      </c>
      <c r="N406" s="5">
        <f>Table1[[#This Row],[pledged]]/Table1[[#This Row],[backers_count]]</f>
        <v>133.14391143911439</v>
      </c>
      <c r="O406" s="1">
        <f t="shared" si="20"/>
        <v>103</v>
      </c>
      <c r="P406" s="5" t="s">
        <v>8268</v>
      </c>
      <c r="Q406" s="1" t="s">
        <v>8309</v>
      </c>
      <c r="R406" s="1" t="s">
        <v>8316</v>
      </c>
      <c r="S406" s="9">
        <f t="shared" si="18"/>
        <v>41646.628032407403</v>
      </c>
      <c r="T406" s="11">
        <f t="shared" si="19"/>
        <v>41675.961111111115</v>
      </c>
      <c r="U406" s="12" t="str">
        <f>TEXT(Table1[[#This Row],[Date Created Conversion (Launched at)]],"mmmm")</f>
        <v>January</v>
      </c>
      <c r="V406" s="12">
        <f>YEAR(Table1[[#This Row],[Date Created Conversion (Launched at)]])</f>
        <v>2014</v>
      </c>
    </row>
    <row r="407" spans="1:22" ht="28.7" x14ac:dyDescent="0.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 s="8">
        <v>1394071339</v>
      </c>
      <c r="J407" s="8">
        <v>1391479339</v>
      </c>
      <c r="K407" t="b">
        <v>0</v>
      </c>
      <c r="L407">
        <v>55</v>
      </c>
      <c r="M407" t="b">
        <v>1</v>
      </c>
      <c r="N407" s="5">
        <f>Table1[[#This Row],[pledged]]/Table1[[#This Row],[backers_count]]</f>
        <v>55.2</v>
      </c>
      <c r="O407" s="1">
        <f t="shared" si="20"/>
        <v>108</v>
      </c>
      <c r="P407" s="5" t="s">
        <v>8268</v>
      </c>
      <c r="Q407" s="1" t="s">
        <v>8309</v>
      </c>
      <c r="R407" s="1" t="s">
        <v>8316</v>
      </c>
      <c r="S407" s="9">
        <f t="shared" si="18"/>
        <v>41674.08494212963</v>
      </c>
      <c r="T407" s="11">
        <f t="shared" si="19"/>
        <v>41704.08494212963</v>
      </c>
      <c r="U407" s="12" t="str">
        <f>TEXT(Table1[[#This Row],[Date Created Conversion (Launched at)]],"mmmm")</f>
        <v>February</v>
      </c>
      <c r="V407" s="12">
        <f>YEAR(Table1[[#This Row],[Date Created Conversion (Launched at)]])</f>
        <v>2014</v>
      </c>
    </row>
    <row r="408" spans="1:22" ht="43" x14ac:dyDescent="0.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 s="8">
        <v>1304920740</v>
      </c>
      <c r="J408" s="8">
        <v>1301975637</v>
      </c>
      <c r="K408" t="b">
        <v>0</v>
      </c>
      <c r="L408">
        <v>35</v>
      </c>
      <c r="M408" t="b">
        <v>1</v>
      </c>
      <c r="N408" s="5">
        <f>Table1[[#This Row],[pledged]]/Table1[[#This Row],[backers_count]]</f>
        <v>86.163714285714292</v>
      </c>
      <c r="O408" s="1">
        <f t="shared" si="20"/>
        <v>108</v>
      </c>
      <c r="P408" s="5" t="s">
        <v>8268</v>
      </c>
      <c r="Q408" s="1" t="s">
        <v>8309</v>
      </c>
      <c r="R408" s="1" t="s">
        <v>8316</v>
      </c>
      <c r="S408" s="9">
        <f t="shared" si="18"/>
        <v>40638.162465277775</v>
      </c>
      <c r="T408" s="11">
        <f t="shared" si="19"/>
        <v>40672.249305555553</v>
      </c>
      <c r="U408" s="12" t="str">
        <f>TEXT(Table1[[#This Row],[Date Created Conversion (Launched at)]],"mmmm")</f>
        <v>April</v>
      </c>
      <c r="V408" s="12">
        <f>YEAR(Table1[[#This Row],[Date Created Conversion (Launched at)]])</f>
        <v>2011</v>
      </c>
    </row>
    <row r="409" spans="1:22" ht="43" x14ac:dyDescent="0.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 s="8">
        <v>1321739650</v>
      </c>
      <c r="J409" s="8">
        <v>1316552050</v>
      </c>
      <c r="K409" t="b">
        <v>0</v>
      </c>
      <c r="L409">
        <v>22</v>
      </c>
      <c r="M409" t="b">
        <v>1</v>
      </c>
      <c r="N409" s="5">
        <f>Table1[[#This Row],[pledged]]/Table1[[#This Row],[backers_count]]</f>
        <v>92.318181818181813</v>
      </c>
      <c r="O409" s="1">
        <f t="shared" si="20"/>
        <v>102</v>
      </c>
      <c r="P409" s="5" t="s">
        <v>8268</v>
      </c>
      <c r="Q409" s="1" t="s">
        <v>8309</v>
      </c>
      <c r="R409" s="1" t="s">
        <v>8316</v>
      </c>
      <c r="S409" s="9">
        <f t="shared" si="18"/>
        <v>40806.870949074073</v>
      </c>
      <c r="T409" s="11">
        <f t="shared" si="19"/>
        <v>40866.912615740745</v>
      </c>
      <c r="U409" s="12" t="str">
        <f>TEXT(Table1[[#This Row],[Date Created Conversion (Launched at)]],"mmmm")</f>
        <v>September</v>
      </c>
      <c r="V409" s="12">
        <f>YEAR(Table1[[#This Row],[Date Created Conversion (Launched at)]])</f>
        <v>2011</v>
      </c>
    </row>
    <row r="410" spans="1:22" ht="43" x14ac:dyDescent="0.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 s="8">
        <v>1383676790</v>
      </c>
      <c r="J410" s="8">
        <v>1380217190</v>
      </c>
      <c r="K410" t="b">
        <v>0</v>
      </c>
      <c r="L410">
        <v>38</v>
      </c>
      <c r="M410" t="b">
        <v>1</v>
      </c>
      <c r="N410" s="5">
        <f>Table1[[#This Row],[pledged]]/Table1[[#This Row],[backers_count]]</f>
        <v>160.16473684210527</v>
      </c>
      <c r="O410" s="1">
        <f t="shared" si="20"/>
        <v>101</v>
      </c>
      <c r="P410" s="5" t="s">
        <v>8268</v>
      </c>
      <c r="Q410" s="1" t="s">
        <v>8309</v>
      </c>
      <c r="R410" s="1" t="s">
        <v>8316</v>
      </c>
      <c r="S410" s="9">
        <f t="shared" si="18"/>
        <v>41543.735995370371</v>
      </c>
      <c r="T410" s="11">
        <f t="shared" si="19"/>
        <v>41583.777662037035</v>
      </c>
      <c r="U410" s="12" t="str">
        <f>TEXT(Table1[[#This Row],[Date Created Conversion (Launched at)]],"mmmm")</f>
        <v>September</v>
      </c>
      <c r="V410" s="12">
        <f>YEAR(Table1[[#This Row],[Date Created Conversion (Launched at)]])</f>
        <v>2013</v>
      </c>
    </row>
    <row r="411" spans="1:22" ht="43" x14ac:dyDescent="0.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 s="8">
        <v>1469220144</v>
      </c>
      <c r="J411" s="8">
        <v>1466628144</v>
      </c>
      <c r="K411" t="b">
        <v>0</v>
      </c>
      <c r="L411">
        <v>15</v>
      </c>
      <c r="M411" t="b">
        <v>1</v>
      </c>
      <c r="N411" s="5">
        <f>Table1[[#This Row],[pledged]]/Table1[[#This Row],[backers_count]]</f>
        <v>45.6</v>
      </c>
      <c r="O411" s="1">
        <f t="shared" si="20"/>
        <v>137</v>
      </c>
      <c r="P411" s="5" t="s">
        <v>8268</v>
      </c>
      <c r="Q411" s="1" t="s">
        <v>8309</v>
      </c>
      <c r="R411" s="1" t="s">
        <v>8316</v>
      </c>
      <c r="S411" s="9">
        <f t="shared" si="18"/>
        <v>42543.862777777773</v>
      </c>
      <c r="T411" s="11">
        <f t="shared" si="19"/>
        <v>42573.862777777773</v>
      </c>
      <c r="U411" s="12" t="str">
        <f>TEXT(Table1[[#This Row],[Date Created Conversion (Launched at)]],"mmmm")</f>
        <v>June</v>
      </c>
      <c r="V411" s="12">
        <f>YEAR(Table1[[#This Row],[Date Created Conversion (Launched at)]])</f>
        <v>2016</v>
      </c>
    </row>
    <row r="412" spans="1:22" ht="43" x14ac:dyDescent="0.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 s="8">
        <v>1434670397</v>
      </c>
      <c r="J412" s="8">
        <v>1429486397</v>
      </c>
      <c r="K412" t="b">
        <v>0</v>
      </c>
      <c r="L412">
        <v>7</v>
      </c>
      <c r="M412" t="b">
        <v>1</v>
      </c>
      <c r="N412" s="5">
        <f>Table1[[#This Row],[pledged]]/Table1[[#This Row],[backers_count]]</f>
        <v>183.28571428571428</v>
      </c>
      <c r="O412" s="1">
        <f t="shared" si="20"/>
        <v>128</v>
      </c>
      <c r="P412" s="5" t="s">
        <v>8268</v>
      </c>
      <c r="Q412" s="1" t="s">
        <v>8309</v>
      </c>
      <c r="R412" s="1" t="s">
        <v>8316</v>
      </c>
      <c r="S412" s="9">
        <f t="shared" si="18"/>
        <v>42113.981446759259</v>
      </c>
      <c r="T412" s="11">
        <f t="shared" si="19"/>
        <v>42173.981446759259</v>
      </c>
      <c r="U412" s="12" t="str">
        <f>TEXT(Table1[[#This Row],[Date Created Conversion (Launched at)]],"mmmm")</f>
        <v>April</v>
      </c>
      <c r="V412" s="12">
        <f>YEAR(Table1[[#This Row],[Date Created Conversion (Launched at)]])</f>
        <v>2015</v>
      </c>
    </row>
    <row r="413" spans="1:22" ht="43" x14ac:dyDescent="0.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 s="8">
        <v>1387688400</v>
      </c>
      <c r="J413" s="8">
        <v>1384920804</v>
      </c>
      <c r="K413" t="b">
        <v>0</v>
      </c>
      <c r="L413">
        <v>241</v>
      </c>
      <c r="M413" t="b">
        <v>1</v>
      </c>
      <c r="N413" s="5">
        <f>Table1[[#This Row],[pledged]]/Table1[[#This Row],[backers_count]]</f>
        <v>125.78838174273859</v>
      </c>
      <c r="O413" s="1">
        <f t="shared" si="20"/>
        <v>101</v>
      </c>
      <c r="P413" s="5" t="s">
        <v>8268</v>
      </c>
      <c r="Q413" s="1" t="s">
        <v>8309</v>
      </c>
      <c r="R413" s="1" t="s">
        <v>8316</v>
      </c>
      <c r="S413" s="9">
        <f t="shared" si="18"/>
        <v>41598.17597222222</v>
      </c>
      <c r="T413" s="11">
        <f t="shared" si="19"/>
        <v>41630.208333333336</v>
      </c>
      <c r="U413" s="12" t="str">
        <f>TEXT(Table1[[#This Row],[Date Created Conversion (Launched at)]],"mmmm")</f>
        <v>November</v>
      </c>
      <c r="V413" s="12">
        <f>YEAR(Table1[[#This Row],[Date Created Conversion (Launched at)]])</f>
        <v>2013</v>
      </c>
    </row>
    <row r="414" spans="1:22" ht="43" x14ac:dyDescent="0.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 s="8">
        <v>1343238578</v>
      </c>
      <c r="J414" s="8">
        <v>1341856178</v>
      </c>
      <c r="K414" t="b">
        <v>0</v>
      </c>
      <c r="L414">
        <v>55</v>
      </c>
      <c r="M414" t="b">
        <v>1</v>
      </c>
      <c r="N414" s="5">
        <f>Table1[[#This Row],[pledged]]/Table1[[#This Row],[backers_count]]</f>
        <v>57.654545454545456</v>
      </c>
      <c r="O414" s="1">
        <f t="shared" si="20"/>
        <v>127</v>
      </c>
      <c r="P414" s="5" t="s">
        <v>8268</v>
      </c>
      <c r="Q414" s="1" t="s">
        <v>8309</v>
      </c>
      <c r="R414" s="1" t="s">
        <v>8316</v>
      </c>
      <c r="S414" s="9">
        <f t="shared" si="18"/>
        <v>41099.742800925924</v>
      </c>
      <c r="T414" s="11">
        <f t="shared" si="19"/>
        <v>41115.742800925924</v>
      </c>
      <c r="U414" s="12" t="str">
        <f>TEXT(Table1[[#This Row],[Date Created Conversion (Launched at)]],"mmmm")</f>
        <v>July</v>
      </c>
      <c r="V414" s="12">
        <f>YEAR(Table1[[#This Row],[Date Created Conversion (Launched at)]])</f>
        <v>2012</v>
      </c>
    </row>
    <row r="415" spans="1:22" ht="43" x14ac:dyDescent="0.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 s="8">
        <v>1342731811</v>
      </c>
      <c r="J415" s="8">
        <v>1340139811</v>
      </c>
      <c r="K415" t="b">
        <v>0</v>
      </c>
      <c r="L415">
        <v>171</v>
      </c>
      <c r="M415" t="b">
        <v>1</v>
      </c>
      <c r="N415" s="5">
        <f>Table1[[#This Row],[pledged]]/Table1[[#This Row],[backers_count]]</f>
        <v>78.660818713450297</v>
      </c>
      <c r="O415" s="1">
        <f t="shared" si="20"/>
        <v>105</v>
      </c>
      <c r="P415" s="5" t="s">
        <v>8268</v>
      </c>
      <c r="Q415" s="1" t="s">
        <v>8309</v>
      </c>
      <c r="R415" s="1" t="s">
        <v>8316</v>
      </c>
      <c r="S415" s="9">
        <f t="shared" si="18"/>
        <v>41079.877442129626</v>
      </c>
      <c r="T415" s="11">
        <f t="shared" si="19"/>
        <v>41109.877442129626</v>
      </c>
      <c r="U415" s="12" t="str">
        <f>TEXT(Table1[[#This Row],[Date Created Conversion (Launched at)]],"mmmm")</f>
        <v>June</v>
      </c>
      <c r="V415" s="12">
        <f>YEAR(Table1[[#This Row],[Date Created Conversion (Launched at)]])</f>
        <v>2012</v>
      </c>
    </row>
    <row r="416" spans="1:22" ht="43" x14ac:dyDescent="0.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 s="8">
        <v>1381541465</v>
      </c>
      <c r="J416" s="8">
        <v>1378949465</v>
      </c>
      <c r="K416" t="b">
        <v>0</v>
      </c>
      <c r="L416">
        <v>208</v>
      </c>
      <c r="M416" t="b">
        <v>1</v>
      </c>
      <c r="N416" s="5">
        <f>Table1[[#This Row],[pledged]]/Table1[[#This Row],[backers_count]]</f>
        <v>91.480769230769226</v>
      </c>
      <c r="O416" s="1">
        <f t="shared" si="20"/>
        <v>103</v>
      </c>
      <c r="P416" s="5" t="s">
        <v>8268</v>
      </c>
      <c r="Q416" s="1" t="s">
        <v>8309</v>
      </c>
      <c r="R416" s="1" t="s">
        <v>8316</v>
      </c>
      <c r="S416" s="9">
        <f t="shared" si="18"/>
        <v>41529.063252314816</v>
      </c>
      <c r="T416" s="11">
        <f t="shared" si="19"/>
        <v>41559.063252314816</v>
      </c>
      <c r="U416" s="12" t="str">
        <f>TEXT(Table1[[#This Row],[Date Created Conversion (Launched at)]],"mmmm")</f>
        <v>September</v>
      </c>
      <c r="V416" s="12">
        <f>YEAR(Table1[[#This Row],[Date Created Conversion (Launched at)]])</f>
        <v>2013</v>
      </c>
    </row>
    <row r="417" spans="1:22" ht="57.35" x14ac:dyDescent="0.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 s="8">
        <v>1413547200</v>
      </c>
      <c r="J417" s="8">
        <v>1411417602</v>
      </c>
      <c r="K417" t="b">
        <v>0</v>
      </c>
      <c r="L417">
        <v>21</v>
      </c>
      <c r="M417" t="b">
        <v>1</v>
      </c>
      <c r="N417" s="5">
        <f>Table1[[#This Row],[pledged]]/Table1[[#This Row],[backers_count]]</f>
        <v>68.09809523809524</v>
      </c>
      <c r="O417" s="1">
        <f t="shared" si="20"/>
        <v>102</v>
      </c>
      <c r="P417" s="5" t="s">
        <v>8268</v>
      </c>
      <c r="Q417" s="1" t="s">
        <v>8309</v>
      </c>
      <c r="R417" s="1" t="s">
        <v>8316</v>
      </c>
      <c r="S417" s="9">
        <f t="shared" si="18"/>
        <v>41904.851875</v>
      </c>
      <c r="T417" s="11">
        <f t="shared" si="19"/>
        <v>41929.5</v>
      </c>
      <c r="U417" s="12" t="str">
        <f>TEXT(Table1[[#This Row],[Date Created Conversion (Launched at)]],"mmmm")</f>
        <v>September</v>
      </c>
      <c r="V417" s="12">
        <f>YEAR(Table1[[#This Row],[Date Created Conversion (Launched at)]])</f>
        <v>2014</v>
      </c>
    </row>
    <row r="418" spans="1:22" ht="28.7" x14ac:dyDescent="0.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 s="8">
        <v>1391851831</v>
      </c>
      <c r="J418" s="8">
        <v>1389259831</v>
      </c>
      <c r="K418" t="b">
        <v>0</v>
      </c>
      <c r="L418">
        <v>25</v>
      </c>
      <c r="M418" t="b">
        <v>1</v>
      </c>
      <c r="N418" s="5">
        <f>Table1[[#This Row],[pledged]]/Table1[[#This Row],[backers_count]]</f>
        <v>48.086800000000004</v>
      </c>
      <c r="O418" s="1">
        <f t="shared" si="20"/>
        <v>120</v>
      </c>
      <c r="P418" s="5" t="s">
        <v>8268</v>
      </c>
      <c r="Q418" s="1" t="s">
        <v>8309</v>
      </c>
      <c r="R418" s="1" t="s">
        <v>8316</v>
      </c>
      <c r="S418" s="9">
        <f t="shared" si="18"/>
        <v>41648.396192129629</v>
      </c>
      <c r="T418" s="11">
        <f t="shared" si="19"/>
        <v>41678.396192129629</v>
      </c>
      <c r="U418" s="12" t="str">
        <f>TEXT(Table1[[#This Row],[Date Created Conversion (Launched at)]],"mmmm")</f>
        <v>January</v>
      </c>
      <c r="V418" s="12">
        <f>YEAR(Table1[[#This Row],[Date Created Conversion (Launched at)]])</f>
        <v>2014</v>
      </c>
    </row>
    <row r="419" spans="1:22" ht="43" x14ac:dyDescent="0.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 s="8">
        <v>1365395580</v>
      </c>
      <c r="J419" s="8">
        <v>1364426260</v>
      </c>
      <c r="K419" t="b">
        <v>0</v>
      </c>
      <c r="L419">
        <v>52</v>
      </c>
      <c r="M419" t="b">
        <v>1</v>
      </c>
      <c r="N419" s="5">
        <f>Table1[[#This Row],[pledged]]/Table1[[#This Row],[backers_count]]</f>
        <v>202.42307692307693</v>
      </c>
      <c r="O419" s="1">
        <f t="shared" si="20"/>
        <v>100</v>
      </c>
      <c r="P419" s="5" t="s">
        <v>8268</v>
      </c>
      <c r="Q419" s="1" t="s">
        <v>8309</v>
      </c>
      <c r="R419" s="1" t="s">
        <v>8316</v>
      </c>
      <c r="S419" s="9">
        <f t="shared" si="18"/>
        <v>41360.970601851848</v>
      </c>
      <c r="T419" s="11">
        <f t="shared" si="19"/>
        <v>41372.189583333333</v>
      </c>
      <c r="U419" s="12" t="str">
        <f>TEXT(Table1[[#This Row],[Date Created Conversion (Launched at)]],"mmmm")</f>
        <v>March</v>
      </c>
      <c r="V419" s="12">
        <f>YEAR(Table1[[#This Row],[Date Created Conversion (Launched at)]])</f>
        <v>2013</v>
      </c>
    </row>
    <row r="420" spans="1:22" ht="43" x14ac:dyDescent="0.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 s="8">
        <v>1437633997</v>
      </c>
      <c r="J420" s="8">
        <v>1435041997</v>
      </c>
      <c r="K420" t="b">
        <v>0</v>
      </c>
      <c r="L420">
        <v>104</v>
      </c>
      <c r="M420" t="b">
        <v>1</v>
      </c>
      <c r="N420" s="5">
        <f>Table1[[#This Row],[pledged]]/Table1[[#This Row],[backers_count]]</f>
        <v>216.75</v>
      </c>
      <c r="O420" s="1">
        <f t="shared" si="20"/>
        <v>101</v>
      </c>
      <c r="P420" s="5" t="s">
        <v>8268</v>
      </c>
      <c r="Q420" s="1" t="s">
        <v>8309</v>
      </c>
      <c r="R420" s="1" t="s">
        <v>8316</v>
      </c>
      <c r="S420" s="9">
        <f t="shared" si="18"/>
        <v>42178.282372685186</v>
      </c>
      <c r="T420" s="11">
        <f t="shared" si="19"/>
        <v>42208.282372685186</v>
      </c>
      <c r="U420" s="12" t="str">
        <f>TEXT(Table1[[#This Row],[Date Created Conversion (Launched at)]],"mmmm")</f>
        <v>June</v>
      </c>
      <c r="V420" s="12">
        <f>YEAR(Table1[[#This Row],[Date Created Conversion (Launched at)]])</f>
        <v>2015</v>
      </c>
    </row>
    <row r="421" spans="1:22" ht="43" x14ac:dyDescent="0.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 s="8">
        <v>1372536787</v>
      </c>
      <c r="J421" s="8">
        <v>1367352787</v>
      </c>
      <c r="K421" t="b">
        <v>0</v>
      </c>
      <c r="L421">
        <v>73</v>
      </c>
      <c r="M421" t="b">
        <v>1</v>
      </c>
      <c r="N421" s="5">
        <f>Table1[[#This Row],[pledged]]/Table1[[#This Row],[backers_count]]</f>
        <v>110.06849315068493</v>
      </c>
      <c r="O421" s="1">
        <f t="shared" si="20"/>
        <v>100</v>
      </c>
      <c r="P421" s="5" t="s">
        <v>8268</v>
      </c>
      <c r="Q421" s="1" t="s">
        <v>8309</v>
      </c>
      <c r="R421" s="1" t="s">
        <v>8316</v>
      </c>
      <c r="S421" s="9">
        <f t="shared" si="18"/>
        <v>41394.842442129629</v>
      </c>
      <c r="T421" s="11">
        <f t="shared" si="19"/>
        <v>41454.842442129629</v>
      </c>
      <c r="U421" s="12" t="str">
        <f>TEXT(Table1[[#This Row],[Date Created Conversion (Launched at)]],"mmmm")</f>
        <v>April</v>
      </c>
      <c r="V421" s="12">
        <f>YEAR(Table1[[#This Row],[Date Created Conversion (Launched at)]])</f>
        <v>2013</v>
      </c>
    </row>
    <row r="422" spans="1:22" ht="43" x14ac:dyDescent="0.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 s="8">
        <v>1394772031</v>
      </c>
      <c r="J422" s="8">
        <v>1392183631</v>
      </c>
      <c r="K422" t="b">
        <v>0</v>
      </c>
      <c r="L422">
        <v>3</v>
      </c>
      <c r="M422" t="b">
        <v>0</v>
      </c>
      <c r="N422" s="5">
        <f>Table1[[#This Row],[pledged]]/Table1[[#This Row],[backers_count]]</f>
        <v>4.833333333333333</v>
      </c>
      <c r="O422" s="1">
        <f t="shared" si="20"/>
        <v>0</v>
      </c>
      <c r="P422" s="5" t="s">
        <v>8269</v>
      </c>
      <c r="Q422" s="1" t="s">
        <v>8309</v>
      </c>
      <c r="R422" s="1" t="s">
        <v>8317</v>
      </c>
      <c r="S422" s="9">
        <f t="shared" si="18"/>
        <v>41682.23646990741</v>
      </c>
      <c r="T422" s="11">
        <f t="shared" si="19"/>
        <v>41712.194803240738</v>
      </c>
      <c r="U422" s="12" t="str">
        <f>TEXT(Table1[[#This Row],[Date Created Conversion (Launched at)]],"mmmm")</f>
        <v>February</v>
      </c>
      <c r="V422" s="12">
        <f>YEAR(Table1[[#This Row],[Date Created Conversion (Launched at)]])</f>
        <v>2014</v>
      </c>
    </row>
    <row r="423" spans="1:22" ht="43" x14ac:dyDescent="0.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 s="8">
        <v>1440157656</v>
      </c>
      <c r="J423" s="8">
        <v>1434973656</v>
      </c>
      <c r="K423" t="b">
        <v>0</v>
      </c>
      <c r="L423">
        <v>6</v>
      </c>
      <c r="M423" t="b">
        <v>0</v>
      </c>
      <c r="N423" s="5">
        <f>Table1[[#This Row],[pledged]]/Table1[[#This Row],[backers_count]]</f>
        <v>50.166666666666664</v>
      </c>
      <c r="O423" s="1">
        <f t="shared" si="20"/>
        <v>2</v>
      </c>
      <c r="P423" s="5" t="s">
        <v>8269</v>
      </c>
      <c r="Q423" s="1" t="s">
        <v>8309</v>
      </c>
      <c r="R423" s="1" t="s">
        <v>8317</v>
      </c>
      <c r="S423" s="9">
        <f t="shared" si="18"/>
        <v>42177.491388888884</v>
      </c>
      <c r="T423" s="11">
        <f t="shared" si="19"/>
        <v>42237.491388888884</v>
      </c>
      <c r="U423" s="12" t="str">
        <f>TEXT(Table1[[#This Row],[Date Created Conversion (Launched at)]],"mmmm")</f>
        <v>June</v>
      </c>
      <c r="V423" s="12">
        <f>YEAR(Table1[[#This Row],[Date Created Conversion (Launched at)]])</f>
        <v>2015</v>
      </c>
    </row>
    <row r="424" spans="1:22" ht="43" x14ac:dyDescent="0.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 s="8">
        <v>1410416097</v>
      </c>
      <c r="J424" s="8">
        <v>1407824097</v>
      </c>
      <c r="K424" t="b">
        <v>0</v>
      </c>
      <c r="L424">
        <v>12</v>
      </c>
      <c r="M424" t="b">
        <v>0</v>
      </c>
      <c r="N424" s="5">
        <f>Table1[[#This Row],[pledged]]/Table1[[#This Row],[backers_count]]</f>
        <v>35.833333333333336</v>
      </c>
      <c r="O424" s="1">
        <f t="shared" si="20"/>
        <v>1</v>
      </c>
      <c r="P424" s="5" t="s">
        <v>8269</v>
      </c>
      <c r="Q424" s="1" t="s">
        <v>8309</v>
      </c>
      <c r="R424" s="1" t="s">
        <v>8317</v>
      </c>
      <c r="S424" s="9">
        <f t="shared" si="18"/>
        <v>41863.260381944448</v>
      </c>
      <c r="T424" s="11">
        <f t="shared" si="19"/>
        <v>41893.260381944448</v>
      </c>
      <c r="U424" s="12" t="str">
        <f>TEXT(Table1[[#This Row],[Date Created Conversion (Launched at)]],"mmmm")</f>
        <v>August</v>
      </c>
      <c r="V424" s="12">
        <f>YEAR(Table1[[#This Row],[Date Created Conversion (Launched at)]])</f>
        <v>2014</v>
      </c>
    </row>
    <row r="425" spans="1:22" ht="43" x14ac:dyDescent="0.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 s="8">
        <v>1370470430</v>
      </c>
      <c r="J425" s="8">
        <v>1367878430</v>
      </c>
      <c r="K425" t="b">
        <v>0</v>
      </c>
      <c r="L425">
        <v>13</v>
      </c>
      <c r="M425" t="b">
        <v>0</v>
      </c>
      <c r="N425" s="5">
        <f>Table1[[#This Row],[pledged]]/Table1[[#This Row],[backers_count]]</f>
        <v>11.76923076923077</v>
      </c>
      <c r="O425" s="1">
        <f t="shared" si="20"/>
        <v>1</v>
      </c>
      <c r="P425" s="5" t="s">
        <v>8269</v>
      </c>
      <c r="Q425" s="1" t="s">
        <v>8309</v>
      </c>
      <c r="R425" s="1" t="s">
        <v>8317</v>
      </c>
      <c r="S425" s="9">
        <f t="shared" si="18"/>
        <v>41400.92627314815</v>
      </c>
      <c r="T425" s="11">
        <f t="shared" si="19"/>
        <v>41430.92627314815</v>
      </c>
      <c r="U425" s="12" t="str">
        <f>TEXT(Table1[[#This Row],[Date Created Conversion (Launched at)]],"mmmm")</f>
        <v>May</v>
      </c>
      <c r="V425" s="12">
        <f>YEAR(Table1[[#This Row],[Date Created Conversion (Launched at)]])</f>
        <v>2013</v>
      </c>
    </row>
    <row r="426" spans="1:22" ht="43" x14ac:dyDescent="0.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 s="8">
        <v>1332748899</v>
      </c>
      <c r="J426" s="8">
        <v>1327568499</v>
      </c>
      <c r="K426" t="b">
        <v>0</v>
      </c>
      <c r="L426">
        <v>5</v>
      </c>
      <c r="M426" t="b">
        <v>0</v>
      </c>
      <c r="N426" s="5">
        <f>Table1[[#This Row],[pledged]]/Table1[[#This Row],[backers_count]]</f>
        <v>40.78</v>
      </c>
      <c r="O426" s="1">
        <f t="shared" si="20"/>
        <v>7</v>
      </c>
      <c r="P426" s="5" t="s">
        <v>8269</v>
      </c>
      <c r="Q426" s="1" t="s">
        <v>8309</v>
      </c>
      <c r="R426" s="1" t="s">
        <v>8317</v>
      </c>
      <c r="S426" s="9">
        <f t="shared" si="18"/>
        <v>40934.376145833332</v>
      </c>
      <c r="T426" s="11">
        <f t="shared" si="19"/>
        <v>40994.334479166668</v>
      </c>
      <c r="U426" s="12" t="str">
        <f>TEXT(Table1[[#This Row],[Date Created Conversion (Launched at)]],"mmmm")</f>
        <v>January</v>
      </c>
      <c r="V426" s="12">
        <f>YEAR(Table1[[#This Row],[Date Created Conversion (Launched at)]])</f>
        <v>2012</v>
      </c>
    </row>
    <row r="427" spans="1:22" ht="43" x14ac:dyDescent="0.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 s="8">
        <v>1448660404</v>
      </c>
      <c r="J427" s="8">
        <v>1443472804</v>
      </c>
      <c r="K427" t="b">
        <v>0</v>
      </c>
      <c r="L427">
        <v>2</v>
      </c>
      <c r="M427" t="b">
        <v>0</v>
      </c>
      <c r="N427" s="5">
        <f>Table1[[#This Row],[pledged]]/Table1[[#This Row],[backers_count]]</f>
        <v>3</v>
      </c>
      <c r="O427" s="1">
        <f t="shared" si="20"/>
        <v>0</v>
      </c>
      <c r="P427" s="5" t="s">
        <v>8269</v>
      </c>
      <c r="Q427" s="1" t="s">
        <v>8309</v>
      </c>
      <c r="R427" s="1" t="s">
        <v>8317</v>
      </c>
      <c r="S427" s="9">
        <f t="shared" si="18"/>
        <v>42275.861157407402</v>
      </c>
      <c r="T427" s="11">
        <f t="shared" si="19"/>
        <v>42335.902824074074</v>
      </c>
      <c r="U427" s="12" t="str">
        <f>TEXT(Table1[[#This Row],[Date Created Conversion (Launched at)]],"mmmm")</f>
        <v>September</v>
      </c>
      <c r="V427" s="12">
        <f>YEAR(Table1[[#This Row],[Date Created Conversion (Launched at)]])</f>
        <v>2015</v>
      </c>
    </row>
    <row r="428" spans="1:22" ht="43" x14ac:dyDescent="0.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 s="8">
        <v>1456851914</v>
      </c>
      <c r="J428" s="8">
        <v>1454259914</v>
      </c>
      <c r="K428" t="b">
        <v>0</v>
      </c>
      <c r="L428">
        <v>8</v>
      </c>
      <c r="M428" t="b">
        <v>0</v>
      </c>
      <c r="N428" s="5">
        <f>Table1[[#This Row],[pledged]]/Table1[[#This Row],[backers_count]]</f>
        <v>16.625</v>
      </c>
      <c r="O428" s="1">
        <f t="shared" si="20"/>
        <v>1</v>
      </c>
      <c r="P428" s="5" t="s">
        <v>8269</v>
      </c>
      <c r="Q428" s="1" t="s">
        <v>8309</v>
      </c>
      <c r="R428" s="1" t="s">
        <v>8317</v>
      </c>
      <c r="S428" s="9">
        <f t="shared" si="18"/>
        <v>42400.711967592593</v>
      </c>
      <c r="T428" s="11">
        <f t="shared" si="19"/>
        <v>42430.711967592593</v>
      </c>
      <c r="U428" s="12" t="str">
        <f>TEXT(Table1[[#This Row],[Date Created Conversion (Launched at)]],"mmmm")</f>
        <v>January</v>
      </c>
      <c r="V428" s="12">
        <f>YEAR(Table1[[#This Row],[Date Created Conversion (Launched at)]])</f>
        <v>2016</v>
      </c>
    </row>
    <row r="429" spans="1:22" ht="43" x14ac:dyDescent="0.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 s="8">
        <v>1445540340</v>
      </c>
      <c r="J429" s="8">
        <v>1444340940</v>
      </c>
      <c r="K429" t="b">
        <v>0</v>
      </c>
      <c r="L429">
        <v>0</v>
      </c>
      <c r="M429" t="b">
        <v>0</v>
      </c>
      <c r="N429" s="5" t="e">
        <f>Table1[[#This Row],[pledged]]/Table1[[#This Row],[backers_count]]</f>
        <v>#DIV/0!</v>
      </c>
      <c r="O429" s="1">
        <f t="shared" si="20"/>
        <v>0</v>
      </c>
      <c r="P429" s="5" t="s">
        <v>8269</v>
      </c>
      <c r="Q429" s="1" t="s">
        <v>8309</v>
      </c>
      <c r="R429" s="1" t="s">
        <v>8317</v>
      </c>
      <c r="S429" s="9">
        <f t="shared" si="18"/>
        <v>42285.90902777778</v>
      </c>
      <c r="T429" s="11">
        <f t="shared" si="19"/>
        <v>42299.790972222225</v>
      </c>
      <c r="U429" s="12" t="str">
        <f>TEXT(Table1[[#This Row],[Date Created Conversion (Launched at)]],"mmmm")</f>
        <v>October</v>
      </c>
      <c r="V429" s="12">
        <f>YEAR(Table1[[#This Row],[Date Created Conversion (Launched at)]])</f>
        <v>2015</v>
      </c>
    </row>
    <row r="430" spans="1:22" ht="28.7" x14ac:dyDescent="0.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 s="8">
        <v>1402956000</v>
      </c>
      <c r="J430" s="8">
        <v>1400523845</v>
      </c>
      <c r="K430" t="b">
        <v>0</v>
      </c>
      <c r="L430">
        <v>13</v>
      </c>
      <c r="M430" t="b">
        <v>0</v>
      </c>
      <c r="N430" s="5">
        <f>Table1[[#This Row],[pledged]]/Table1[[#This Row],[backers_count]]</f>
        <v>52</v>
      </c>
      <c r="O430" s="1">
        <f t="shared" si="20"/>
        <v>6</v>
      </c>
      <c r="P430" s="5" t="s">
        <v>8269</v>
      </c>
      <c r="Q430" s="1" t="s">
        <v>8309</v>
      </c>
      <c r="R430" s="1" t="s">
        <v>8317</v>
      </c>
      <c r="S430" s="9">
        <f t="shared" si="18"/>
        <v>41778.766724537039</v>
      </c>
      <c r="T430" s="11">
        <f t="shared" si="19"/>
        <v>41806.916666666664</v>
      </c>
      <c r="U430" s="12" t="str">
        <f>TEXT(Table1[[#This Row],[Date Created Conversion (Launched at)]],"mmmm")</f>
        <v>May</v>
      </c>
      <c r="V430" s="12">
        <f>YEAR(Table1[[#This Row],[Date Created Conversion (Launched at)]])</f>
        <v>2014</v>
      </c>
    </row>
    <row r="431" spans="1:22" ht="57.35" x14ac:dyDescent="0.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 s="8">
        <v>1259297940</v>
      </c>
      <c r="J431" s="8">
        <v>1252964282</v>
      </c>
      <c r="K431" t="b">
        <v>0</v>
      </c>
      <c r="L431">
        <v>0</v>
      </c>
      <c r="M431" t="b">
        <v>0</v>
      </c>
      <c r="N431" s="5" t="e">
        <f>Table1[[#This Row],[pledged]]/Table1[[#This Row],[backers_count]]</f>
        <v>#DIV/0!</v>
      </c>
      <c r="O431" s="1">
        <f t="shared" si="20"/>
        <v>0</v>
      </c>
      <c r="P431" s="5" t="s">
        <v>8269</v>
      </c>
      <c r="Q431" s="1" t="s">
        <v>8309</v>
      </c>
      <c r="R431" s="1" t="s">
        <v>8317</v>
      </c>
      <c r="S431" s="9">
        <f t="shared" si="18"/>
        <v>40070.901412037041</v>
      </c>
      <c r="T431" s="11">
        <f t="shared" si="19"/>
        <v>40144.207638888889</v>
      </c>
      <c r="U431" s="12" t="str">
        <f>TEXT(Table1[[#This Row],[Date Created Conversion (Launched at)]],"mmmm")</f>
        <v>September</v>
      </c>
      <c r="V431" s="12">
        <f>YEAR(Table1[[#This Row],[Date Created Conversion (Launched at)]])</f>
        <v>2009</v>
      </c>
    </row>
    <row r="432" spans="1:22" ht="43" x14ac:dyDescent="0.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 s="8">
        <v>1378866867</v>
      </c>
      <c r="J432" s="8">
        <v>1377570867</v>
      </c>
      <c r="K432" t="b">
        <v>0</v>
      </c>
      <c r="L432">
        <v>5</v>
      </c>
      <c r="M432" t="b">
        <v>0</v>
      </c>
      <c r="N432" s="5">
        <f>Table1[[#This Row],[pledged]]/Table1[[#This Row],[backers_count]]</f>
        <v>4.8</v>
      </c>
      <c r="O432" s="1">
        <f t="shared" si="20"/>
        <v>2</v>
      </c>
      <c r="P432" s="5" t="s">
        <v>8269</v>
      </c>
      <c r="Q432" s="1" t="s">
        <v>8309</v>
      </c>
      <c r="R432" s="1" t="s">
        <v>8317</v>
      </c>
      <c r="S432" s="9">
        <f t="shared" si="18"/>
        <v>41513.107256944444</v>
      </c>
      <c r="T432" s="11">
        <f t="shared" si="19"/>
        <v>41528.107256944444</v>
      </c>
      <c r="U432" s="12" t="str">
        <f>TEXT(Table1[[#This Row],[Date Created Conversion (Launched at)]],"mmmm")</f>
        <v>August</v>
      </c>
      <c r="V432" s="12">
        <f>YEAR(Table1[[#This Row],[Date Created Conversion (Launched at)]])</f>
        <v>2013</v>
      </c>
    </row>
    <row r="433" spans="1:22" ht="43" x14ac:dyDescent="0.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 s="8">
        <v>1467752083</v>
      </c>
      <c r="J433" s="8">
        <v>1465160083</v>
      </c>
      <c r="K433" t="b">
        <v>0</v>
      </c>
      <c r="L433">
        <v>8</v>
      </c>
      <c r="M433" t="b">
        <v>0</v>
      </c>
      <c r="N433" s="5">
        <f>Table1[[#This Row],[pledged]]/Table1[[#This Row],[backers_count]]</f>
        <v>51.875</v>
      </c>
      <c r="O433" s="1">
        <f t="shared" si="20"/>
        <v>14</v>
      </c>
      <c r="P433" s="5" t="s">
        <v>8269</v>
      </c>
      <c r="Q433" s="1" t="s">
        <v>8309</v>
      </c>
      <c r="R433" s="1" t="s">
        <v>8317</v>
      </c>
      <c r="S433" s="9">
        <f t="shared" si="18"/>
        <v>42526.871331018519</v>
      </c>
      <c r="T433" s="11">
        <f t="shared" si="19"/>
        <v>42556.871331018519</v>
      </c>
      <c r="U433" s="12" t="str">
        <f>TEXT(Table1[[#This Row],[Date Created Conversion (Launched at)]],"mmmm")</f>
        <v>June</v>
      </c>
      <c r="V433" s="12">
        <f>YEAR(Table1[[#This Row],[Date Created Conversion (Launched at)]])</f>
        <v>2016</v>
      </c>
    </row>
    <row r="434" spans="1:22" ht="43" x14ac:dyDescent="0.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 s="8">
        <v>1445448381</v>
      </c>
      <c r="J434" s="8">
        <v>1440264381</v>
      </c>
      <c r="K434" t="b">
        <v>0</v>
      </c>
      <c r="L434">
        <v>8</v>
      </c>
      <c r="M434" t="b">
        <v>0</v>
      </c>
      <c r="N434" s="5">
        <f>Table1[[#This Row],[pledged]]/Table1[[#This Row],[backers_count]]</f>
        <v>71.25</v>
      </c>
      <c r="O434" s="1">
        <f t="shared" si="20"/>
        <v>10</v>
      </c>
      <c r="P434" s="5" t="s">
        <v>8269</v>
      </c>
      <c r="Q434" s="1" t="s">
        <v>8309</v>
      </c>
      <c r="R434" s="1" t="s">
        <v>8317</v>
      </c>
      <c r="S434" s="9">
        <f t="shared" si="18"/>
        <v>42238.726631944446</v>
      </c>
      <c r="T434" s="11">
        <f t="shared" si="19"/>
        <v>42298.726631944446</v>
      </c>
      <c r="U434" s="12" t="str">
        <f>TEXT(Table1[[#This Row],[Date Created Conversion (Launched at)]],"mmmm")</f>
        <v>August</v>
      </c>
      <c r="V434" s="12">
        <f>YEAR(Table1[[#This Row],[Date Created Conversion (Launched at)]])</f>
        <v>2015</v>
      </c>
    </row>
    <row r="435" spans="1:22" ht="57.35" x14ac:dyDescent="0.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 s="8">
        <v>1444576022</v>
      </c>
      <c r="J435" s="8">
        <v>1439392022</v>
      </c>
      <c r="K435" t="b">
        <v>0</v>
      </c>
      <c r="L435">
        <v>0</v>
      </c>
      <c r="M435" t="b">
        <v>0</v>
      </c>
      <c r="N435" s="5" t="e">
        <f>Table1[[#This Row],[pledged]]/Table1[[#This Row],[backers_count]]</f>
        <v>#DIV/0!</v>
      </c>
      <c r="O435" s="1">
        <f t="shared" si="20"/>
        <v>0</v>
      </c>
      <c r="P435" s="5" t="s">
        <v>8269</v>
      </c>
      <c r="Q435" s="1" t="s">
        <v>8309</v>
      </c>
      <c r="R435" s="1" t="s">
        <v>8317</v>
      </c>
      <c r="S435" s="9">
        <f t="shared" si="18"/>
        <v>42228.629884259259</v>
      </c>
      <c r="T435" s="11">
        <f t="shared" si="19"/>
        <v>42288.629884259259</v>
      </c>
      <c r="U435" s="12" t="str">
        <f>TEXT(Table1[[#This Row],[Date Created Conversion (Launched at)]],"mmmm")</f>
        <v>August</v>
      </c>
      <c r="V435" s="12">
        <f>YEAR(Table1[[#This Row],[Date Created Conversion (Launched at)]])</f>
        <v>2015</v>
      </c>
    </row>
    <row r="436" spans="1:22" ht="43" x14ac:dyDescent="0.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 s="8">
        <v>1385931702</v>
      </c>
      <c r="J436" s="8">
        <v>1383076902</v>
      </c>
      <c r="K436" t="b">
        <v>0</v>
      </c>
      <c r="L436">
        <v>2</v>
      </c>
      <c r="M436" t="b">
        <v>0</v>
      </c>
      <c r="N436" s="5">
        <f>Table1[[#This Row],[pledged]]/Table1[[#This Row],[backers_count]]</f>
        <v>62.5</v>
      </c>
      <c r="O436" s="1">
        <f t="shared" si="20"/>
        <v>5</v>
      </c>
      <c r="P436" s="5" t="s">
        <v>8269</v>
      </c>
      <c r="Q436" s="1" t="s">
        <v>8309</v>
      </c>
      <c r="R436" s="1" t="s">
        <v>8317</v>
      </c>
      <c r="S436" s="9">
        <f t="shared" si="18"/>
        <v>41576.834513888891</v>
      </c>
      <c r="T436" s="11">
        <f t="shared" si="19"/>
        <v>41609.876180555555</v>
      </c>
      <c r="U436" s="12" t="str">
        <f>TEXT(Table1[[#This Row],[Date Created Conversion (Launched at)]],"mmmm")</f>
        <v>October</v>
      </c>
      <c r="V436" s="12">
        <f>YEAR(Table1[[#This Row],[Date Created Conversion (Launched at)]])</f>
        <v>2013</v>
      </c>
    </row>
    <row r="437" spans="1:22" ht="43" x14ac:dyDescent="0.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 s="8">
        <v>1379094980</v>
      </c>
      <c r="J437" s="8">
        <v>1376502980</v>
      </c>
      <c r="K437" t="b">
        <v>0</v>
      </c>
      <c r="L437">
        <v>3</v>
      </c>
      <c r="M437" t="b">
        <v>0</v>
      </c>
      <c r="N437" s="5">
        <f>Table1[[#This Row],[pledged]]/Table1[[#This Row],[backers_count]]</f>
        <v>1</v>
      </c>
      <c r="O437" s="1">
        <f t="shared" si="20"/>
        <v>0</v>
      </c>
      <c r="P437" s="5" t="s">
        <v>8269</v>
      </c>
      <c r="Q437" s="1" t="s">
        <v>8309</v>
      </c>
      <c r="R437" s="1" t="s">
        <v>8317</v>
      </c>
      <c r="S437" s="9">
        <f t="shared" si="18"/>
        <v>41500.747453703705</v>
      </c>
      <c r="T437" s="11">
        <f t="shared" si="19"/>
        <v>41530.747453703705</v>
      </c>
      <c r="U437" s="12" t="str">
        <f>TEXT(Table1[[#This Row],[Date Created Conversion (Launched at)]],"mmmm")</f>
        <v>August</v>
      </c>
      <c r="V437" s="12">
        <f>YEAR(Table1[[#This Row],[Date Created Conversion (Launched at)]])</f>
        <v>2013</v>
      </c>
    </row>
    <row r="438" spans="1:22" ht="43" x14ac:dyDescent="0.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 s="8">
        <v>1375260113</v>
      </c>
      <c r="J438" s="8">
        <v>1372668113</v>
      </c>
      <c r="K438" t="b">
        <v>0</v>
      </c>
      <c r="L438">
        <v>0</v>
      </c>
      <c r="M438" t="b">
        <v>0</v>
      </c>
      <c r="N438" s="5" t="e">
        <f>Table1[[#This Row],[pledged]]/Table1[[#This Row],[backers_count]]</f>
        <v>#DIV/0!</v>
      </c>
      <c r="O438" s="1">
        <f t="shared" si="20"/>
        <v>0</v>
      </c>
      <c r="P438" s="5" t="s">
        <v>8269</v>
      </c>
      <c r="Q438" s="1" t="s">
        <v>8309</v>
      </c>
      <c r="R438" s="1" t="s">
        <v>8317</v>
      </c>
      <c r="S438" s="9">
        <f t="shared" si="18"/>
        <v>41456.36241898148</v>
      </c>
      <c r="T438" s="11">
        <f t="shared" si="19"/>
        <v>41486.36241898148</v>
      </c>
      <c r="U438" s="12" t="str">
        <f>TEXT(Table1[[#This Row],[Date Created Conversion (Launched at)]],"mmmm")</f>
        <v>July</v>
      </c>
      <c r="V438" s="12">
        <f>YEAR(Table1[[#This Row],[Date Created Conversion (Launched at)]])</f>
        <v>2013</v>
      </c>
    </row>
    <row r="439" spans="1:22" ht="43" x14ac:dyDescent="0.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 s="8">
        <v>1475912326</v>
      </c>
      <c r="J439" s="8">
        <v>1470728326</v>
      </c>
      <c r="K439" t="b">
        <v>0</v>
      </c>
      <c r="L439">
        <v>0</v>
      </c>
      <c r="M439" t="b">
        <v>0</v>
      </c>
      <c r="N439" s="5" t="e">
        <f>Table1[[#This Row],[pledged]]/Table1[[#This Row],[backers_count]]</f>
        <v>#DIV/0!</v>
      </c>
      <c r="O439" s="1">
        <f t="shared" si="20"/>
        <v>0</v>
      </c>
      <c r="P439" s="5" t="s">
        <v>8269</v>
      </c>
      <c r="Q439" s="1" t="s">
        <v>8309</v>
      </c>
      <c r="R439" s="1" t="s">
        <v>8317</v>
      </c>
      <c r="S439" s="9">
        <f t="shared" si="18"/>
        <v>42591.31858796296</v>
      </c>
      <c r="T439" s="11">
        <f t="shared" si="19"/>
        <v>42651.31858796296</v>
      </c>
      <c r="U439" s="12" t="str">
        <f>TEXT(Table1[[#This Row],[Date Created Conversion (Launched at)]],"mmmm")</f>
        <v>August</v>
      </c>
      <c r="V439" s="12">
        <f>YEAR(Table1[[#This Row],[Date Created Conversion (Launched at)]])</f>
        <v>2016</v>
      </c>
    </row>
    <row r="440" spans="1:22" ht="43" x14ac:dyDescent="0.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 s="8">
        <v>1447830958</v>
      </c>
      <c r="J440" s="8">
        <v>1445235358</v>
      </c>
      <c r="K440" t="b">
        <v>0</v>
      </c>
      <c r="L440">
        <v>11</v>
      </c>
      <c r="M440" t="b">
        <v>0</v>
      </c>
      <c r="N440" s="5">
        <f>Table1[[#This Row],[pledged]]/Table1[[#This Row],[backers_count]]</f>
        <v>170.54545454545453</v>
      </c>
      <c r="O440" s="1">
        <f t="shared" si="20"/>
        <v>9</v>
      </c>
      <c r="P440" s="5" t="s">
        <v>8269</v>
      </c>
      <c r="Q440" s="1" t="s">
        <v>8309</v>
      </c>
      <c r="R440" s="1" t="s">
        <v>8317</v>
      </c>
      <c r="S440" s="9">
        <f t="shared" si="18"/>
        <v>42296.261087962965</v>
      </c>
      <c r="T440" s="11">
        <f t="shared" si="19"/>
        <v>42326.302754629629</v>
      </c>
      <c r="U440" s="12" t="str">
        <f>TEXT(Table1[[#This Row],[Date Created Conversion (Launched at)]],"mmmm")</f>
        <v>October</v>
      </c>
      <c r="V440" s="12">
        <f>YEAR(Table1[[#This Row],[Date Created Conversion (Launched at)]])</f>
        <v>2015</v>
      </c>
    </row>
    <row r="441" spans="1:22" ht="43" x14ac:dyDescent="0.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 s="8">
        <v>1413569818</v>
      </c>
      <c r="J441" s="8">
        <v>1412705818</v>
      </c>
      <c r="K441" t="b">
        <v>0</v>
      </c>
      <c r="L441">
        <v>0</v>
      </c>
      <c r="M441" t="b">
        <v>0</v>
      </c>
      <c r="N441" s="5" t="e">
        <f>Table1[[#This Row],[pledged]]/Table1[[#This Row],[backers_count]]</f>
        <v>#DIV/0!</v>
      </c>
      <c r="O441" s="1">
        <f t="shared" si="20"/>
        <v>0</v>
      </c>
      <c r="P441" s="5" t="s">
        <v>8269</v>
      </c>
      <c r="Q441" s="1" t="s">
        <v>8309</v>
      </c>
      <c r="R441" s="1" t="s">
        <v>8317</v>
      </c>
      <c r="S441" s="9">
        <f t="shared" si="18"/>
        <v>41919.761782407411</v>
      </c>
      <c r="T441" s="11">
        <f t="shared" si="19"/>
        <v>41929.761782407411</v>
      </c>
      <c r="U441" s="12" t="str">
        <f>TEXT(Table1[[#This Row],[Date Created Conversion (Launched at)]],"mmmm")</f>
        <v>October</v>
      </c>
      <c r="V441" s="12">
        <f>YEAR(Table1[[#This Row],[Date Created Conversion (Launched at)]])</f>
        <v>2014</v>
      </c>
    </row>
    <row r="442" spans="1:22" ht="43" x14ac:dyDescent="0.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 s="8">
        <v>1458859153</v>
      </c>
      <c r="J442" s="8">
        <v>1456270753</v>
      </c>
      <c r="K442" t="b">
        <v>0</v>
      </c>
      <c r="L442">
        <v>1</v>
      </c>
      <c r="M442" t="b">
        <v>0</v>
      </c>
      <c r="N442" s="5">
        <f>Table1[[#This Row],[pledged]]/Table1[[#This Row],[backers_count]]</f>
        <v>5</v>
      </c>
      <c r="O442" s="1">
        <f t="shared" si="20"/>
        <v>0</v>
      </c>
      <c r="P442" s="5" t="s">
        <v>8269</v>
      </c>
      <c r="Q442" s="1" t="s">
        <v>8309</v>
      </c>
      <c r="R442" s="1" t="s">
        <v>8317</v>
      </c>
      <c r="S442" s="9">
        <f t="shared" si="18"/>
        <v>42423.985567129625</v>
      </c>
      <c r="T442" s="11">
        <f t="shared" si="19"/>
        <v>42453.943900462968</v>
      </c>
      <c r="U442" s="12" t="str">
        <f>TEXT(Table1[[#This Row],[Date Created Conversion (Launched at)]],"mmmm")</f>
        <v>February</v>
      </c>
      <c r="V442" s="12">
        <f>YEAR(Table1[[#This Row],[Date Created Conversion (Launched at)]])</f>
        <v>2016</v>
      </c>
    </row>
    <row r="443" spans="1:22" ht="43" x14ac:dyDescent="0.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 s="8">
        <v>1383418996</v>
      </c>
      <c r="J443" s="8">
        <v>1380826996</v>
      </c>
      <c r="K443" t="b">
        <v>0</v>
      </c>
      <c r="L443">
        <v>0</v>
      </c>
      <c r="M443" t="b">
        <v>0</v>
      </c>
      <c r="N443" s="5" t="e">
        <f>Table1[[#This Row],[pledged]]/Table1[[#This Row],[backers_count]]</f>
        <v>#DIV/0!</v>
      </c>
      <c r="O443" s="1">
        <f t="shared" si="20"/>
        <v>0</v>
      </c>
      <c r="P443" s="5" t="s">
        <v>8269</v>
      </c>
      <c r="Q443" s="1" t="s">
        <v>8309</v>
      </c>
      <c r="R443" s="1" t="s">
        <v>8317</v>
      </c>
      <c r="S443" s="9">
        <f t="shared" si="18"/>
        <v>41550.793935185182</v>
      </c>
      <c r="T443" s="11">
        <f t="shared" si="19"/>
        <v>41580.793935185182</v>
      </c>
      <c r="U443" s="12" t="str">
        <f>TEXT(Table1[[#This Row],[Date Created Conversion (Launched at)]],"mmmm")</f>
        <v>October</v>
      </c>
      <c r="V443" s="12">
        <f>YEAR(Table1[[#This Row],[Date Created Conversion (Launched at)]])</f>
        <v>2013</v>
      </c>
    </row>
    <row r="444" spans="1:22" x14ac:dyDescent="0.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 s="8">
        <v>1424380783</v>
      </c>
      <c r="J444" s="8">
        <v>1421788783</v>
      </c>
      <c r="K444" t="b">
        <v>0</v>
      </c>
      <c r="L444">
        <v>17</v>
      </c>
      <c r="M444" t="b">
        <v>0</v>
      </c>
      <c r="N444" s="5">
        <f>Table1[[#This Row],[pledged]]/Table1[[#This Row],[backers_count]]</f>
        <v>393.58823529411762</v>
      </c>
      <c r="O444" s="1">
        <f t="shared" si="20"/>
        <v>39</v>
      </c>
      <c r="P444" s="5" t="s">
        <v>8269</v>
      </c>
      <c r="Q444" s="1" t="s">
        <v>8309</v>
      </c>
      <c r="R444" s="1" t="s">
        <v>8317</v>
      </c>
      <c r="S444" s="9">
        <f t="shared" si="18"/>
        <v>42024.888692129629</v>
      </c>
      <c r="T444" s="11">
        <f t="shared" si="19"/>
        <v>42054.888692129629</v>
      </c>
      <c r="U444" s="12" t="str">
        <f>TEXT(Table1[[#This Row],[Date Created Conversion (Launched at)]],"mmmm")</f>
        <v>January</v>
      </c>
      <c r="V444" s="12">
        <f>YEAR(Table1[[#This Row],[Date Created Conversion (Launched at)]])</f>
        <v>2015</v>
      </c>
    </row>
    <row r="445" spans="1:22" ht="43" x14ac:dyDescent="0.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 s="8">
        <v>1391991701</v>
      </c>
      <c r="J445" s="8">
        <v>1389399701</v>
      </c>
      <c r="K445" t="b">
        <v>0</v>
      </c>
      <c r="L445">
        <v>2</v>
      </c>
      <c r="M445" t="b">
        <v>0</v>
      </c>
      <c r="N445" s="5">
        <f>Table1[[#This Row],[pledged]]/Table1[[#This Row],[backers_count]]</f>
        <v>5</v>
      </c>
      <c r="O445" s="1">
        <f t="shared" si="20"/>
        <v>0</v>
      </c>
      <c r="P445" s="5" t="s">
        <v>8269</v>
      </c>
      <c r="Q445" s="1" t="s">
        <v>8309</v>
      </c>
      <c r="R445" s="1" t="s">
        <v>8317</v>
      </c>
      <c r="S445" s="9">
        <f t="shared" si="18"/>
        <v>41650.015057870369</v>
      </c>
      <c r="T445" s="11">
        <f t="shared" si="19"/>
        <v>41680.015057870369</v>
      </c>
      <c r="U445" s="12" t="str">
        <f>TEXT(Table1[[#This Row],[Date Created Conversion (Launched at)]],"mmmm")</f>
        <v>January</v>
      </c>
      <c r="V445" s="12">
        <f>YEAR(Table1[[#This Row],[Date Created Conversion (Launched at)]])</f>
        <v>2014</v>
      </c>
    </row>
    <row r="446" spans="1:22" ht="43" x14ac:dyDescent="0.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 s="8">
        <v>1329342361</v>
      </c>
      <c r="J446" s="8">
        <v>1324158361</v>
      </c>
      <c r="K446" t="b">
        <v>0</v>
      </c>
      <c r="L446">
        <v>1</v>
      </c>
      <c r="M446" t="b">
        <v>0</v>
      </c>
      <c r="N446" s="5">
        <f>Table1[[#This Row],[pledged]]/Table1[[#This Row],[backers_count]]</f>
        <v>50</v>
      </c>
      <c r="O446" s="1">
        <f t="shared" si="20"/>
        <v>5</v>
      </c>
      <c r="P446" s="5" t="s">
        <v>8269</v>
      </c>
      <c r="Q446" s="1" t="s">
        <v>8309</v>
      </c>
      <c r="R446" s="1" t="s">
        <v>8317</v>
      </c>
      <c r="S446" s="9">
        <f t="shared" si="18"/>
        <v>40894.906956018516</v>
      </c>
      <c r="T446" s="11">
        <f t="shared" si="19"/>
        <v>40954.906956018516</v>
      </c>
      <c r="U446" s="12" t="str">
        <f>TEXT(Table1[[#This Row],[Date Created Conversion (Launched at)]],"mmmm")</f>
        <v>December</v>
      </c>
      <c r="V446" s="12">
        <f>YEAR(Table1[[#This Row],[Date Created Conversion (Launched at)]])</f>
        <v>2011</v>
      </c>
    </row>
    <row r="447" spans="1:22" ht="43" x14ac:dyDescent="0.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 s="8">
        <v>1432195375</v>
      </c>
      <c r="J447" s="8">
        <v>1430899375</v>
      </c>
      <c r="K447" t="b">
        <v>0</v>
      </c>
      <c r="L447">
        <v>2</v>
      </c>
      <c r="M447" t="b">
        <v>0</v>
      </c>
      <c r="N447" s="5">
        <f>Table1[[#This Row],[pledged]]/Table1[[#This Row],[backers_count]]</f>
        <v>1</v>
      </c>
      <c r="O447" s="1">
        <f t="shared" si="20"/>
        <v>0</v>
      </c>
      <c r="P447" s="5" t="s">
        <v>8269</v>
      </c>
      <c r="Q447" s="1" t="s">
        <v>8309</v>
      </c>
      <c r="R447" s="1" t="s">
        <v>8317</v>
      </c>
      <c r="S447" s="9">
        <f t="shared" si="18"/>
        <v>42130.335358796292</v>
      </c>
      <c r="T447" s="11">
        <f t="shared" si="19"/>
        <v>42145.335358796292</v>
      </c>
      <c r="U447" s="12" t="str">
        <f>TEXT(Table1[[#This Row],[Date Created Conversion (Launched at)]],"mmmm")</f>
        <v>May</v>
      </c>
      <c r="V447" s="12">
        <f>YEAR(Table1[[#This Row],[Date Created Conversion (Launched at)]])</f>
        <v>2015</v>
      </c>
    </row>
    <row r="448" spans="1:22" ht="43" x14ac:dyDescent="0.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 s="8">
        <v>1425434420</v>
      </c>
      <c r="J448" s="8">
        <v>1422842420</v>
      </c>
      <c r="K448" t="b">
        <v>0</v>
      </c>
      <c r="L448">
        <v>16</v>
      </c>
      <c r="M448" t="b">
        <v>0</v>
      </c>
      <c r="N448" s="5">
        <f>Table1[[#This Row],[pledged]]/Table1[[#This Row],[backers_count]]</f>
        <v>47.875</v>
      </c>
      <c r="O448" s="1">
        <f t="shared" si="20"/>
        <v>7</v>
      </c>
      <c r="P448" s="5" t="s">
        <v>8269</v>
      </c>
      <c r="Q448" s="1" t="s">
        <v>8309</v>
      </c>
      <c r="R448" s="1" t="s">
        <v>8317</v>
      </c>
      <c r="S448" s="9">
        <f t="shared" si="18"/>
        <v>42037.083564814813</v>
      </c>
      <c r="T448" s="11">
        <f t="shared" si="19"/>
        <v>42067.083564814813</v>
      </c>
      <c r="U448" s="12" t="str">
        <f>TEXT(Table1[[#This Row],[Date Created Conversion (Launched at)]],"mmmm")</f>
        <v>February</v>
      </c>
      <c r="V448" s="12">
        <f>YEAR(Table1[[#This Row],[Date Created Conversion (Launched at)]])</f>
        <v>2015</v>
      </c>
    </row>
    <row r="449" spans="1:22" ht="43" x14ac:dyDescent="0.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 s="8">
        <v>1364041163</v>
      </c>
      <c r="J449" s="8">
        <v>1361884763</v>
      </c>
      <c r="K449" t="b">
        <v>0</v>
      </c>
      <c r="L449">
        <v>1</v>
      </c>
      <c r="M449" t="b">
        <v>0</v>
      </c>
      <c r="N449" s="5">
        <f>Table1[[#This Row],[pledged]]/Table1[[#This Row],[backers_count]]</f>
        <v>5</v>
      </c>
      <c r="O449" s="1">
        <f t="shared" si="20"/>
        <v>0</v>
      </c>
      <c r="P449" s="5" t="s">
        <v>8269</v>
      </c>
      <c r="Q449" s="1" t="s">
        <v>8309</v>
      </c>
      <c r="R449" s="1" t="s">
        <v>8317</v>
      </c>
      <c r="S449" s="9">
        <f t="shared" si="18"/>
        <v>41331.555127314816</v>
      </c>
      <c r="T449" s="11">
        <f t="shared" si="19"/>
        <v>41356.513460648144</v>
      </c>
      <c r="U449" s="12" t="str">
        <f>TEXT(Table1[[#This Row],[Date Created Conversion (Launched at)]],"mmmm")</f>
        <v>February</v>
      </c>
      <c r="V449" s="12">
        <f>YEAR(Table1[[#This Row],[Date Created Conversion (Launched at)]])</f>
        <v>2013</v>
      </c>
    </row>
    <row r="450" spans="1:22" ht="43" x14ac:dyDescent="0.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 s="8">
        <v>1400091095</v>
      </c>
      <c r="J450" s="8">
        <v>1398363095</v>
      </c>
      <c r="K450" t="b">
        <v>0</v>
      </c>
      <c r="L450">
        <v>4</v>
      </c>
      <c r="M450" t="b">
        <v>0</v>
      </c>
      <c r="N450" s="5">
        <f>Table1[[#This Row],[pledged]]/Table1[[#This Row],[backers_count]]</f>
        <v>20.502500000000001</v>
      </c>
      <c r="O450" s="1">
        <f t="shared" si="20"/>
        <v>3</v>
      </c>
      <c r="P450" s="5" t="s">
        <v>8269</v>
      </c>
      <c r="Q450" s="1" t="s">
        <v>8309</v>
      </c>
      <c r="R450" s="1" t="s">
        <v>8317</v>
      </c>
      <c r="S450" s="9">
        <f t="shared" ref="S450:S513" si="21">(J450/86400)+DATE(1970,1,1)</f>
        <v>41753.758043981477</v>
      </c>
      <c r="T450" s="11">
        <f t="shared" ref="T450:T513" si="22">(I450/86400)+DATE(1970,1,1)</f>
        <v>41773.758043981477</v>
      </c>
      <c r="U450" s="12" t="str">
        <f>TEXT(Table1[[#This Row],[Date Created Conversion (Launched at)]],"mmmm")</f>
        <v>April</v>
      </c>
      <c r="V450" s="12">
        <f>YEAR(Table1[[#This Row],[Date Created Conversion (Launched at)]])</f>
        <v>2014</v>
      </c>
    </row>
    <row r="451" spans="1:22" ht="43" x14ac:dyDescent="0.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 s="8">
        <v>1382017085</v>
      </c>
      <c r="J451" s="8">
        <v>1379425085</v>
      </c>
      <c r="K451" t="b">
        <v>0</v>
      </c>
      <c r="L451">
        <v>5</v>
      </c>
      <c r="M451" t="b">
        <v>0</v>
      </c>
      <c r="N451" s="5">
        <f>Table1[[#This Row],[pledged]]/Table1[[#This Row],[backers_count]]</f>
        <v>9</v>
      </c>
      <c r="O451" s="1">
        <f t="shared" ref="O451:O514" si="23">ROUND(($E451/$D451)*100,0)</f>
        <v>2</v>
      </c>
      <c r="P451" s="5" t="s">
        <v>8269</v>
      </c>
      <c r="Q451" s="1" t="s">
        <v>8309</v>
      </c>
      <c r="R451" s="1" t="s">
        <v>8317</v>
      </c>
      <c r="S451" s="9">
        <f t="shared" si="21"/>
        <v>41534.568113425928</v>
      </c>
      <c r="T451" s="11">
        <f t="shared" si="22"/>
        <v>41564.568113425928</v>
      </c>
      <c r="U451" s="12" t="str">
        <f>TEXT(Table1[[#This Row],[Date Created Conversion (Launched at)]],"mmmm")</f>
        <v>September</v>
      </c>
      <c r="V451" s="12">
        <f>YEAR(Table1[[#This Row],[Date Created Conversion (Launched at)]])</f>
        <v>2013</v>
      </c>
    </row>
    <row r="452" spans="1:22" ht="43" x14ac:dyDescent="0.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 s="8">
        <v>1392417800</v>
      </c>
      <c r="J452" s="8">
        <v>1389825800</v>
      </c>
      <c r="K452" t="b">
        <v>0</v>
      </c>
      <c r="L452">
        <v>7</v>
      </c>
      <c r="M452" t="b">
        <v>0</v>
      </c>
      <c r="N452" s="5">
        <f>Table1[[#This Row],[pledged]]/Table1[[#This Row],[backers_count]]</f>
        <v>56.571428571428569</v>
      </c>
      <c r="O452" s="1">
        <f t="shared" si="23"/>
        <v>1</v>
      </c>
      <c r="P452" s="5" t="s">
        <v>8269</v>
      </c>
      <c r="Q452" s="1" t="s">
        <v>8309</v>
      </c>
      <c r="R452" s="1" t="s">
        <v>8317</v>
      </c>
      <c r="S452" s="9">
        <f t="shared" si="21"/>
        <v>41654.946759259255</v>
      </c>
      <c r="T452" s="11">
        <f t="shared" si="22"/>
        <v>41684.946759259255</v>
      </c>
      <c r="U452" s="12" t="str">
        <f>TEXT(Table1[[#This Row],[Date Created Conversion (Launched at)]],"mmmm")</f>
        <v>January</v>
      </c>
      <c r="V452" s="12">
        <f>YEAR(Table1[[#This Row],[Date Created Conversion (Launched at)]])</f>
        <v>2014</v>
      </c>
    </row>
    <row r="453" spans="1:22" ht="43" x14ac:dyDescent="0.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 s="8">
        <v>1390669791</v>
      </c>
      <c r="J453" s="8">
        <v>1388077791</v>
      </c>
      <c r="K453" t="b">
        <v>0</v>
      </c>
      <c r="L453">
        <v>0</v>
      </c>
      <c r="M453" t="b">
        <v>0</v>
      </c>
      <c r="N453" s="5" t="e">
        <f>Table1[[#This Row],[pledged]]/Table1[[#This Row],[backers_count]]</f>
        <v>#DIV/0!</v>
      </c>
      <c r="O453" s="1">
        <f t="shared" si="23"/>
        <v>0</v>
      </c>
      <c r="P453" s="5" t="s">
        <v>8269</v>
      </c>
      <c r="Q453" s="1" t="s">
        <v>8309</v>
      </c>
      <c r="R453" s="1" t="s">
        <v>8317</v>
      </c>
      <c r="S453" s="9">
        <f t="shared" si="21"/>
        <v>41634.715173611112</v>
      </c>
      <c r="T453" s="11">
        <f t="shared" si="22"/>
        <v>41664.715173611112</v>
      </c>
      <c r="U453" s="12" t="str">
        <f>TEXT(Table1[[#This Row],[Date Created Conversion (Launched at)]],"mmmm")</f>
        <v>December</v>
      </c>
      <c r="V453" s="12">
        <f>YEAR(Table1[[#This Row],[Date Created Conversion (Launched at)]])</f>
        <v>2013</v>
      </c>
    </row>
    <row r="454" spans="1:22" ht="28.7" x14ac:dyDescent="0.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 s="8">
        <v>1431536015</v>
      </c>
      <c r="J454" s="8">
        <v>1428944015</v>
      </c>
      <c r="K454" t="b">
        <v>0</v>
      </c>
      <c r="L454">
        <v>12</v>
      </c>
      <c r="M454" t="b">
        <v>0</v>
      </c>
      <c r="N454" s="5">
        <f>Table1[[#This Row],[pledged]]/Table1[[#This Row],[backers_count]]</f>
        <v>40</v>
      </c>
      <c r="O454" s="1">
        <f t="shared" si="23"/>
        <v>64</v>
      </c>
      <c r="P454" s="5" t="s">
        <v>8269</v>
      </c>
      <c r="Q454" s="1" t="s">
        <v>8309</v>
      </c>
      <c r="R454" s="1" t="s">
        <v>8317</v>
      </c>
      <c r="S454" s="9">
        <f t="shared" si="21"/>
        <v>42107.703877314816</v>
      </c>
      <c r="T454" s="11">
        <f t="shared" si="22"/>
        <v>42137.703877314816</v>
      </c>
      <c r="U454" s="12" t="str">
        <f>TEXT(Table1[[#This Row],[Date Created Conversion (Launched at)]],"mmmm")</f>
        <v>April</v>
      </c>
      <c r="V454" s="12">
        <f>YEAR(Table1[[#This Row],[Date Created Conversion (Launched at)]])</f>
        <v>2015</v>
      </c>
    </row>
    <row r="455" spans="1:22" ht="43" x14ac:dyDescent="0.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 s="8">
        <v>1424375279</v>
      </c>
      <c r="J455" s="8">
        <v>1422992879</v>
      </c>
      <c r="K455" t="b">
        <v>0</v>
      </c>
      <c r="L455">
        <v>2</v>
      </c>
      <c r="M455" t="b">
        <v>0</v>
      </c>
      <c r="N455" s="5">
        <f>Table1[[#This Row],[pledged]]/Table1[[#This Row],[backers_count]]</f>
        <v>13</v>
      </c>
      <c r="O455" s="1">
        <f t="shared" si="23"/>
        <v>0</v>
      </c>
      <c r="P455" s="5" t="s">
        <v>8269</v>
      </c>
      <c r="Q455" s="1" t="s">
        <v>8309</v>
      </c>
      <c r="R455" s="1" t="s">
        <v>8317</v>
      </c>
      <c r="S455" s="9">
        <f t="shared" si="21"/>
        <v>42038.824988425928</v>
      </c>
      <c r="T455" s="11">
        <f t="shared" si="22"/>
        <v>42054.824988425928</v>
      </c>
      <c r="U455" s="12" t="str">
        <f>TEXT(Table1[[#This Row],[Date Created Conversion (Launched at)]],"mmmm")</f>
        <v>February</v>
      </c>
      <c r="V455" s="12">
        <f>YEAR(Table1[[#This Row],[Date Created Conversion (Launched at)]])</f>
        <v>2015</v>
      </c>
    </row>
    <row r="456" spans="1:22" ht="43" x14ac:dyDescent="0.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 s="8">
        <v>1417007640</v>
      </c>
      <c r="J456" s="8">
        <v>1414343571</v>
      </c>
      <c r="K456" t="b">
        <v>0</v>
      </c>
      <c r="L456">
        <v>5</v>
      </c>
      <c r="M456" t="b">
        <v>0</v>
      </c>
      <c r="N456" s="5">
        <f>Table1[[#This Row],[pledged]]/Table1[[#This Row],[backers_count]]</f>
        <v>16.399999999999999</v>
      </c>
      <c r="O456" s="1">
        <f t="shared" si="23"/>
        <v>1</v>
      </c>
      <c r="P456" s="5" t="s">
        <v>8269</v>
      </c>
      <c r="Q456" s="1" t="s">
        <v>8309</v>
      </c>
      <c r="R456" s="1" t="s">
        <v>8317</v>
      </c>
      <c r="S456" s="9">
        <f t="shared" si="21"/>
        <v>41938.717256944445</v>
      </c>
      <c r="T456" s="11">
        <f t="shared" si="22"/>
        <v>41969.551388888889</v>
      </c>
      <c r="U456" s="12" t="str">
        <f>TEXT(Table1[[#This Row],[Date Created Conversion (Launched at)]],"mmmm")</f>
        <v>October</v>
      </c>
      <c r="V456" s="12">
        <f>YEAR(Table1[[#This Row],[Date Created Conversion (Launched at)]])</f>
        <v>2014</v>
      </c>
    </row>
    <row r="457" spans="1:22" ht="43" x14ac:dyDescent="0.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 s="8">
        <v>1334622660</v>
      </c>
      <c r="J457" s="8">
        <v>1330733022</v>
      </c>
      <c r="K457" t="b">
        <v>0</v>
      </c>
      <c r="L457">
        <v>2</v>
      </c>
      <c r="M457" t="b">
        <v>0</v>
      </c>
      <c r="N457" s="5">
        <f>Table1[[#This Row],[pledged]]/Table1[[#This Row],[backers_count]]</f>
        <v>22.5</v>
      </c>
      <c r="O457" s="1">
        <f t="shared" si="23"/>
        <v>0</v>
      </c>
      <c r="P457" s="5" t="s">
        <v>8269</v>
      </c>
      <c r="Q457" s="1" t="s">
        <v>8309</v>
      </c>
      <c r="R457" s="1" t="s">
        <v>8317</v>
      </c>
      <c r="S457" s="9">
        <f t="shared" si="21"/>
        <v>40971.002569444448</v>
      </c>
      <c r="T457" s="11">
        <f t="shared" si="22"/>
        <v>41016.021527777775</v>
      </c>
      <c r="U457" s="12" t="str">
        <f>TEXT(Table1[[#This Row],[Date Created Conversion (Launched at)]],"mmmm")</f>
        <v>March</v>
      </c>
      <c r="V457" s="12">
        <f>YEAR(Table1[[#This Row],[Date Created Conversion (Launched at)]])</f>
        <v>2012</v>
      </c>
    </row>
    <row r="458" spans="1:22" ht="43" x14ac:dyDescent="0.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 s="8">
        <v>1382414340</v>
      </c>
      <c r="J458" s="8">
        <v>1380559201</v>
      </c>
      <c r="K458" t="b">
        <v>0</v>
      </c>
      <c r="L458">
        <v>3</v>
      </c>
      <c r="M458" t="b">
        <v>0</v>
      </c>
      <c r="N458" s="5">
        <f>Table1[[#This Row],[pledged]]/Table1[[#This Row],[backers_count]]</f>
        <v>20.333333333333332</v>
      </c>
      <c r="O458" s="1">
        <f t="shared" si="23"/>
        <v>1</v>
      </c>
      <c r="P458" s="5" t="s">
        <v>8269</v>
      </c>
      <c r="Q458" s="1" t="s">
        <v>8309</v>
      </c>
      <c r="R458" s="1" t="s">
        <v>8317</v>
      </c>
      <c r="S458" s="9">
        <f t="shared" si="21"/>
        <v>41547.694456018522</v>
      </c>
      <c r="T458" s="11">
        <f t="shared" si="22"/>
        <v>41569.165972222225</v>
      </c>
      <c r="U458" s="12" t="str">
        <f>TEXT(Table1[[#This Row],[Date Created Conversion (Launched at)]],"mmmm")</f>
        <v>September</v>
      </c>
      <c r="V458" s="12">
        <f>YEAR(Table1[[#This Row],[Date Created Conversion (Launched at)]])</f>
        <v>2013</v>
      </c>
    </row>
    <row r="459" spans="1:22" ht="43" x14ac:dyDescent="0.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 s="8">
        <v>1408213512</v>
      </c>
      <c r="J459" s="8">
        <v>1405621512</v>
      </c>
      <c r="K459" t="b">
        <v>0</v>
      </c>
      <c r="L459">
        <v>0</v>
      </c>
      <c r="M459" t="b">
        <v>0</v>
      </c>
      <c r="N459" s="5" t="e">
        <f>Table1[[#This Row],[pledged]]/Table1[[#This Row],[backers_count]]</f>
        <v>#DIV/0!</v>
      </c>
      <c r="O459" s="1">
        <f t="shared" si="23"/>
        <v>0</v>
      </c>
      <c r="P459" s="5" t="s">
        <v>8269</v>
      </c>
      <c r="Q459" s="1" t="s">
        <v>8309</v>
      </c>
      <c r="R459" s="1" t="s">
        <v>8317</v>
      </c>
      <c r="S459" s="9">
        <f t="shared" si="21"/>
        <v>41837.767500000002</v>
      </c>
      <c r="T459" s="11">
        <f t="shared" si="22"/>
        <v>41867.767500000002</v>
      </c>
      <c r="U459" s="12" t="str">
        <f>TEXT(Table1[[#This Row],[Date Created Conversion (Launched at)]],"mmmm")</f>
        <v>July</v>
      </c>
      <c r="V459" s="12">
        <f>YEAR(Table1[[#This Row],[Date Created Conversion (Launched at)]])</f>
        <v>2014</v>
      </c>
    </row>
    <row r="460" spans="1:22" ht="43" x14ac:dyDescent="0.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 s="8">
        <v>1368550060</v>
      </c>
      <c r="J460" s="8">
        <v>1365958060</v>
      </c>
      <c r="K460" t="b">
        <v>0</v>
      </c>
      <c r="L460">
        <v>49</v>
      </c>
      <c r="M460" t="b">
        <v>0</v>
      </c>
      <c r="N460" s="5">
        <f>Table1[[#This Row],[pledged]]/Table1[[#This Row],[backers_count]]</f>
        <v>16.755102040816325</v>
      </c>
      <c r="O460" s="1">
        <f t="shared" si="23"/>
        <v>8</v>
      </c>
      <c r="P460" s="5" t="s">
        <v>8269</v>
      </c>
      <c r="Q460" s="1" t="s">
        <v>8309</v>
      </c>
      <c r="R460" s="1" t="s">
        <v>8317</v>
      </c>
      <c r="S460" s="9">
        <f t="shared" si="21"/>
        <v>41378.69976851852</v>
      </c>
      <c r="T460" s="11">
        <f t="shared" si="22"/>
        <v>41408.69976851852</v>
      </c>
      <c r="U460" s="12" t="str">
        <f>TEXT(Table1[[#This Row],[Date Created Conversion (Launched at)]],"mmmm")</f>
        <v>April</v>
      </c>
      <c r="V460" s="12">
        <f>YEAR(Table1[[#This Row],[Date Created Conversion (Launched at)]])</f>
        <v>2013</v>
      </c>
    </row>
    <row r="461" spans="1:22" ht="43" x14ac:dyDescent="0.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 s="8">
        <v>1321201327</v>
      </c>
      <c r="J461" s="8">
        <v>1316013727</v>
      </c>
      <c r="K461" t="b">
        <v>0</v>
      </c>
      <c r="L461">
        <v>1</v>
      </c>
      <c r="M461" t="b">
        <v>0</v>
      </c>
      <c r="N461" s="5">
        <f>Table1[[#This Row],[pledged]]/Table1[[#This Row],[backers_count]]</f>
        <v>25</v>
      </c>
      <c r="O461" s="1">
        <f t="shared" si="23"/>
        <v>0</v>
      </c>
      <c r="P461" s="5" t="s">
        <v>8269</v>
      </c>
      <c r="Q461" s="1" t="s">
        <v>8309</v>
      </c>
      <c r="R461" s="1" t="s">
        <v>8317</v>
      </c>
      <c r="S461" s="9">
        <f t="shared" si="21"/>
        <v>40800.6403587963</v>
      </c>
      <c r="T461" s="11">
        <f t="shared" si="22"/>
        <v>40860.682025462964</v>
      </c>
      <c r="U461" s="12" t="str">
        <f>TEXT(Table1[[#This Row],[Date Created Conversion (Launched at)]],"mmmm")</f>
        <v>September</v>
      </c>
      <c r="V461" s="12">
        <f>YEAR(Table1[[#This Row],[Date Created Conversion (Launched at)]])</f>
        <v>2011</v>
      </c>
    </row>
    <row r="462" spans="1:22" ht="28.7" x14ac:dyDescent="0.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 s="8">
        <v>1401595200</v>
      </c>
      <c r="J462" s="8">
        <v>1398862875</v>
      </c>
      <c r="K462" t="b">
        <v>0</v>
      </c>
      <c r="L462">
        <v>2</v>
      </c>
      <c r="M462" t="b">
        <v>0</v>
      </c>
      <c r="N462" s="5">
        <f>Table1[[#This Row],[pledged]]/Table1[[#This Row],[backers_count]]</f>
        <v>12.5</v>
      </c>
      <c r="O462" s="1">
        <f t="shared" si="23"/>
        <v>0</v>
      </c>
      <c r="P462" s="5" t="s">
        <v>8269</v>
      </c>
      <c r="Q462" s="1" t="s">
        <v>8309</v>
      </c>
      <c r="R462" s="1" t="s">
        <v>8317</v>
      </c>
      <c r="S462" s="9">
        <f t="shared" si="21"/>
        <v>41759.542534722219</v>
      </c>
      <c r="T462" s="11">
        <f t="shared" si="22"/>
        <v>41791.166666666664</v>
      </c>
      <c r="U462" s="12" t="str">
        <f>TEXT(Table1[[#This Row],[Date Created Conversion (Launched at)]],"mmmm")</f>
        <v>April</v>
      </c>
      <c r="V462" s="12">
        <f>YEAR(Table1[[#This Row],[Date Created Conversion (Launched at)]])</f>
        <v>2014</v>
      </c>
    </row>
    <row r="463" spans="1:22" ht="43" x14ac:dyDescent="0.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 s="8">
        <v>1370204367</v>
      </c>
      <c r="J463" s="8">
        <v>1368476367</v>
      </c>
      <c r="K463" t="b">
        <v>0</v>
      </c>
      <c r="L463">
        <v>0</v>
      </c>
      <c r="M463" t="b">
        <v>0</v>
      </c>
      <c r="N463" s="5" t="e">
        <f>Table1[[#This Row],[pledged]]/Table1[[#This Row],[backers_count]]</f>
        <v>#DIV/0!</v>
      </c>
      <c r="O463" s="1">
        <f t="shared" si="23"/>
        <v>0</v>
      </c>
      <c r="P463" s="5" t="s">
        <v>8269</v>
      </c>
      <c r="Q463" s="1" t="s">
        <v>8309</v>
      </c>
      <c r="R463" s="1" t="s">
        <v>8317</v>
      </c>
      <c r="S463" s="9">
        <f t="shared" si="21"/>
        <v>41407.84684027778</v>
      </c>
      <c r="T463" s="11">
        <f t="shared" si="22"/>
        <v>41427.84684027778</v>
      </c>
      <c r="U463" s="12" t="str">
        <f>TEXT(Table1[[#This Row],[Date Created Conversion (Launched at)]],"mmmm")</f>
        <v>May</v>
      </c>
      <c r="V463" s="12">
        <f>YEAR(Table1[[#This Row],[Date Created Conversion (Launched at)]])</f>
        <v>2013</v>
      </c>
    </row>
    <row r="464" spans="1:22" ht="43" x14ac:dyDescent="0.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 s="8">
        <v>1312945341</v>
      </c>
      <c r="J464" s="8">
        <v>1307761341</v>
      </c>
      <c r="K464" t="b">
        <v>0</v>
      </c>
      <c r="L464">
        <v>0</v>
      </c>
      <c r="M464" t="b">
        <v>0</v>
      </c>
      <c r="N464" s="5" t="e">
        <f>Table1[[#This Row],[pledged]]/Table1[[#This Row],[backers_count]]</f>
        <v>#DIV/0!</v>
      </c>
      <c r="O464" s="1">
        <f t="shared" si="23"/>
        <v>0</v>
      </c>
      <c r="P464" s="5" t="s">
        <v>8269</v>
      </c>
      <c r="Q464" s="1" t="s">
        <v>8309</v>
      </c>
      <c r="R464" s="1" t="s">
        <v>8317</v>
      </c>
      <c r="S464" s="9">
        <f t="shared" si="21"/>
        <v>40705.12663194444</v>
      </c>
      <c r="T464" s="11">
        <f t="shared" si="22"/>
        <v>40765.12663194444</v>
      </c>
      <c r="U464" s="12" t="str">
        <f>TEXT(Table1[[#This Row],[Date Created Conversion (Launched at)]],"mmmm")</f>
        <v>June</v>
      </c>
      <c r="V464" s="12">
        <f>YEAR(Table1[[#This Row],[Date Created Conversion (Launched at)]])</f>
        <v>2011</v>
      </c>
    </row>
    <row r="465" spans="1:22" ht="43" x14ac:dyDescent="0.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 s="8">
        <v>1316883753</v>
      </c>
      <c r="J465" s="8">
        <v>1311699753</v>
      </c>
      <c r="K465" t="b">
        <v>0</v>
      </c>
      <c r="L465">
        <v>11</v>
      </c>
      <c r="M465" t="b">
        <v>0</v>
      </c>
      <c r="N465" s="5">
        <f>Table1[[#This Row],[pledged]]/Table1[[#This Row],[backers_count]]</f>
        <v>113.63636363636364</v>
      </c>
      <c r="O465" s="1">
        <f t="shared" si="23"/>
        <v>2</v>
      </c>
      <c r="P465" s="5" t="s">
        <v>8269</v>
      </c>
      <c r="Q465" s="1" t="s">
        <v>8309</v>
      </c>
      <c r="R465" s="1" t="s">
        <v>8317</v>
      </c>
      <c r="S465" s="9">
        <f t="shared" si="21"/>
        <v>40750.710104166668</v>
      </c>
      <c r="T465" s="11">
        <f t="shared" si="22"/>
        <v>40810.710104166668</v>
      </c>
      <c r="U465" s="12" t="str">
        <f>TEXT(Table1[[#This Row],[Date Created Conversion (Launched at)]],"mmmm")</f>
        <v>July</v>
      </c>
      <c r="V465" s="12">
        <f>YEAR(Table1[[#This Row],[Date Created Conversion (Launched at)]])</f>
        <v>2011</v>
      </c>
    </row>
    <row r="466" spans="1:22" ht="28.7" x14ac:dyDescent="0.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 s="8">
        <v>1463602935</v>
      </c>
      <c r="J466" s="8">
        <v>1461874935</v>
      </c>
      <c r="K466" t="b">
        <v>0</v>
      </c>
      <c r="L466">
        <v>1</v>
      </c>
      <c r="M466" t="b">
        <v>0</v>
      </c>
      <c r="N466" s="5">
        <f>Table1[[#This Row],[pledged]]/Table1[[#This Row],[backers_count]]</f>
        <v>1</v>
      </c>
      <c r="O466" s="1">
        <f t="shared" si="23"/>
        <v>0</v>
      </c>
      <c r="P466" s="5" t="s">
        <v>8269</v>
      </c>
      <c r="Q466" s="1" t="s">
        <v>8309</v>
      </c>
      <c r="R466" s="1" t="s">
        <v>8317</v>
      </c>
      <c r="S466" s="9">
        <f t="shared" si="21"/>
        <v>42488.84878472222</v>
      </c>
      <c r="T466" s="11">
        <f t="shared" si="22"/>
        <v>42508.84878472222</v>
      </c>
      <c r="U466" s="12" t="str">
        <f>TEXT(Table1[[#This Row],[Date Created Conversion (Launched at)]],"mmmm")</f>
        <v>April</v>
      </c>
      <c r="V466" s="12">
        <f>YEAR(Table1[[#This Row],[Date Created Conversion (Launched at)]])</f>
        <v>2016</v>
      </c>
    </row>
    <row r="467" spans="1:22" x14ac:dyDescent="0.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 s="8">
        <v>1403837574</v>
      </c>
      <c r="J467" s="8">
        <v>1402455174</v>
      </c>
      <c r="K467" t="b">
        <v>0</v>
      </c>
      <c r="L467">
        <v>8</v>
      </c>
      <c r="M467" t="b">
        <v>0</v>
      </c>
      <c r="N467" s="5">
        <f>Table1[[#This Row],[pledged]]/Table1[[#This Row],[backers_count]]</f>
        <v>17.25</v>
      </c>
      <c r="O467" s="1">
        <f t="shared" si="23"/>
        <v>27</v>
      </c>
      <c r="P467" s="5" t="s">
        <v>8269</v>
      </c>
      <c r="Q467" s="1" t="s">
        <v>8309</v>
      </c>
      <c r="R467" s="1" t="s">
        <v>8317</v>
      </c>
      <c r="S467" s="9">
        <f t="shared" si="21"/>
        <v>41801.120069444441</v>
      </c>
      <c r="T467" s="11">
        <f t="shared" si="22"/>
        <v>41817.120069444441</v>
      </c>
      <c r="U467" s="12" t="str">
        <f>TEXT(Table1[[#This Row],[Date Created Conversion (Launched at)]],"mmmm")</f>
        <v>June</v>
      </c>
      <c r="V467" s="12">
        <f>YEAR(Table1[[#This Row],[Date Created Conversion (Launched at)]])</f>
        <v>2014</v>
      </c>
    </row>
    <row r="468" spans="1:22" ht="43" x14ac:dyDescent="0.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 s="8">
        <v>1347057464</v>
      </c>
      <c r="J468" s="8">
        <v>1344465464</v>
      </c>
      <c r="K468" t="b">
        <v>0</v>
      </c>
      <c r="L468">
        <v>5</v>
      </c>
      <c r="M468" t="b">
        <v>0</v>
      </c>
      <c r="N468" s="5">
        <f>Table1[[#This Row],[pledged]]/Table1[[#This Row],[backers_count]]</f>
        <v>15.2</v>
      </c>
      <c r="O468" s="1">
        <f t="shared" si="23"/>
        <v>1</v>
      </c>
      <c r="P468" s="5" t="s">
        <v>8269</v>
      </c>
      <c r="Q468" s="1" t="s">
        <v>8309</v>
      </c>
      <c r="R468" s="1" t="s">
        <v>8317</v>
      </c>
      <c r="S468" s="9">
        <f t="shared" si="21"/>
        <v>41129.942870370374</v>
      </c>
      <c r="T468" s="11">
        <f t="shared" si="22"/>
        <v>41159.942870370374</v>
      </c>
      <c r="U468" s="12" t="str">
        <f>TEXT(Table1[[#This Row],[Date Created Conversion (Launched at)]],"mmmm")</f>
        <v>August</v>
      </c>
      <c r="V468" s="12">
        <f>YEAR(Table1[[#This Row],[Date Created Conversion (Launched at)]])</f>
        <v>2012</v>
      </c>
    </row>
    <row r="469" spans="1:22" ht="43" x14ac:dyDescent="0.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 s="8">
        <v>1348849134</v>
      </c>
      <c r="J469" s="8">
        <v>1344961134</v>
      </c>
      <c r="K469" t="b">
        <v>0</v>
      </c>
      <c r="L469">
        <v>39</v>
      </c>
      <c r="M469" t="b">
        <v>0</v>
      </c>
      <c r="N469" s="5">
        <f>Table1[[#This Row],[pledged]]/Table1[[#This Row],[backers_count]]</f>
        <v>110.64102564102564</v>
      </c>
      <c r="O469" s="1">
        <f t="shared" si="23"/>
        <v>22</v>
      </c>
      <c r="P469" s="5" t="s">
        <v>8269</v>
      </c>
      <c r="Q469" s="1" t="s">
        <v>8309</v>
      </c>
      <c r="R469" s="1" t="s">
        <v>8317</v>
      </c>
      <c r="S469" s="9">
        <f t="shared" si="21"/>
        <v>41135.679791666669</v>
      </c>
      <c r="T469" s="11">
        <f t="shared" si="22"/>
        <v>41180.679791666669</v>
      </c>
      <c r="U469" s="12" t="str">
        <f>TEXT(Table1[[#This Row],[Date Created Conversion (Launched at)]],"mmmm")</f>
        <v>August</v>
      </c>
      <c r="V469" s="12">
        <f>YEAR(Table1[[#This Row],[Date Created Conversion (Launched at)]])</f>
        <v>2012</v>
      </c>
    </row>
    <row r="470" spans="1:22" ht="43" x14ac:dyDescent="0.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 s="8">
        <v>1341978665</v>
      </c>
      <c r="J470" s="8">
        <v>1336795283</v>
      </c>
      <c r="K470" t="b">
        <v>0</v>
      </c>
      <c r="L470">
        <v>0</v>
      </c>
      <c r="M470" t="b">
        <v>0</v>
      </c>
      <c r="N470" s="5" t="e">
        <f>Table1[[#This Row],[pledged]]/Table1[[#This Row],[backers_count]]</f>
        <v>#DIV/0!</v>
      </c>
      <c r="O470" s="1">
        <f t="shared" si="23"/>
        <v>0</v>
      </c>
      <c r="P470" s="5" t="s">
        <v>8269</v>
      </c>
      <c r="Q470" s="1" t="s">
        <v>8309</v>
      </c>
      <c r="R470" s="1" t="s">
        <v>8317</v>
      </c>
      <c r="S470" s="9">
        <f t="shared" si="21"/>
        <v>41041.167627314819</v>
      </c>
      <c r="T470" s="11">
        <f t="shared" si="22"/>
        <v>41101.160474537035</v>
      </c>
      <c r="U470" s="12" t="str">
        <f>TEXT(Table1[[#This Row],[Date Created Conversion (Launched at)]],"mmmm")</f>
        <v>May</v>
      </c>
      <c r="V470" s="12">
        <f>YEAR(Table1[[#This Row],[Date Created Conversion (Launched at)]])</f>
        <v>2012</v>
      </c>
    </row>
    <row r="471" spans="1:22" ht="28.7" x14ac:dyDescent="0.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 s="8">
        <v>1409960724</v>
      </c>
      <c r="J471" s="8">
        <v>1404776724</v>
      </c>
      <c r="K471" t="b">
        <v>0</v>
      </c>
      <c r="L471">
        <v>0</v>
      </c>
      <c r="M471" t="b">
        <v>0</v>
      </c>
      <c r="N471" s="5" t="e">
        <f>Table1[[#This Row],[pledged]]/Table1[[#This Row],[backers_count]]</f>
        <v>#DIV/0!</v>
      </c>
      <c r="O471" s="1">
        <f t="shared" si="23"/>
        <v>0</v>
      </c>
      <c r="P471" s="5" t="s">
        <v>8269</v>
      </c>
      <c r="Q471" s="1" t="s">
        <v>8309</v>
      </c>
      <c r="R471" s="1" t="s">
        <v>8317</v>
      </c>
      <c r="S471" s="9">
        <f t="shared" si="21"/>
        <v>41827.989861111113</v>
      </c>
      <c r="T471" s="11">
        <f t="shared" si="22"/>
        <v>41887.989861111113</v>
      </c>
      <c r="U471" s="12" t="str">
        <f>TEXT(Table1[[#This Row],[Date Created Conversion (Launched at)]],"mmmm")</f>
        <v>July</v>
      </c>
      <c r="V471" s="12">
        <f>YEAR(Table1[[#This Row],[Date Created Conversion (Launched at)]])</f>
        <v>2014</v>
      </c>
    </row>
    <row r="472" spans="1:22" ht="43" x14ac:dyDescent="0.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 s="8">
        <v>1389844800</v>
      </c>
      <c r="J472" s="8">
        <v>1385524889</v>
      </c>
      <c r="K472" t="b">
        <v>0</v>
      </c>
      <c r="L472">
        <v>2</v>
      </c>
      <c r="M472" t="b">
        <v>0</v>
      </c>
      <c r="N472" s="5">
        <f>Table1[[#This Row],[pledged]]/Table1[[#This Row],[backers_count]]</f>
        <v>25.5</v>
      </c>
      <c r="O472" s="1">
        <f t="shared" si="23"/>
        <v>1</v>
      </c>
      <c r="P472" s="5" t="s">
        <v>8269</v>
      </c>
      <c r="Q472" s="1" t="s">
        <v>8309</v>
      </c>
      <c r="R472" s="1" t="s">
        <v>8317</v>
      </c>
      <c r="S472" s="9">
        <f t="shared" si="21"/>
        <v>41605.167696759258</v>
      </c>
      <c r="T472" s="11">
        <f t="shared" si="22"/>
        <v>41655.166666666664</v>
      </c>
      <c r="U472" s="12" t="str">
        <f>TEXT(Table1[[#This Row],[Date Created Conversion (Launched at)]],"mmmm")</f>
        <v>November</v>
      </c>
      <c r="V472" s="12">
        <f>YEAR(Table1[[#This Row],[Date Created Conversion (Launched at)]])</f>
        <v>2013</v>
      </c>
    </row>
    <row r="473" spans="1:22" ht="57.35" x14ac:dyDescent="0.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 s="8">
        <v>1397924379</v>
      </c>
      <c r="J473" s="8">
        <v>1394039979</v>
      </c>
      <c r="K473" t="b">
        <v>0</v>
      </c>
      <c r="L473">
        <v>170</v>
      </c>
      <c r="M473" t="b">
        <v>0</v>
      </c>
      <c r="N473" s="5">
        <f>Table1[[#This Row],[pledged]]/Table1[[#This Row],[backers_count]]</f>
        <v>38.476470588235294</v>
      </c>
      <c r="O473" s="1">
        <f t="shared" si="23"/>
        <v>12</v>
      </c>
      <c r="P473" s="5" t="s">
        <v>8269</v>
      </c>
      <c r="Q473" s="1" t="s">
        <v>8309</v>
      </c>
      <c r="R473" s="1" t="s">
        <v>8317</v>
      </c>
      <c r="S473" s="9">
        <f t="shared" si="21"/>
        <v>41703.721979166665</v>
      </c>
      <c r="T473" s="11">
        <f t="shared" si="22"/>
        <v>41748.680312500001</v>
      </c>
      <c r="U473" s="12" t="str">
        <f>TEXT(Table1[[#This Row],[Date Created Conversion (Launched at)]],"mmmm")</f>
        <v>March</v>
      </c>
      <c r="V473" s="12">
        <f>YEAR(Table1[[#This Row],[Date Created Conversion (Launched at)]])</f>
        <v>2014</v>
      </c>
    </row>
    <row r="474" spans="1:22" ht="43" x14ac:dyDescent="0.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 s="8">
        <v>1408831718</v>
      </c>
      <c r="J474" s="8">
        <v>1406239718</v>
      </c>
      <c r="K474" t="b">
        <v>0</v>
      </c>
      <c r="L474">
        <v>5</v>
      </c>
      <c r="M474" t="b">
        <v>0</v>
      </c>
      <c r="N474" s="5">
        <f>Table1[[#This Row],[pledged]]/Table1[[#This Row],[backers_count]]</f>
        <v>28.2</v>
      </c>
      <c r="O474" s="1">
        <f t="shared" si="23"/>
        <v>18</v>
      </c>
      <c r="P474" s="5" t="s">
        <v>8269</v>
      </c>
      <c r="Q474" s="1" t="s">
        <v>8309</v>
      </c>
      <c r="R474" s="1" t="s">
        <v>8317</v>
      </c>
      <c r="S474" s="9">
        <f t="shared" si="21"/>
        <v>41844.922662037039</v>
      </c>
      <c r="T474" s="11">
        <f t="shared" si="22"/>
        <v>41874.922662037039</v>
      </c>
      <c r="U474" s="12" t="str">
        <f>TEXT(Table1[[#This Row],[Date Created Conversion (Launched at)]],"mmmm")</f>
        <v>July</v>
      </c>
      <c r="V474" s="12">
        <f>YEAR(Table1[[#This Row],[Date Created Conversion (Launched at)]])</f>
        <v>2014</v>
      </c>
    </row>
    <row r="475" spans="1:22" ht="43" x14ac:dyDescent="0.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 s="8">
        <v>1410972319</v>
      </c>
      <c r="J475" s="8">
        <v>1408380319</v>
      </c>
      <c r="K475" t="b">
        <v>0</v>
      </c>
      <c r="L475">
        <v>14</v>
      </c>
      <c r="M475" t="b">
        <v>0</v>
      </c>
      <c r="N475" s="5">
        <f>Table1[[#This Row],[pledged]]/Table1[[#This Row],[backers_count]]</f>
        <v>61.5</v>
      </c>
      <c r="O475" s="1">
        <f t="shared" si="23"/>
        <v>3</v>
      </c>
      <c r="P475" s="5" t="s">
        <v>8269</v>
      </c>
      <c r="Q475" s="1" t="s">
        <v>8309</v>
      </c>
      <c r="R475" s="1" t="s">
        <v>8317</v>
      </c>
      <c r="S475" s="9">
        <f t="shared" si="21"/>
        <v>41869.698136574072</v>
      </c>
      <c r="T475" s="11">
        <f t="shared" si="22"/>
        <v>41899.698136574072</v>
      </c>
      <c r="U475" s="12" t="str">
        <f>TEXT(Table1[[#This Row],[Date Created Conversion (Launched at)]],"mmmm")</f>
        <v>August</v>
      </c>
      <c r="V475" s="12">
        <f>YEAR(Table1[[#This Row],[Date Created Conversion (Launched at)]])</f>
        <v>2014</v>
      </c>
    </row>
    <row r="476" spans="1:22" ht="43" x14ac:dyDescent="0.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 s="8">
        <v>1487318029</v>
      </c>
      <c r="J476" s="8">
        <v>1484726029</v>
      </c>
      <c r="K476" t="b">
        <v>0</v>
      </c>
      <c r="L476">
        <v>1</v>
      </c>
      <c r="M476" t="b">
        <v>0</v>
      </c>
      <c r="N476" s="5">
        <f>Table1[[#This Row],[pledged]]/Table1[[#This Row],[backers_count]]</f>
        <v>1</v>
      </c>
      <c r="O476" s="1">
        <f t="shared" si="23"/>
        <v>0</v>
      </c>
      <c r="P476" s="5" t="s">
        <v>8269</v>
      </c>
      <c r="Q476" s="1" t="s">
        <v>8309</v>
      </c>
      <c r="R476" s="1" t="s">
        <v>8317</v>
      </c>
      <c r="S476" s="9">
        <f t="shared" si="21"/>
        <v>42753.329039351855</v>
      </c>
      <c r="T476" s="11">
        <f t="shared" si="22"/>
        <v>42783.329039351855</v>
      </c>
      <c r="U476" s="12" t="str">
        <f>TEXT(Table1[[#This Row],[Date Created Conversion (Launched at)]],"mmmm")</f>
        <v>January</v>
      </c>
      <c r="V476" s="12">
        <f>YEAR(Table1[[#This Row],[Date Created Conversion (Launched at)]])</f>
        <v>2017</v>
      </c>
    </row>
    <row r="477" spans="1:22" ht="43" x14ac:dyDescent="0.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 s="8">
        <v>1430877843</v>
      </c>
      <c r="J477" s="8">
        <v>1428285843</v>
      </c>
      <c r="K477" t="b">
        <v>0</v>
      </c>
      <c r="L477">
        <v>0</v>
      </c>
      <c r="M477" t="b">
        <v>0</v>
      </c>
      <c r="N477" s="5" t="e">
        <f>Table1[[#This Row],[pledged]]/Table1[[#This Row],[backers_count]]</f>
        <v>#DIV/0!</v>
      </c>
      <c r="O477" s="1">
        <f t="shared" si="23"/>
        <v>0</v>
      </c>
      <c r="P477" s="5" t="s">
        <v>8269</v>
      </c>
      <c r="Q477" s="1" t="s">
        <v>8309</v>
      </c>
      <c r="R477" s="1" t="s">
        <v>8317</v>
      </c>
      <c r="S477" s="9">
        <f t="shared" si="21"/>
        <v>42100.086145833338</v>
      </c>
      <c r="T477" s="11">
        <f t="shared" si="22"/>
        <v>42130.086145833338</v>
      </c>
      <c r="U477" s="12" t="str">
        <f>TEXT(Table1[[#This Row],[Date Created Conversion (Launched at)]],"mmmm")</f>
        <v>April</v>
      </c>
      <c r="V477" s="12">
        <f>YEAR(Table1[[#This Row],[Date Created Conversion (Launched at)]])</f>
        <v>2015</v>
      </c>
    </row>
    <row r="478" spans="1:22" ht="28.7" x14ac:dyDescent="0.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 s="8">
        <v>1401767940</v>
      </c>
      <c r="J478" s="8">
        <v>1398727441</v>
      </c>
      <c r="K478" t="b">
        <v>0</v>
      </c>
      <c r="L478">
        <v>124</v>
      </c>
      <c r="M478" t="b">
        <v>0</v>
      </c>
      <c r="N478" s="5">
        <f>Table1[[#This Row],[pledged]]/Table1[[#This Row],[backers_count]]</f>
        <v>39.569274193548388</v>
      </c>
      <c r="O478" s="1">
        <f t="shared" si="23"/>
        <v>2</v>
      </c>
      <c r="P478" s="5" t="s">
        <v>8269</v>
      </c>
      <c r="Q478" s="1" t="s">
        <v>8309</v>
      </c>
      <c r="R478" s="1" t="s">
        <v>8317</v>
      </c>
      <c r="S478" s="9">
        <f t="shared" si="21"/>
        <v>41757.975011574075</v>
      </c>
      <c r="T478" s="11">
        <f t="shared" si="22"/>
        <v>41793.165972222225</v>
      </c>
      <c r="U478" s="12" t="str">
        <f>TEXT(Table1[[#This Row],[Date Created Conversion (Launched at)]],"mmmm")</f>
        <v>April</v>
      </c>
      <c r="V478" s="12">
        <f>YEAR(Table1[[#This Row],[Date Created Conversion (Launched at)]])</f>
        <v>2014</v>
      </c>
    </row>
    <row r="479" spans="1:22" ht="43" x14ac:dyDescent="0.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 s="8">
        <v>1337371334</v>
      </c>
      <c r="J479" s="8">
        <v>1332187334</v>
      </c>
      <c r="K479" t="b">
        <v>0</v>
      </c>
      <c r="L479">
        <v>0</v>
      </c>
      <c r="M479" t="b">
        <v>0</v>
      </c>
      <c r="N479" s="5" t="e">
        <f>Table1[[#This Row],[pledged]]/Table1[[#This Row],[backers_count]]</f>
        <v>#DIV/0!</v>
      </c>
      <c r="O479" s="1">
        <f t="shared" si="23"/>
        <v>0</v>
      </c>
      <c r="P479" s="5" t="s">
        <v>8269</v>
      </c>
      <c r="Q479" s="1" t="s">
        <v>8309</v>
      </c>
      <c r="R479" s="1" t="s">
        <v>8317</v>
      </c>
      <c r="S479" s="9">
        <f t="shared" si="21"/>
        <v>40987.83488425926</v>
      </c>
      <c r="T479" s="11">
        <f t="shared" si="22"/>
        <v>41047.83488425926</v>
      </c>
      <c r="U479" s="12" t="str">
        <f>TEXT(Table1[[#This Row],[Date Created Conversion (Launched at)]],"mmmm")</f>
        <v>March</v>
      </c>
      <c r="V479" s="12">
        <f>YEAR(Table1[[#This Row],[Date Created Conversion (Launched at)]])</f>
        <v>2012</v>
      </c>
    </row>
    <row r="480" spans="1:22" ht="43" x14ac:dyDescent="0.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 s="8">
        <v>1427921509</v>
      </c>
      <c r="J480" s="8">
        <v>1425333109</v>
      </c>
      <c r="K480" t="b">
        <v>0</v>
      </c>
      <c r="L480">
        <v>0</v>
      </c>
      <c r="M480" t="b">
        <v>0</v>
      </c>
      <c r="N480" s="5" t="e">
        <f>Table1[[#This Row],[pledged]]/Table1[[#This Row],[backers_count]]</f>
        <v>#DIV/0!</v>
      </c>
      <c r="O480" s="1">
        <f t="shared" si="23"/>
        <v>0</v>
      </c>
      <c r="P480" s="5" t="s">
        <v>8269</v>
      </c>
      <c r="Q480" s="1" t="s">
        <v>8309</v>
      </c>
      <c r="R480" s="1" t="s">
        <v>8317</v>
      </c>
      <c r="S480" s="9">
        <f t="shared" si="21"/>
        <v>42065.910983796297</v>
      </c>
      <c r="T480" s="11">
        <f t="shared" si="22"/>
        <v>42095.869317129633</v>
      </c>
      <c r="U480" s="12" t="str">
        <f>TEXT(Table1[[#This Row],[Date Created Conversion (Launched at)]],"mmmm")</f>
        <v>March</v>
      </c>
      <c r="V480" s="12">
        <f>YEAR(Table1[[#This Row],[Date Created Conversion (Launched at)]])</f>
        <v>2015</v>
      </c>
    </row>
    <row r="481" spans="1:22" ht="43" x14ac:dyDescent="0.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 s="8">
        <v>1416566835</v>
      </c>
      <c r="J481" s="8">
        <v>1411379235</v>
      </c>
      <c r="K481" t="b">
        <v>0</v>
      </c>
      <c r="L481">
        <v>55</v>
      </c>
      <c r="M481" t="b">
        <v>0</v>
      </c>
      <c r="N481" s="5">
        <f>Table1[[#This Row],[pledged]]/Table1[[#This Row],[backers_count]]</f>
        <v>88.8</v>
      </c>
      <c r="O481" s="1">
        <f t="shared" si="23"/>
        <v>33</v>
      </c>
      <c r="P481" s="5" t="s">
        <v>8269</v>
      </c>
      <c r="Q481" s="1" t="s">
        <v>8309</v>
      </c>
      <c r="R481" s="1" t="s">
        <v>8317</v>
      </c>
      <c r="S481" s="9">
        <f t="shared" si="21"/>
        <v>41904.407812500001</v>
      </c>
      <c r="T481" s="11">
        <f t="shared" si="22"/>
        <v>41964.449479166666</v>
      </c>
      <c r="U481" s="12" t="str">
        <f>TEXT(Table1[[#This Row],[Date Created Conversion (Launched at)]],"mmmm")</f>
        <v>September</v>
      </c>
      <c r="V481" s="12">
        <f>YEAR(Table1[[#This Row],[Date Created Conversion (Launched at)]])</f>
        <v>2014</v>
      </c>
    </row>
    <row r="482" spans="1:22" ht="43" x14ac:dyDescent="0.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 s="8">
        <v>1376049615</v>
      </c>
      <c r="J482" s="8">
        <v>1373457615</v>
      </c>
      <c r="K482" t="b">
        <v>0</v>
      </c>
      <c r="L482">
        <v>140</v>
      </c>
      <c r="M482" t="b">
        <v>0</v>
      </c>
      <c r="N482" s="5">
        <f>Table1[[#This Row],[pledged]]/Table1[[#This Row],[backers_count]]</f>
        <v>55.457142857142856</v>
      </c>
      <c r="O482" s="1">
        <f t="shared" si="23"/>
        <v>19</v>
      </c>
      <c r="P482" s="5" t="s">
        <v>8269</v>
      </c>
      <c r="Q482" s="1" t="s">
        <v>8309</v>
      </c>
      <c r="R482" s="1" t="s">
        <v>8317</v>
      </c>
      <c r="S482" s="9">
        <f t="shared" si="21"/>
        <v>41465.500173611115</v>
      </c>
      <c r="T482" s="11">
        <f t="shared" si="22"/>
        <v>41495.500173611115</v>
      </c>
      <c r="U482" s="12" t="str">
        <f>TEXT(Table1[[#This Row],[Date Created Conversion (Launched at)]],"mmmm")</f>
        <v>July</v>
      </c>
      <c r="V482" s="12">
        <f>YEAR(Table1[[#This Row],[Date Created Conversion (Launched at)]])</f>
        <v>2013</v>
      </c>
    </row>
    <row r="483" spans="1:22" ht="43" x14ac:dyDescent="0.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 s="8">
        <v>1349885289</v>
      </c>
      <c r="J483" s="8">
        <v>1347293289</v>
      </c>
      <c r="K483" t="b">
        <v>0</v>
      </c>
      <c r="L483">
        <v>21</v>
      </c>
      <c r="M483" t="b">
        <v>0</v>
      </c>
      <c r="N483" s="5">
        <f>Table1[[#This Row],[pledged]]/Table1[[#This Row],[backers_count]]</f>
        <v>87.142857142857139</v>
      </c>
      <c r="O483" s="1">
        <f t="shared" si="23"/>
        <v>6</v>
      </c>
      <c r="P483" s="5" t="s">
        <v>8269</v>
      </c>
      <c r="Q483" s="1" t="s">
        <v>8309</v>
      </c>
      <c r="R483" s="1" t="s">
        <v>8317</v>
      </c>
      <c r="S483" s="9">
        <f t="shared" si="21"/>
        <v>41162.672326388885</v>
      </c>
      <c r="T483" s="11">
        <f t="shared" si="22"/>
        <v>41192.672326388885</v>
      </c>
      <c r="U483" s="12" t="str">
        <f>TEXT(Table1[[#This Row],[Date Created Conversion (Launched at)]],"mmmm")</f>
        <v>September</v>
      </c>
      <c r="V483" s="12">
        <f>YEAR(Table1[[#This Row],[Date Created Conversion (Launched at)]])</f>
        <v>2012</v>
      </c>
    </row>
    <row r="484" spans="1:22" ht="43" x14ac:dyDescent="0.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 s="8">
        <v>1460644440</v>
      </c>
      <c r="J484" s="8">
        <v>1458336690</v>
      </c>
      <c r="K484" t="b">
        <v>0</v>
      </c>
      <c r="L484">
        <v>1</v>
      </c>
      <c r="M484" t="b">
        <v>0</v>
      </c>
      <c r="N484" s="5">
        <f>Table1[[#This Row],[pledged]]/Table1[[#This Row],[backers_count]]</f>
        <v>10</v>
      </c>
      <c r="O484" s="1">
        <f t="shared" si="23"/>
        <v>0</v>
      </c>
      <c r="P484" s="5" t="s">
        <v>8269</v>
      </c>
      <c r="Q484" s="1" t="s">
        <v>8309</v>
      </c>
      <c r="R484" s="1" t="s">
        <v>8317</v>
      </c>
      <c r="S484" s="9">
        <f t="shared" si="21"/>
        <v>42447.896874999999</v>
      </c>
      <c r="T484" s="11">
        <f t="shared" si="22"/>
        <v>42474.606944444444</v>
      </c>
      <c r="U484" s="12" t="str">
        <f>TEXT(Table1[[#This Row],[Date Created Conversion (Launched at)]],"mmmm")</f>
        <v>March</v>
      </c>
      <c r="V484" s="12">
        <f>YEAR(Table1[[#This Row],[Date Created Conversion (Launched at)]])</f>
        <v>2016</v>
      </c>
    </row>
    <row r="485" spans="1:22" ht="43" x14ac:dyDescent="0.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 s="8">
        <v>1359434672</v>
      </c>
      <c r="J485" s="8">
        <v>1354250672</v>
      </c>
      <c r="K485" t="b">
        <v>0</v>
      </c>
      <c r="L485">
        <v>147</v>
      </c>
      <c r="M485" t="b">
        <v>0</v>
      </c>
      <c r="N485" s="5">
        <f>Table1[[#This Row],[pledged]]/Table1[[#This Row],[backers_count]]</f>
        <v>51.224489795918366</v>
      </c>
      <c r="O485" s="1">
        <f t="shared" si="23"/>
        <v>50</v>
      </c>
      <c r="P485" s="5" t="s">
        <v>8269</v>
      </c>
      <c r="Q485" s="1" t="s">
        <v>8309</v>
      </c>
      <c r="R485" s="1" t="s">
        <v>8317</v>
      </c>
      <c r="S485" s="9">
        <f t="shared" si="21"/>
        <v>41243.197592592594</v>
      </c>
      <c r="T485" s="11">
        <f t="shared" si="22"/>
        <v>41303.197592592594</v>
      </c>
      <c r="U485" s="12" t="str">
        <f>TEXT(Table1[[#This Row],[Date Created Conversion (Launched at)]],"mmmm")</f>
        <v>November</v>
      </c>
      <c r="V485" s="12">
        <f>YEAR(Table1[[#This Row],[Date Created Conversion (Launched at)]])</f>
        <v>2012</v>
      </c>
    </row>
    <row r="486" spans="1:22" ht="57.35" x14ac:dyDescent="0.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 s="8">
        <v>1446766372</v>
      </c>
      <c r="J486" s="8">
        <v>1443220372</v>
      </c>
      <c r="K486" t="b">
        <v>0</v>
      </c>
      <c r="L486">
        <v>11</v>
      </c>
      <c r="M486" t="b">
        <v>0</v>
      </c>
      <c r="N486" s="5">
        <f>Table1[[#This Row],[pledged]]/Table1[[#This Row],[backers_count]]</f>
        <v>13.545454545454545</v>
      </c>
      <c r="O486" s="1">
        <f t="shared" si="23"/>
        <v>0</v>
      </c>
      <c r="P486" s="5" t="s">
        <v>8269</v>
      </c>
      <c r="Q486" s="1" t="s">
        <v>8309</v>
      </c>
      <c r="R486" s="1" t="s">
        <v>8317</v>
      </c>
      <c r="S486" s="9">
        <f t="shared" si="21"/>
        <v>42272.93949074074</v>
      </c>
      <c r="T486" s="11">
        <f t="shared" si="22"/>
        <v>42313.981157407412</v>
      </c>
      <c r="U486" s="12" t="str">
        <f>TEXT(Table1[[#This Row],[Date Created Conversion (Launched at)]],"mmmm")</f>
        <v>September</v>
      </c>
      <c r="V486" s="12">
        <f>YEAR(Table1[[#This Row],[Date Created Conversion (Launched at)]])</f>
        <v>2015</v>
      </c>
    </row>
    <row r="487" spans="1:22" ht="28.7" x14ac:dyDescent="0.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 s="8">
        <v>1368792499</v>
      </c>
      <c r="J487" s="8">
        <v>1366200499</v>
      </c>
      <c r="K487" t="b">
        <v>0</v>
      </c>
      <c r="L487">
        <v>125</v>
      </c>
      <c r="M487" t="b">
        <v>0</v>
      </c>
      <c r="N487" s="5">
        <f>Table1[[#This Row],[pledged]]/Table1[[#This Row],[backers_count]]</f>
        <v>66.520080000000007</v>
      </c>
      <c r="O487" s="1">
        <f t="shared" si="23"/>
        <v>22</v>
      </c>
      <c r="P487" s="5" t="s">
        <v>8269</v>
      </c>
      <c r="Q487" s="1" t="s">
        <v>8309</v>
      </c>
      <c r="R487" s="1" t="s">
        <v>8317</v>
      </c>
      <c r="S487" s="9">
        <f t="shared" si="21"/>
        <v>41381.505775462967</v>
      </c>
      <c r="T487" s="11">
        <f t="shared" si="22"/>
        <v>41411.505775462967</v>
      </c>
      <c r="U487" s="12" t="str">
        <f>TEXT(Table1[[#This Row],[Date Created Conversion (Launched at)]],"mmmm")</f>
        <v>April</v>
      </c>
      <c r="V487" s="12">
        <f>YEAR(Table1[[#This Row],[Date Created Conversion (Launched at)]])</f>
        <v>2013</v>
      </c>
    </row>
    <row r="488" spans="1:22" ht="43" x14ac:dyDescent="0.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 s="8">
        <v>1401662239</v>
      </c>
      <c r="J488" s="8">
        <v>1399070239</v>
      </c>
      <c r="K488" t="b">
        <v>0</v>
      </c>
      <c r="L488">
        <v>1</v>
      </c>
      <c r="M488" t="b">
        <v>0</v>
      </c>
      <c r="N488" s="5">
        <f>Table1[[#This Row],[pledged]]/Table1[[#This Row],[backers_count]]</f>
        <v>50</v>
      </c>
      <c r="O488" s="1">
        <f t="shared" si="23"/>
        <v>0</v>
      </c>
      <c r="P488" s="5" t="s">
        <v>8269</v>
      </c>
      <c r="Q488" s="1" t="s">
        <v>8309</v>
      </c>
      <c r="R488" s="1" t="s">
        <v>8317</v>
      </c>
      <c r="S488" s="9">
        <f t="shared" si="21"/>
        <v>41761.94258101852</v>
      </c>
      <c r="T488" s="11">
        <f t="shared" si="22"/>
        <v>41791.94258101852</v>
      </c>
      <c r="U488" s="12" t="str">
        <f>TEXT(Table1[[#This Row],[Date Created Conversion (Launched at)]],"mmmm")</f>
        <v>May</v>
      </c>
      <c r="V488" s="12">
        <f>YEAR(Table1[[#This Row],[Date Created Conversion (Launched at)]])</f>
        <v>2014</v>
      </c>
    </row>
    <row r="489" spans="1:22" ht="43" x14ac:dyDescent="0.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 s="8">
        <v>1482678994</v>
      </c>
      <c r="J489" s="8">
        <v>1477491394</v>
      </c>
      <c r="K489" t="b">
        <v>0</v>
      </c>
      <c r="L489">
        <v>0</v>
      </c>
      <c r="M489" t="b">
        <v>0</v>
      </c>
      <c r="N489" s="5" t="e">
        <f>Table1[[#This Row],[pledged]]/Table1[[#This Row],[backers_count]]</f>
        <v>#DIV/0!</v>
      </c>
      <c r="O489" s="1">
        <f t="shared" si="23"/>
        <v>0</v>
      </c>
      <c r="P489" s="5" t="s">
        <v>8269</v>
      </c>
      <c r="Q489" s="1" t="s">
        <v>8309</v>
      </c>
      <c r="R489" s="1" t="s">
        <v>8317</v>
      </c>
      <c r="S489" s="9">
        <f t="shared" si="21"/>
        <v>42669.594837962963</v>
      </c>
      <c r="T489" s="11">
        <f t="shared" si="22"/>
        <v>42729.636504629627</v>
      </c>
      <c r="U489" s="12" t="str">
        <f>TEXT(Table1[[#This Row],[Date Created Conversion (Launched at)]],"mmmm")</f>
        <v>October</v>
      </c>
      <c r="V489" s="12">
        <f>YEAR(Table1[[#This Row],[Date Created Conversion (Launched at)]])</f>
        <v>2016</v>
      </c>
    </row>
    <row r="490" spans="1:22" ht="43" x14ac:dyDescent="0.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 s="8">
        <v>1483924700</v>
      </c>
      <c r="J490" s="8">
        <v>1481332700</v>
      </c>
      <c r="K490" t="b">
        <v>0</v>
      </c>
      <c r="L490">
        <v>0</v>
      </c>
      <c r="M490" t="b">
        <v>0</v>
      </c>
      <c r="N490" s="5" t="e">
        <f>Table1[[#This Row],[pledged]]/Table1[[#This Row],[backers_count]]</f>
        <v>#DIV/0!</v>
      </c>
      <c r="O490" s="1">
        <f t="shared" si="23"/>
        <v>0</v>
      </c>
      <c r="P490" s="5" t="s">
        <v>8269</v>
      </c>
      <c r="Q490" s="1" t="s">
        <v>8309</v>
      </c>
      <c r="R490" s="1" t="s">
        <v>8317</v>
      </c>
      <c r="S490" s="9">
        <f t="shared" si="21"/>
        <v>42714.054398148146</v>
      </c>
      <c r="T490" s="11">
        <f t="shared" si="22"/>
        <v>42744.054398148146</v>
      </c>
      <c r="U490" s="12" t="str">
        <f>TEXT(Table1[[#This Row],[Date Created Conversion (Launched at)]],"mmmm")</f>
        <v>December</v>
      </c>
      <c r="V490" s="12">
        <f>YEAR(Table1[[#This Row],[Date Created Conversion (Launched at)]])</f>
        <v>2016</v>
      </c>
    </row>
    <row r="491" spans="1:22" ht="43" x14ac:dyDescent="0.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 s="8">
        <v>1325763180</v>
      </c>
      <c r="J491" s="8">
        <v>1323084816</v>
      </c>
      <c r="K491" t="b">
        <v>0</v>
      </c>
      <c r="L491">
        <v>3</v>
      </c>
      <c r="M491" t="b">
        <v>0</v>
      </c>
      <c r="N491" s="5">
        <f>Table1[[#This Row],[pledged]]/Table1[[#This Row],[backers_count]]</f>
        <v>71.666666666666671</v>
      </c>
      <c r="O491" s="1">
        <f t="shared" si="23"/>
        <v>0</v>
      </c>
      <c r="P491" s="5" t="s">
        <v>8269</v>
      </c>
      <c r="Q491" s="1" t="s">
        <v>8309</v>
      </c>
      <c r="R491" s="1" t="s">
        <v>8317</v>
      </c>
      <c r="S491" s="9">
        <f t="shared" si="21"/>
        <v>40882.481666666667</v>
      </c>
      <c r="T491" s="11">
        <f t="shared" si="22"/>
        <v>40913.481249999997</v>
      </c>
      <c r="U491" s="12" t="str">
        <f>TEXT(Table1[[#This Row],[Date Created Conversion (Launched at)]],"mmmm")</f>
        <v>December</v>
      </c>
      <c r="V491" s="12">
        <f>YEAR(Table1[[#This Row],[Date Created Conversion (Launched at)]])</f>
        <v>2011</v>
      </c>
    </row>
    <row r="492" spans="1:22" x14ac:dyDescent="0.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 s="8">
        <v>1345677285</v>
      </c>
      <c r="J492" s="8">
        <v>1343085285</v>
      </c>
      <c r="K492" t="b">
        <v>0</v>
      </c>
      <c r="L492">
        <v>0</v>
      </c>
      <c r="M492" t="b">
        <v>0</v>
      </c>
      <c r="N492" s="5" t="e">
        <f>Table1[[#This Row],[pledged]]/Table1[[#This Row],[backers_count]]</f>
        <v>#DIV/0!</v>
      </c>
      <c r="O492" s="1">
        <f t="shared" si="23"/>
        <v>0</v>
      </c>
      <c r="P492" s="5" t="s">
        <v>8269</v>
      </c>
      <c r="Q492" s="1" t="s">
        <v>8309</v>
      </c>
      <c r="R492" s="1" t="s">
        <v>8317</v>
      </c>
      <c r="S492" s="9">
        <f t="shared" si="21"/>
        <v>41113.968576388885</v>
      </c>
      <c r="T492" s="11">
        <f t="shared" si="22"/>
        <v>41143.968576388885</v>
      </c>
      <c r="U492" s="12" t="str">
        <f>TEXT(Table1[[#This Row],[Date Created Conversion (Launched at)]],"mmmm")</f>
        <v>July</v>
      </c>
      <c r="V492" s="12">
        <f>YEAR(Table1[[#This Row],[Date Created Conversion (Launched at)]])</f>
        <v>2012</v>
      </c>
    </row>
    <row r="493" spans="1:22" ht="43" x14ac:dyDescent="0.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 s="8">
        <v>1453937699</v>
      </c>
      <c r="J493" s="8">
        <v>1451345699</v>
      </c>
      <c r="K493" t="b">
        <v>0</v>
      </c>
      <c r="L493">
        <v>0</v>
      </c>
      <c r="M493" t="b">
        <v>0</v>
      </c>
      <c r="N493" s="5" t="e">
        <f>Table1[[#This Row],[pledged]]/Table1[[#This Row],[backers_count]]</f>
        <v>#DIV/0!</v>
      </c>
      <c r="O493" s="1">
        <f t="shared" si="23"/>
        <v>0</v>
      </c>
      <c r="P493" s="5" t="s">
        <v>8269</v>
      </c>
      <c r="Q493" s="1" t="s">
        <v>8309</v>
      </c>
      <c r="R493" s="1" t="s">
        <v>8317</v>
      </c>
      <c r="S493" s="9">
        <f t="shared" si="21"/>
        <v>42366.982627314814</v>
      </c>
      <c r="T493" s="11">
        <f t="shared" si="22"/>
        <v>42396.982627314814</v>
      </c>
      <c r="U493" s="12" t="str">
        <f>TEXT(Table1[[#This Row],[Date Created Conversion (Launched at)]],"mmmm")</f>
        <v>December</v>
      </c>
      <c r="V493" s="12">
        <f>YEAR(Table1[[#This Row],[Date Created Conversion (Launched at)]])</f>
        <v>2015</v>
      </c>
    </row>
    <row r="494" spans="1:22" ht="43" x14ac:dyDescent="0.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 s="8">
        <v>1476319830</v>
      </c>
      <c r="J494" s="8">
        <v>1471135830</v>
      </c>
      <c r="K494" t="b">
        <v>0</v>
      </c>
      <c r="L494">
        <v>0</v>
      </c>
      <c r="M494" t="b">
        <v>0</v>
      </c>
      <c r="N494" s="5" t="e">
        <f>Table1[[#This Row],[pledged]]/Table1[[#This Row],[backers_count]]</f>
        <v>#DIV/0!</v>
      </c>
      <c r="O494" s="1">
        <f t="shared" si="23"/>
        <v>0</v>
      </c>
      <c r="P494" s="5" t="s">
        <v>8269</v>
      </c>
      <c r="Q494" s="1" t="s">
        <v>8309</v>
      </c>
      <c r="R494" s="1" t="s">
        <v>8317</v>
      </c>
      <c r="S494" s="9">
        <f t="shared" si="21"/>
        <v>42596.03506944445</v>
      </c>
      <c r="T494" s="11">
        <f t="shared" si="22"/>
        <v>42656.03506944445</v>
      </c>
      <c r="U494" s="12" t="str">
        <f>TEXT(Table1[[#This Row],[Date Created Conversion (Launched at)]],"mmmm")</f>
        <v>August</v>
      </c>
      <c r="V494" s="12">
        <f>YEAR(Table1[[#This Row],[Date Created Conversion (Launched at)]])</f>
        <v>2016</v>
      </c>
    </row>
    <row r="495" spans="1:22" ht="43" x14ac:dyDescent="0.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 s="8">
        <v>1432142738</v>
      </c>
      <c r="J495" s="8">
        <v>1429550738</v>
      </c>
      <c r="K495" t="b">
        <v>0</v>
      </c>
      <c r="L495">
        <v>0</v>
      </c>
      <c r="M495" t="b">
        <v>0</v>
      </c>
      <c r="N495" s="5" t="e">
        <f>Table1[[#This Row],[pledged]]/Table1[[#This Row],[backers_count]]</f>
        <v>#DIV/0!</v>
      </c>
      <c r="O495" s="1">
        <f t="shared" si="23"/>
        <v>0</v>
      </c>
      <c r="P495" s="5" t="s">
        <v>8269</v>
      </c>
      <c r="Q495" s="1" t="s">
        <v>8309</v>
      </c>
      <c r="R495" s="1" t="s">
        <v>8317</v>
      </c>
      <c r="S495" s="9">
        <f t="shared" si="21"/>
        <v>42114.726134259261</v>
      </c>
      <c r="T495" s="11">
        <f t="shared" si="22"/>
        <v>42144.726134259261</v>
      </c>
      <c r="U495" s="12" t="str">
        <f>TEXT(Table1[[#This Row],[Date Created Conversion (Launched at)]],"mmmm")</f>
        <v>April</v>
      </c>
      <c r="V495" s="12">
        <f>YEAR(Table1[[#This Row],[Date Created Conversion (Launched at)]])</f>
        <v>2015</v>
      </c>
    </row>
    <row r="496" spans="1:22" ht="43" x14ac:dyDescent="0.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 s="8">
        <v>1404356400</v>
      </c>
      <c r="J496" s="8">
        <v>1402343765</v>
      </c>
      <c r="K496" t="b">
        <v>0</v>
      </c>
      <c r="L496">
        <v>3</v>
      </c>
      <c r="M496" t="b">
        <v>0</v>
      </c>
      <c r="N496" s="5">
        <f>Table1[[#This Row],[pledged]]/Table1[[#This Row],[backers_count]]</f>
        <v>10.333333333333334</v>
      </c>
      <c r="O496" s="1">
        <f t="shared" si="23"/>
        <v>0</v>
      </c>
      <c r="P496" s="5" t="s">
        <v>8269</v>
      </c>
      <c r="Q496" s="1" t="s">
        <v>8309</v>
      </c>
      <c r="R496" s="1" t="s">
        <v>8317</v>
      </c>
      <c r="S496" s="9">
        <f t="shared" si="21"/>
        <v>41799.830613425926</v>
      </c>
      <c r="T496" s="11">
        <f t="shared" si="22"/>
        <v>41823.125</v>
      </c>
      <c r="U496" s="12" t="str">
        <f>TEXT(Table1[[#This Row],[Date Created Conversion (Launched at)]],"mmmm")</f>
        <v>June</v>
      </c>
      <c r="V496" s="12">
        <f>YEAR(Table1[[#This Row],[Date Created Conversion (Launched at)]])</f>
        <v>2014</v>
      </c>
    </row>
    <row r="497" spans="1:22" ht="43" x14ac:dyDescent="0.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 s="8">
        <v>1437076305</v>
      </c>
      <c r="J497" s="8">
        <v>1434484305</v>
      </c>
      <c r="K497" t="b">
        <v>0</v>
      </c>
      <c r="L497">
        <v>0</v>
      </c>
      <c r="M497" t="b">
        <v>0</v>
      </c>
      <c r="N497" s="5" t="e">
        <f>Table1[[#This Row],[pledged]]/Table1[[#This Row],[backers_count]]</f>
        <v>#DIV/0!</v>
      </c>
      <c r="O497" s="1">
        <f t="shared" si="23"/>
        <v>0</v>
      </c>
      <c r="P497" s="5" t="s">
        <v>8269</v>
      </c>
      <c r="Q497" s="1" t="s">
        <v>8309</v>
      </c>
      <c r="R497" s="1" t="s">
        <v>8317</v>
      </c>
      <c r="S497" s="9">
        <f t="shared" si="21"/>
        <v>42171.827604166669</v>
      </c>
      <c r="T497" s="11">
        <f t="shared" si="22"/>
        <v>42201.827604166669</v>
      </c>
      <c r="U497" s="12" t="str">
        <f>TEXT(Table1[[#This Row],[Date Created Conversion (Launched at)]],"mmmm")</f>
        <v>June</v>
      </c>
      <c r="V497" s="12">
        <f>YEAR(Table1[[#This Row],[Date Created Conversion (Launched at)]])</f>
        <v>2015</v>
      </c>
    </row>
    <row r="498" spans="1:22" ht="28.7" x14ac:dyDescent="0.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 s="8">
        <v>1392070874</v>
      </c>
      <c r="J498" s="8">
        <v>1386886874</v>
      </c>
      <c r="K498" t="b">
        <v>0</v>
      </c>
      <c r="L498">
        <v>1</v>
      </c>
      <c r="M498" t="b">
        <v>0</v>
      </c>
      <c r="N498" s="5">
        <f>Table1[[#This Row],[pledged]]/Table1[[#This Row],[backers_count]]</f>
        <v>1</v>
      </c>
      <c r="O498" s="1">
        <f t="shared" si="23"/>
        <v>0</v>
      </c>
      <c r="P498" s="5" t="s">
        <v>8269</v>
      </c>
      <c r="Q498" s="1" t="s">
        <v>8309</v>
      </c>
      <c r="R498" s="1" t="s">
        <v>8317</v>
      </c>
      <c r="S498" s="9">
        <f t="shared" si="21"/>
        <v>41620.93141203704</v>
      </c>
      <c r="T498" s="11">
        <f t="shared" si="22"/>
        <v>41680.93141203704</v>
      </c>
      <c r="U498" s="12" t="str">
        <f>TEXT(Table1[[#This Row],[Date Created Conversion (Launched at)]],"mmmm")</f>
        <v>December</v>
      </c>
      <c r="V498" s="12">
        <f>YEAR(Table1[[#This Row],[Date Created Conversion (Launched at)]])</f>
        <v>2013</v>
      </c>
    </row>
    <row r="499" spans="1:22" x14ac:dyDescent="0.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 s="8">
        <v>1419483600</v>
      </c>
      <c r="J499" s="8">
        <v>1414889665</v>
      </c>
      <c r="K499" t="b">
        <v>0</v>
      </c>
      <c r="L499">
        <v>3</v>
      </c>
      <c r="M499" t="b">
        <v>0</v>
      </c>
      <c r="N499" s="5">
        <f>Table1[[#This Row],[pledged]]/Table1[[#This Row],[backers_count]]</f>
        <v>10</v>
      </c>
      <c r="O499" s="1">
        <f t="shared" si="23"/>
        <v>1</v>
      </c>
      <c r="P499" s="5" t="s">
        <v>8269</v>
      </c>
      <c r="Q499" s="1" t="s">
        <v>8309</v>
      </c>
      <c r="R499" s="1" t="s">
        <v>8317</v>
      </c>
      <c r="S499" s="9">
        <f t="shared" si="21"/>
        <v>41945.037789351853</v>
      </c>
      <c r="T499" s="11">
        <f t="shared" si="22"/>
        <v>41998.208333333328</v>
      </c>
      <c r="U499" s="12" t="str">
        <f>TEXT(Table1[[#This Row],[Date Created Conversion (Launched at)]],"mmmm")</f>
        <v>November</v>
      </c>
      <c r="V499" s="12">
        <f>YEAR(Table1[[#This Row],[Date Created Conversion (Launched at)]])</f>
        <v>2014</v>
      </c>
    </row>
    <row r="500" spans="1:22" ht="43" x14ac:dyDescent="0.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 s="8">
        <v>1324664249</v>
      </c>
      <c r="J500" s="8">
        <v>1321035449</v>
      </c>
      <c r="K500" t="b">
        <v>0</v>
      </c>
      <c r="L500">
        <v>22</v>
      </c>
      <c r="M500" t="b">
        <v>0</v>
      </c>
      <c r="N500" s="5">
        <f>Table1[[#This Row],[pledged]]/Table1[[#This Row],[backers_count]]</f>
        <v>136.09090909090909</v>
      </c>
      <c r="O500" s="1">
        <f t="shared" si="23"/>
        <v>5</v>
      </c>
      <c r="P500" s="5" t="s">
        <v>8269</v>
      </c>
      <c r="Q500" s="1" t="s">
        <v>8309</v>
      </c>
      <c r="R500" s="1" t="s">
        <v>8317</v>
      </c>
      <c r="S500" s="9">
        <f t="shared" si="21"/>
        <v>40858.762141203704</v>
      </c>
      <c r="T500" s="11">
        <f t="shared" si="22"/>
        <v>40900.762141203704</v>
      </c>
      <c r="U500" s="12" t="str">
        <f>TEXT(Table1[[#This Row],[Date Created Conversion (Launched at)]],"mmmm")</f>
        <v>November</v>
      </c>
      <c r="V500" s="12">
        <f>YEAR(Table1[[#This Row],[Date Created Conversion (Launched at)]])</f>
        <v>2011</v>
      </c>
    </row>
    <row r="501" spans="1:22" ht="57.35" x14ac:dyDescent="0.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 s="8">
        <v>1255381140</v>
      </c>
      <c r="J501" s="8">
        <v>1250630968</v>
      </c>
      <c r="K501" t="b">
        <v>0</v>
      </c>
      <c r="L501">
        <v>26</v>
      </c>
      <c r="M501" t="b">
        <v>0</v>
      </c>
      <c r="N501" s="5">
        <f>Table1[[#This Row],[pledged]]/Table1[[#This Row],[backers_count]]</f>
        <v>73.461538461538467</v>
      </c>
      <c r="O501" s="1">
        <f t="shared" si="23"/>
        <v>10</v>
      </c>
      <c r="P501" s="5" t="s">
        <v>8269</v>
      </c>
      <c r="Q501" s="1" t="s">
        <v>8309</v>
      </c>
      <c r="R501" s="1" t="s">
        <v>8317</v>
      </c>
      <c r="S501" s="9">
        <f t="shared" si="21"/>
        <v>40043.895462962959</v>
      </c>
      <c r="T501" s="11">
        <f t="shared" si="22"/>
        <v>40098.874305555553</v>
      </c>
      <c r="U501" s="12" t="str">
        <f>TEXT(Table1[[#This Row],[Date Created Conversion (Launched at)]],"mmmm")</f>
        <v>August</v>
      </c>
      <c r="V501" s="12">
        <f>YEAR(Table1[[#This Row],[Date Created Conversion (Launched at)]])</f>
        <v>2009</v>
      </c>
    </row>
    <row r="502" spans="1:22" ht="57.35" x14ac:dyDescent="0.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 s="8">
        <v>1273356960</v>
      </c>
      <c r="J502" s="8">
        <v>1268255751</v>
      </c>
      <c r="K502" t="b">
        <v>0</v>
      </c>
      <c r="L502">
        <v>4</v>
      </c>
      <c r="M502" t="b">
        <v>0</v>
      </c>
      <c r="N502" s="5">
        <f>Table1[[#This Row],[pledged]]/Table1[[#This Row],[backers_count]]</f>
        <v>53.75</v>
      </c>
      <c r="O502" s="1">
        <f t="shared" si="23"/>
        <v>3</v>
      </c>
      <c r="P502" s="5" t="s">
        <v>8269</v>
      </c>
      <c r="Q502" s="1" t="s">
        <v>8309</v>
      </c>
      <c r="R502" s="1" t="s">
        <v>8317</v>
      </c>
      <c r="S502" s="9">
        <f t="shared" si="21"/>
        <v>40247.886006944442</v>
      </c>
      <c r="T502" s="11">
        <f t="shared" si="22"/>
        <v>40306.927777777775</v>
      </c>
      <c r="U502" s="12" t="str">
        <f>TEXT(Table1[[#This Row],[Date Created Conversion (Launched at)]],"mmmm")</f>
        <v>March</v>
      </c>
      <c r="V502" s="12">
        <f>YEAR(Table1[[#This Row],[Date Created Conversion (Launched at)]])</f>
        <v>2010</v>
      </c>
    </row>
    <row r="503" spans="1:22" ht="43" x14ac:dyDescent="0.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 s="8">
        <v>1310189851</v>
      </c>
      <c r="J503" s="8">
        <v>1307597851</v>
      </c>
      <c r="K503" t="b">
        <v>0</v>
      </c>
      <c r="L503">
        <v>0</v>
      </c>
      <c r="M503" t="b">
        <v>0</v>
      </c>
      <c r="N503" s="5" t="e">
        <f>Table1[[#This Row],[pledged]]/Table1[[#This Row],[backers_count]]</f>
        <v>#DIV/0!</v>
      </c>
      <c r="O503" s="1">
        <f t="shared" si="23"/>
        <v>0</v>
      </c>
      <c r="P503" s="5" t="s">
        <v>8269</v>
      </c>
      <c r="Q503" s="1" t="s">
        <v>8309</v>
      </c>
      <c r="R503" s="1" t="s">
        <v>8317</v>
      </c>
      <c r="S503" s="9">
        <f t="shared" si="21"/>
        <v>40703.234386574077</v>
      </c>
      <c r="T503" s="11">
        <f t="shared" si="22"/>
        <v>40733.234386574077</v>
      </c>
      <c r="U503" s="12" t="str">
        <f>TEXT(Table1[[#This Row],[Date Created Conversion (Launched at)]],"mmmm")</f>
        <v>June</v>
      </c>
      <c r="V503" s="12">
        <f>YEAR(Table1[[#This Row],[Date Created Conversion (Launched at)]])</f>
        <v>2011</v>
      </c>
    </row>
    <row r="504" spans="1:22" ht="43" x14ac:dyDescent="0.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 s="8">
        <v>1332073025</v>
      </c>
      <c r="J504" s="8">
        <v>1329484625</v>
      </c>
      <c r="K504" t="b">
        <v>0</v>
      </c>
      <c r="L504">
        <v>4</v>
      </c>
      <c r="M504" t="b">
        <v>0</v>
      </c>
      <c r="N504" s="5">
        <f>Table1[[#This Row],[pledged]]/Table1[[#This Row],[backers_count]]</f>
        <v>57.5</v>
      </c>
      <c r="O504" s="1">
        <f t="shared" si="23"/>
        <v>1</v>
      </c>
      <c r="P504" s="5" t="s">
        <v>8269</v>
      </c>
      <c r="Q504" s="1" t="s">
        <v>8309</v>
      </c>
      <c r="R504" s="1" t="s">
        <v>8317</v>
      </c>
      <c r="S504" s="9">
        <f t="shared" si="21"/>
        <v>40956.553530092591</v>
      </c>
      <c r="T504" s="11">
        <f t="shared" si="22"/>
        <v>40986.511863425927</v>
      </c>
      <c r="U504" s="12" t="str">
        <f>TEXT(Table1[[#This Row],[Date Created Conversion (Launched at)]],"mmmm")</f>
        <v>February</v>
      </c>
      <c r="V504" s="12">
        <f>YEAR(Table1[[#This Row],[Date Created Conversion (Launched at)]])</f>
        <v>2012</v>
      </c>
    </row>
    <row r="505" spans="1:22" ht="43" x14ac:dyDescent="0.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 s="8">
        <v>1421498303</v>
      </c>
      <c r="J505" s="8">
        <v>1418906303</v>
      </c>
      <c r="K505" t="b">
        <v>0</v>
      </c>
      <c r="L505">
        <v>9</v>
      </c>
      <c r="M505" t="b">
        <v>0</v>
      </c>
      <c r="N505" s="5">
        <f>Table1[[#This Row],[pledged]]/Table1[[#This Row],[backers_count]]</f>
        <v>12.666666666666666</v>
      </c>
      <c r="O505" s="1">
        <f t="shared" si="23"/>
        <v>2</v>
      </c>
      <c r="P505" s="5" t="s">
        <v>8269</v>
      </c>
      <c r="Q505" s="1" t="s">
        <v>8309</v>
      </c>
      <c r="R505" s="1" t="s">
        <v>8317</v>
      </c>
      <c r="S505" s="9">
        <f t="shared" si="21"/>
        <v>41991.526655092588</v>
      </c>
      <c r="T505" s="11">
        <f t="shared" si="22"/>
        <v>42021.526655092588</v>
      </c>
      <c r="U505" s="12" t="str">
        <f>TEXT(Table1[[#This Row],[Date Created Conversion (Launched at)]],"mmmm")</f>
        <v>December</v>
      </c>
      <c r="V505" s="12">
        <f>YEAR(Table1[[#This Row],[Date Created Conversion (Launched at)]])</f>
        <v>2014</v>
      </c>
    </row>
    <row r="506" spans="1:22" ht="43" x14ac:dyDescent="0.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 s="8">
        <v>1334097387</v>
      </c>
      <c r="J506" s="8">
        <v>1328916987</v>
      </c>
      <c r="K506" t="b">
        <v>0</v>
      </c>
      <c r="L506">
        <v>5</v>
      </c>
      <c r="M506" t="b">
        <v>0</v>
      </c>
      <c r="N506" s="5">
        <f>Table1[[#This Row],[pledged]]/Table1[[#This Row],[backers_count]]</f>
        <v>67</v>
      </c>
      <c r="O506" s="1">
        <f t="shared" si="23"/>
        <v>1</v>
      </c>
      <c r="P506" s="5" t="s">
        <v>8269</v>
      </c>
      <c r="Q506" s="1" t="s">
        <v>8309</v>
      </c>
      <c r="R506" s="1" t="s">
        <v>8317</v>
      </c>
      <c r="S506" s="9">
        <f t="shared" si="21"/>
        <v>40949.98364583333</v>
      </c>
      <c r="T506" s="11">
        <f t="shared" si="22"/>
        <v>41009.941979166666</v>
      </c>
      <c r="U506" s="12" t="str">
        <f>TEXT(Table1[[#This Row],[Date Created Conversion (Launched at)]],"mmmm")</f>
        <v>February</v>
      </c>
      <c r="V506" s="12">
        <f>YEAR(Table1[[#This Row],[Date Created Conversion (Launched at)]])</f>
        <v>2012</v>
      </c>
    </row>
    <row r="507" spans="1:22" ht="43" x14ac:dyDescent="0.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 s="8">
        <v>1451010086</v>
      </c>
      <c r="J507" s="8">
        <v>1447122086</v>
      </c>
      <c r="K507" t="b">
        <v>0</v>
      </c>
      <c r="L507">
        <v>14</v>
      </c>
      <c r="M507" t="b">
        <v>0</v>
      </c>
      <c r="N507" s="5">
        <f>Table1[[#This Row],[pledged]]/Table1[[#This Row],[backers_count]]</f>
        <v>3.7142857142857144</v>
      </c>
      <c r="O507" s="1">
        <f t="shared" si="23"/>
        <v>0</v>
      </c>
      <c r="P507" s="5" t="s">
        <v>8269</v>
      </c>
      <c r="Q507" s="1" t="s">
        <v>8309</v>
      </c>
      <c r="R507" s="1" t="s">
        <v>8317</v>
      </c>
      <c r="S507" s="9">
        <f t="shared" si="21"/>
        <v>42318.098217592589</v>
      </c>
      <c r="T507" s="11">
        <f t="shared" si="22"/>
        <v>42363.098217592589</v>
      </c>
      <c r="U507" s="12" t="str">
        <f>TEXT(Table1[[#This Row],[Date Created Conversion (Launched at)]],"mmmm")</f>
        <v>November</v>
      </c>
      <c r="V507" s="12">
        <f>YEAR(Table1[[#This Row],[Date Created Conversion (Launched at)]])</f>
        <v>2015</v>
      </c>
    </row>
    <row r="508" spans="1:22" ht="43" x14ac:dyDescent="0.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 s="8">
        <v>1376140520</v>
      </c>
      <c r="J508" s="8">
        <v>1373548520</v>
      </c>
      <c r="K508" t="b">
        <v>0</v>
      </c>
      <c r="L508">
        <v>1</v>
      </c>
      <c r="M508" t="b">
        <v>0</v>
      </c>
      <c r="N508" s="5">
        <f>Table1[[#This Row],[pledged]]/Table1[[#This Row],[backers_count]]</f>
        <v>250</v>
      </c>
      <c r="O508" s="1">
        <f t="shared" si="23"/>
        <v>0</v>
      </c>
      <c r="P508" s="5" t="s">
        <v>8269</v>
      </c>
      <c r="Q508" s="1" t="s">
        <v>8309</v>
      </c>
      <c r="R508" s="1" t="s">
        <v>8317</v>
      </c>
      <c r="S508" s="9">
        <f t="shared" si="21"/>
        <v>41466.552314814813</v>
      </c>
      <c r="T508" s="11">
        <f t="shared" si="22"/>
        <v>41496.552314814813</v>
      </c>
      <c r="U508" s="12" t="str">
        <f>TEXT(Table1[[#This Row],[Date Created Conversion (Launched at)]],"mmmm")</f>
        <v>July</v>
      </c>
      <c r="V508" s="12">
        <f>YEAR(Table1[[#This Row],[Date Created Conversion (Launched at)]])</f>
        <v>2013</v>
      </c>
    </row>
    <row r="509" spans="1:22" ht="43" x14ac:dyDescent="0.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 s="8">
        <v>1350687657</v>
      </c>
      <c r="J509" s="8">
        <v>1346799657</v>
      </c>
      <c r="K509" t="b">
        <v>0</v>
      </c>
      <c r="L509">
        <v>10</v>
      </c>
      <c r="M509" t="b">
        <v>0</v>
      </c>
      <c r="N509" s="5">
        <f>Table1[[#This Row],[pledged]]/Table1[[#This Row],[backers_count]]</f>
        <v>64</v>
      </c>
      <c r="O509" s="1">
        <f t="shared" si="23"/>
        <v>3</v>
      </c>
      <c r="P509" s="5" t="s">
        <v>8269</v>
      </c>
      <c r="Q509" s="1" t="s">
        <v>8309</v>
      </c>
      <c r="R509" s="1" t="s">
        <v>8317</v>
      </c>
      <c r="S509" s="9">
        <f t="shared" si="21"/>
        <v>41156.958993055552</v>
      </c>
      <c r="T509" s="11">
        <f t="shared" si="22"/>
        <v>41201.958993055552</v>
      </c>
      <c r="U509" s="12" t="str">
        <f>TEXT(Table1[[#This Row],[Date Created Conversion (Launched at)]],"mmmm")</f>
        <v>September</v>
      </c>
      <c r="V509" s="12">
        <f>YEAR(Table1[[#This Row],[Date Created Conversion (Launched at)]])</f>
        <v>2012</v>
      </c>
    </row>
    <row r="510" spans="1:22" ht="57.35" x14ac:dyDescent="0.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 s="8">
        <v>1337955240</v>
      </c>
      <c r="J510" s="8">
        <v>1332808501</v>
      </c>
      <c r="K510" t="b">
        <v>0</v>
      </c>
      <c r="L510">
        <v>3</v>
      </c>
      <c r="M510" t="b">
        <v>0</v>
      </c>
      <c r="N510" s="5">
        <f>Table1[[#This Row],[pledged]]/Table1[[#This Row],[backers_count]]</f>
        <v>133.33333333333334</v>
      </c>
      <c r="O510" s="1">
        <f t="shared" si="23"/>
        <v>1</v>
      </c>
      <c r="P510" s="5" t="s">
        <v>8269</v>
      </c>
      <c r="Q510" s="1" t="s">
        <v>8309</v>
      </c>
      <c r="R510" s="1" t="s">
        <v>8317</v>
      </c>
      <c r="S510" s="9">
        <f t="shared" si="21"/>
        <v>40995.024317129632</v>
      </c>
      <c r="T510" s="11">
        <f t="shared" si="22"/>
        <v>41054.593055555553</v>
      </c>
      <c r="U510" s="12" t="str">
        <f>TEXT(Table1[[#This Row],[Date Created Conversion (Launched at)]],"mmmm")</f>
        <v>March</v>
      </c>
      <c r="V510" s="12">
        <f>YEAR(Table1[[#This Row],[Date Created Conversion (Launched at)]])</f>
        <v>2012</v>
      </c>
    </row>
    <row r="511" spans="1:22" ht="43" x14ac:dyDescent="0.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 s="8">
        <v>1435504170</v>
      </c>
      <c r="J511" s="8">
        <v>1432912170</v>
      </c>
      <c r="K511" t="b">
        <v>0</v>
      </c>
      <c r="L511">
        <v>1</v>
      </c>
      <c r="M511" t="b">
        <v>0</v>
      </c>
      <c r="N511" s="5">
        <f>Table1[[#This Row],[pledged]]/Table1[[#This Row],[backers_count]]</f>
        <v>10</v>
      </c>
      <c r="O511" s="1">
        <f t="shared" si="23"/>
        <v>0</v>
      </c>
      <c r="P511" s="5" t="s">
        <v>8269</v>
      </c>
      <c r="Q511" s="1" t="s">
        <v>8309</v>
      </c>
      <c r="R511" s="1" t="s">
        <v>8317</v>
      </c>
      <c r="S511" s="9">
        <f t="shared" si="21"/>
        <v>42153.631597222222</v>
      </c>
      <c r="T511" s="11">
        <f t="shared" si="22"/>
        <v>42183.631597222222</v>
      </c>
      <c r="U511" s="12" t="str">
        <f>TEXT(Table1[[#This Row],[Date Created Conversion (Launched at)]],"mmmm")</f>
        <v>May</v>
      </c>
      <c r="V511" s="12">
        <f>YEAR(Table1[[#This Row],[Date Created Conversion (Launched at)]])</f>
        <v>2015</v>
      </c>
    </row>
    <row r="512" spans="1:22" ht="43" x14ac:dyDescent="0.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 s="8">
        <v>1456805639</v>
      </c>
      <c r="J512" s="8">
        <v>1454213639</v>
      </c>
      <c r="K512" t="b">
        <v>0</v>
      </c>
      <c r="L512">
        <v>0</v>
      </c>
      <c r="M512" t="b">
        <v>0</v>
      </c>
      <c r="N512" s="5" t="e">
        <f>Table1[[#This Row],[pledged]]/Table1[[#This Row],[backers_count]]</f>
        <v>#DIV/0!</v>
      </c>
      <c r="O512" s="1">
        <f t="shared" si="23"/>
        <v>0</v>
      </c>
      <c r="P512" s="5" t="s">
        <v>8269</v>
      </c>
      <c r="Q512" s="1" t="s">
        <v>8309</v>
      </c>
      <c r="R512" s="1" t="s">
        <v>8317</v>
      </c>
      <c r="S512" s="9">
        <f t="shared" si="21"/>
        <v>42400.176377314812</v>
      </c>
      <c r="T512" s="11">
        <f t="shared" si="22"/>
        <v>42430.176377314812</v>
      </c>
      <c r="U512" s="12" t="str">
        <f>TEXT(Table1[[#This Row],[Date Created Conversion (Launched at)]],"mmmm")</f>
        <v>January</v>
      </c>
      <c r="V512" s="12">
        <f>YEAR(Table1[[#This Row],[Date Created Conversion (Launched at)]])</f>
        <v>2016</v>
      </c>
    </row>
    <row r="513" spans="1:22" ht="43" x14ac:dyDescent="0.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 s="8">
        <v>1365228982</v>
      </c>
      <c r="J513" s="8">
        <v>1362640582</v>
      </c>
      <c r="K513" t="b">
        <v>0</v>
      </c>
      <c r="L513">
        <v>5</v>
      </c>
      <c r="M513" t="b">
        <v>0</v>
      </c>
      <c r="N513" s="5">
        <f>Table1[[#This Row],[pledged]]/Table1[[#This Row],[backers_count]]</f>
        <v>30</v>
      </c>
      <c r="O513" s="1">
        <f t="shared" si="23"/>
        <v>3</v>
      </c>
      <c r="P513" s="5" t="s">
        <v>8269</v>
      </c>
      <c r="Q513" s="1" t="s">
        <v>8309</v>
      </c>
      <c r="R513" s="1" t="s">
        <v>8317</v>
      </c>
      <c r="S513" s="9">
        <f t="shared" si="21"/>
        <v>41340.303032407406</v>
      </c>
      <c r="T513" s="11">
        <f t="shared" si="22"/>
        <v>41370.261365740742</v>
      </c>
      <c r="U513" s="12" t="str">
        <f>TEXT(Table1[[#This Row],[Date Created Conversion (Launched at)]],"mmmm")</f>
        <v>March</v>
      </c>
      <c r="V513" s="12">
        <f>YEAR(Table1[[#This Row],[Date Created Conversion (Launched at)]])</f>
        <v>2013</v>
      </c>
    </row>
    <row r="514" spans="1:22" ht="43" x14ac:dyDescent="0.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 s="8">
        <v>1479667727</v>
      </c>
      <c r="J514" s="8">
        <v>1475776127</v>
      </c>
      <c r="K514" t="b">
        <v>0</v>
      </c>
      <c r="L514">
        <v>2</v>
      </c>
      <c r="M514" t="b">
        <v>0</v>
      </c>
      <c r="N514" s="5">
        <f>Table1[[#This Row],[pledged]]/Table1[[#This Row],[backers_count]]</f>
        <v>5.5</v>
      </c>
      <c r="O514" s="1">
        <f t="shared" si="23"/>
        <v>0</v>
      </c>
      <c r="P514" s="5" t="s">
        <v>8269</v>
      </c>
      <c r="Q514" s="1" t="s">
        <v>8309</v>
      </c>
      <c r="R514" s="1" t="s">
        <v>8317</v>
      </c>
      <c r="S514" s="9">
        <f t="shared" ref="S514:S577" si="24">(J514/86400)+DATE(1970,1,1)</f>
        <v>42649.742210648154</v>
      </c>
      <c r="T514" s="11">
        <f t="shared" ref="T514:T577" si="25">(I514/86400)+DATE(1970,1,1)</f>
        <v>42694.783877314811</v>
      </c>
      <c r="U514" s="12" t="str">
        <f>TEXT(Table1[[#This Row],[Date Created Conversion (Launched at)]],"mmmm")</f>
        <v>October</v>
      </c>
      <c r="V514" s="12">
        <f>YEAR(Table1[[#This Row],[Date Created Conversion (Launched at)]])</f>
        <v>2016</v>
      </c>
    </row>
    <row r="515" spans="1:22" ht="28.7" x14ac:dyDescent="0.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 s="8">
        <v>1471244400</v>
      </c>
      <c r="J515" s="8">
        <v>1467387705</v>
      </c>
      <c r="K515" t="b">
        <v>0</v>
      </c>
      <c r="L515">
        <v>68</v>
      </c>
      <c r="M515" t="b">
        <v>0</v>
      </c>
      <c r="N515" s="5">
        <f>Table1[[#This Row],[pledged]]/Table1[[#This Row],[backers_count]]</f>
        <v>102.38235294117646</v>
      </c>
      <c r="O515" s="1">
        <f t="shared" ref="O515:O578" si="26">ROUND(($E515/$D515)*100,0)</f>
        <v>14</v>
      </c>
      <c r="P515" s="5" t="s">
        <v>8269</v>
      </c>
      <c r="Q515" s="1" t="s">
        <v>8309</v>
      </c>
      <c r="R515" s="1" t="s">
        <v>8317</v>
      </c>
      <c r="S515" s="9">
        <f t="shared" si="24"/>
        <v>42552.653993055559</v>
      </c>
      <c r="T515" s="11">
        <f t="shared" si="25"/>
        <v>42597.291666666672</v>
      </c>
      <c r="U515" s="12" t="str">
        <f>TEXT(Table1[[#This Row],[Date Created Conversion (Launched at)]],"mmmm")</f>
        <v>July</v>
      </c>
      <c r="V515" s="12">
        <f>YEAR(Table1[[#This Row],[Date Created Conversion (Launched at)]])</f>
        <v>2016</v>
      </c>
    </row>
    <row r="516" spans="1:22" ht="43" x14ac:dyDescent="0.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 s="8">
        <v>1407595447</v>
      </c>
      <c r="J516" s="8">
        <v>1405003447</v>
      </c>
      <c r="K516" t="b">
        <v>0</v>
      </c>
      <c r="L516">
        <v>3</v>
      </c>
      <c r="M516" t="b">
        <v>0</v>
      </c>
      <c r="N516" s="5">
        <f>Table1[[#This Row],[pledged]]/Table1[[#This Row],[backers_count]]</f>
        <v>16.666666666666668</v>
      </c>
      <c r="O516" s="1">
        <f t="shared" si="26"/>
        <v>3</v>
      </c>
      <c r="P516" s="5" t="s">
        <v>8269</v>
      </c>
      <c r="Q516" s="1" t="s">
        <v>8309</v>
      </c>
      <c r="R516" s="1" t="s">
        <v>8317</v>
      </c>
      <c r="S516" s="9">
        <f t="shared" si="24"/>
        <v>41830.613969907405</v>
      </c>
      <c r="T516" s="11">
        <f t="shared" si="25"/>
        <v>41860.613969907405</v>
      </c>
      <c r="U516" s="12" t="str">
        <f>TEXT(Table1[[#This Row],[Date Created Conversion (Launched at)]],"mmmm")</f>
        <v>July</v>
      </c>
      <c r="V516" s="12">
        <f>YEAR(Table1[[#This Row],[Date Created Conversion (Launched at)]])</f>
        <v>2014</v>
      </c>
    </row>
    <row r="517" spans="1:22" ht="43" x14ac:dyDescent="0.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 s="8">
        <v>1451389601</v>
      </c>
      <c r="J517" s="8">
        <v>1447933601</v>
      </c>
      <c r="K517" t="b">
        <v>0</v>
      </c>
      <c r="L517">
        <v>34</v>
      </c>
      <c r="M517" t="b">
        <v>0</v>
      </c>
      <c r="N517" s="5">
        <f>Table1[[#This Row],[pledged]]/Table1[[#This Row],[backers_count]]</f>
        <v>725.02941176470586</v>
      </c>
      <c r="O517" s="1">
        <f t="shared" si="26"/>
        <v>25</v>
      </c>
      <c r="P517" s="5" t="s">
        <v>8269</v>
      </c>
      <c r="Q517" s="1" t="s">
        <v>8309</v>
      </c>
      <c r="R517" s="1" t="s">
        <v>8317</v>
      </c>
      <c r="S517" s="9">
        <f t="shared" si="24"/>
        <v>42327.490752314814</v>
      </c>
      <c r="T517" s="11">
        <f t="shared" si="25"/>
        <v>42367.490752314814</v>
      </c>
      <c r="U517" s="12" t="str">
        <f>TEXT(Table1[[#This Row],[Date Created Conversion (Launched at)]],"mmmm")</f>
        <v>November</v>
      </c>
      <c r="V517" s="12">
        <f>YEAR(Table1[[#This Row],[Date Created Conversion (Launched at)]])</f>
        <v>2015</v>
      </c>
    </row>
    <row r="518" spans="1:22" ht="28.7" x14ac:dyDescent="0.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 s="8">
        <v>1432752080</v>
      </c>
      <c r="J518" s="8">
        <v>1427568080</v>
      </c>
      <c r="K518" t="b">
        <v>0</v>
      </c>
      <c r="L518">
        <v>0</v>
      </c>
      <c r="M518" t="b">
        <v>0</v>
      </c>
      <c r="N518" s="5" t="e">
        <f>Table1[[#This Row],[pledged]]/Table1[[#This Row],[backers_count]]</f>
        <v>#DIV/0!</v>
      </c>
      <c r="O518" s="1">
        <f t="shared" si="26"/>
        <v>0</v>
      </c>
      <c r="P518" s="5" t="s">
        <v>8269</v>
      </c>
      <c r="Q518" s="1" t="s">
        <v>8309</v>
      </c>
      <c r="R518" s="1" t="s">
        <v>8317</v>
      </c>
      <c r="S518" s="9">
        <f t="shared" si="24"/>
        <v>42091.778703703705</v>
      </c>
      <c r="T518" s="11">
        <f t="shared" si="25"/>
        <v>42151.778703703705</v>
      </c>
      <c r="U518" s="12" t="str">
        <f>TEXT(Table1[[#This Row],[Date Created Conversion (Launched at)]],"mmmm")</f>
        <v>March</v>
      </c>
      <c r="V518" s="12">
        <f>YEAR(Table1[[#This Row],[Date Created Conversion (Launched at)]])</f>
        <v>2015</v>
      </c>
    </row>
    <row r="519" spans="1:22" ht="43" x14ac:dyDescent="0.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 s="8">
        <v>1486046761</v>
      </c>
      <c r="J519" s="8">
        <v>1483454761</v>
      </c>
      <c r="K519" t="b">
        <v>0</v>
      </c>
      <c r="L519">
        <v>3</v>
      </c>
      <c r="M519" t="b">
        <v>0</v>
      </c>
      <c r="N519" s="5">
        <f>Table1[[#This Row],[pledged]]/Table1[[#This Row],[backers_count]]</f>
        <v>68.333333333333329</v>
      </c>
      <c r="O519" s="1">
        <f t="shared" si="26"/>
        <v>1</v>
      </c>
      <c r="P519" s="5" t="s">
        <v>8269</v>
      </c>
      <c r="Q519" s="1" t="s">
        <v>8309</v>
      </c>
      <c r="R519" s="1" t="s">
        <v>8317</v>
      </c>
      <c r="S519" s="9">
        <f t="shared" si="24"/>
        <v>42738.615289351852</v>
      </c>
      <c r="T519" s="11">
        <f t="shared" si="25"/>
        <v>42768.615289351852</v>
      </c>
      <c r="U519" s="12" t="str">
        <f>TEXT(Table1[[#This Row],[Date Created Conversion (Launched at)]],"mmmm")</f>
        <v>January</v>
      </c>
      <c r="V519" s="12">
        <f>YEAR(Table1[[#This Row],[Date Created Conversion (Launched at)]])</f>
        <v>2017</v>
      </c>
    </row>
    <row r="520" spans="1:22" ht="43" x14ac:dyDescent="0.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 s="8">
        <v>1441550760</v>
      </c>
      <c r="J520" s="8">
        <v>1438958824</v>
      </c>
      <c r="K520" t="b">
        <v>0</v>
      </c>
      <c r="L520">
        <v>0</v>
      </c>
      <c r="M520" t="b">
        <v>0</v>
      </c>
      <c r="N520" s="5" t="e">
        <f>Table1[[#This Row],[pledged]]/Table1[[#This Row],[backers_count]]</f>
        <v>#DIV/0!</v>
      </c>
      <c r="O520" s="1">
        <f t="shared" si="26"/>
        <v>0</v>
      </c>
      <c r="P520" s="5" t="s">
        <v>8269</v>
      </c>
      <c r="Q520" s="1" t="s">
        <v>8309</v>
      </c>
      <c r="R520" s="1" t="s">
        <v>8317</v>
      </c>
      <c r="S520" s="9">
        <f t="shared" si="24"/>
        <v>42223.616018518514</v>
      </c>
      <c r="T520" s="11">
        <f t="shared" si="25"/>
        <v>42253.615277777775</v>
      </c>
      <c r="U520" s="12" t="str">
        <f>TEXT(Table1[[#This Row],[Date Created Conversion (Launched at)]],"mmmm")</f>
        <v>August</v>
      </c>
      <c r="V520" s="12">
        <f>YEAR(Table1[[#This Row],[Date Created Conversion (Launched at)]])</f>
        <v>2015</v>
      </c>
    </row>
    <row r="521" spans="1:22" ht="43" x14ac:dyDescent="0.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 s="8">
        <v>1354699421</v>
      </c>
      <c r="J521" s="8">
        <v>1352107421</v>
      </c>
      <c r="K521" t="b">
        <v>0</v>
      </c>
      <c r="L521">
        <v>70</v>
      </c>
      <c r="M521" t="b">
        <v>0</v>
      </c>
      <c r="N521" s="5">
        <f>Table1[[#This Row],[pledged]]/Table1[[#This Row],[backers_count]]</f>
        <v>39.228571428571428</v>
      </c>
      <c r="O521" s="1">
        <f t="shared" si="26"/>
        <v>23</v>
      </c>
      <c r="P521" s="5" t="s">
        <v>8269</v>
      </c>
      <c r="Q521" s="1" t="s">
        <v>8309</v>
      </c>
      <c r="R521" s="1" t="s">
        <v>8317</v>
      </c>
      <c r="S521" s="9">
        <f t="shared" si="24"/>
        <v>41218.391446759255</v>
      </c>
      <c r="T521" s="11">
        <f t="shared" si="25"/>
        <v>41248.391446759255</v>
      </c>
      <c r="U521" s="12" t="str">
        <f>TEXT(Table1[[#This Row],[Date Created Conversion (Launched at)]],"mmmm")</f>
        <v>November</v>
      </c>
      <c r="V521" s="12">
        <f>YEAR(Table1[[#This Row],[Date Created Conversion (Launched at)]])</f>
        <v>2012</v>
      </c>
    </row>
    <row r="522" spans="1:22" ht="43" x14ac:dyDescent="0.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 s="8">
        <v>1449766261</v>
      </c>
      <c r="J522" s="8">
        <v>1447174261</v>
      </c>
      <c r="K522" t="b">
        <v>0</v>
      </c>
      <c r="L522">
        <v>34</v>
      </c>
      <c r="M522" t="b">
        <v>1</v>
      </c>
      <c r="N522" s="5">
        <f>Table1[[#This Row],[pledged]]/Table1[[#This Row],[backers_count]]</f>
        <v>150.14705882352942</v>
      </c>
      <c r="O522" s="1">
        <f t="shared" si="26"/>
        <v>102</v>
      </c>
      <c r="P522" s="5" t="s">
        <v>8270</v>
      </c>
      <c r="Q522" s="1" t="s">
        <v>8318</v>
      </c>
      <c r="R522" s="1" t="s">
        <v>8319</v>
      </c>
      <c r="S522" s="9">
        <f t="shared" si="24"/>
        <v>42318.702094907407</v>
      </c>
      <c r="T522" s="11">
        <f t="shared" si="25"/>
        <v>42348.702094907407</v>
      </c>
      <c r="U522" s="12" t="str">
        <f>TEXT(Table1[[#This Row],[Date Created Conversion (Launched at)]],"mmmm")</f>
        <v>November</v>
      </c>
      <c r="V522" s="12">
        <f>YEAR(Table1[[#This Row],[Date Created Conversion (Launched at)]])</f>
        <v>2015</v>
      </c>
    </row>
    <row r="523" spans="1:22" ht="43" x14ac:dyDescent="0.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 s="8">
        <v>1477976340</v>
      </c>
      <c r="J523" s="8">
        <v>1475460819</v>
      </c>
      <c r="K523" t="b">
        <v>0</v>
      </c>
      <c r="L523">
        <v>56</v>
      </c>
      <c r="M523" t="b">
        <v>1</v>
      </c>
      <c r="N523" s="5">
        <f>Table1[[#This Row],[pledged]]/Table1[[#This Row],[backers_count]]</f>
        <v>93.428571428571431</v>
      </c>
      <c r="O523" s="1">
        <f t="shared" si="26"/>
        <v>105</v>
      </c>
      <c r="P523" s="5" t="s">
        <v>8270</v>
      </c>
      <c r="Q523" s="1" t="s">
        <v>8318</v>
      </c>
      <c r="R523" s="1" t="s">
        <v>8319</v>
      </c>
      <c r="S523" s="9">
        <f t="shared" si="24"/>
        <v>42646.092812499999</v>
      </c>
      <c r="T523" s="11">
        <f t="shared" si="25"/>
        <v>42675.207638888889</v>
      </c>
      <c r="U523" s="12" t="str">
        <f>TEXT(Table1[[#This Row],[Date Created Conversion (Launched at)]],"mmmm")</f>
        <v>October</v>
      </c>
      <c r="V523" s="12">
        <f>YEAR(Table1[[#This Row],[Date Created Conversion (Launched at)]])</f>
        <v>2016</v>
      </c>
    </row>
    <row r="524" spans="1:22" ht="43" x14ac:dyDescent="0.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 s="8">
        <v>1458518325</v>
      </c>
      <c r="J524" s="8">
        <v>1456793925</v>
      </c>
      <c r="K524" t="b">
        <v>0</v>
      </c>
      <c r="L524">
        <v>31</v>
      </c>
      <c r="M524" t="b">
        <v>1</v>
      </c>
      <c r="N524" s="5">
        <f>Table1[[#This Row],[pledged]]/Table1[[#This Row],[backers_count]]</f>
        <v>110.96774193548387</v>
      </c>
      <c r="O524" s="1">
        <f t="shared" si="26"/>
        <v>115</v>
      </c>
      <c r="P524" s="5" t="s">
        <v>8270</v>
      </c>
      <c r="Q524" s="1" t="s">
        <v>8318</v>
      </c>
      <c r="R524" s="1" t="s">
        <v>8319</v>
      </c>
      <c r="S524" s="9">
        <f t="shared" si="24"/>
        <v>42430.040798611109</v>
      </c>
      <c r="T524" s="11">
        <f t="shared" si="25"/>
        <v>42449.999131944445</v>
      </c>
      <c r="U524" s="12" t="str">
        <f>TEXT(Table1[[#This Row],[Date Created Conversion (Launched at)]],"mmmm")</f>
        <v>March</v>
      </c>
      <c r="V524" s="12">
        <f>YEAR(Table1[[#This Row],[Date Created Conversion (Launched at)]])</f>
        <v>2016</v>
      </c>
    </row>
    <row r="525" spans="1:22" ht="43" x14ac:dyDescent="0.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 s="8">
        <v>1442805076</v>
      </c>
      <c r="J525" s="8">
        <v>1440213076</v>
      </c>
      <c r="K525" t="b">
        <v>0</v>
      </c>
      <c r="L525">
        <v>84</v>
      </c>
      <c r="M525" t="b">
        <v>1</v>
      </c>
      <c r="N525" s="5">
        <f>Table1[[#This Row],[pledged]]/Table1[[#This Row],[backers_count]]</f>
        <v>71.785714285714292</v>
      </c>
      <c r="O525" s="1">
        <f t="shared" si="26"/>
        <v>121</v>
      </c>
      <c r="P525" s="5" t="s">
        <v>8270</v>
      </c>
      <c r="Q525" s="1" t="s">
        <v>8318</v>
      </c>
      <c r="R525" s="1" t="s">
        <v>8319</v>
      </c>
      <c r="S525" s="9">
        <f t="shared" si="24"/>
        <v>42238.13282407407</v>
      </c>
      <c r="T525" s="11">
        <f t="shared" si="25"/>
        <v>42268.13282407407</v>
      </c>
      <c r="U525" s="12" t="str">
        <f>TEXT(Table1[[#This Row],[Date Created Conversion (Launched at)]],"mmmm")</f>
        <v>August</v>
      </c>
      <c r="V525" s="12">
        <f>YEAR(Table1[[#This Row],[Date Created Conversion (Launched at)]])</f>
        <v>2015</v>
      </c>
    </row>
    <row r="526" spans="1:22" ht="43" x14ac:dyDescent="0.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 s="8">
        <v>1464801169</v>
      </c>
      <c r="J526" s="8">
        <v>1462209169</v>
      </c>
      <c r="K526" t="b">
        <v>0</v>
      </c>
      <c r="L526">
        <v>130</v>
      </c>
      <c r="M526" t="b">
        <v>1</v>
      </c>
      <c r="N526" s="5">
        <f>Table1[[#This Row],[pledged]]/Table1[[#This Row],[backers_count]]</f>
        <v>29.258076923076924</v>
      </c>
      <c r="O526" s="1">
        <f t="shared" si="26"/>
        <v>109</v>
      </c>
      <c r="P526" s="5" t="s">
        <v>8270</v>
      </c>
      <c r="Q526" s="1" t="s">
        <v>8318</v>
      </c>
      <c r="R526" s="1" t="s">
        <v>8319</v>
      </c>
      <c r="S526" s="9">
        <f t="shared" si="24"/>
        <v>42492.717233796298</v>
      </c>
      <c r="T526" s="11">
        <f t="shared" si="25"/>
        <v>42522.717233796298</v>
      </c>
      <c r="U526" s="12" t="str">
        <f>TEXT(Table1[[#This Row],[Date Created Conversion (Launched at)]],"mmmm")</f>
        <v>May</v>
      </c>
      <c r="V526" s="12">
        <f>YEAR(Table1[[#This Row],[Date Created Conversion (Launched at)]])</f>
        <v>2016</v>
      </c>
    </row>
    <row r="527" spans="1:22" ht="57.35" x14ac:dyDescent="0.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 s="8">
        <v>1410601041</v>
      </c>
      <c r="J527" s="8">
        <v>1406713041</v>
      </c>
      <c r="K527" t="b">
        <v>0</v>
      </c>
      <c r="L527">
        <v>12</v>
      </c>
      <c r="M527" t="b">
        <v>1</v>
      </c>
      <c r="N527" s="5">
        <f>Table1[[#This Row],[pledged]]/Table1[[#This Row],[backers_count]]</f>
        <v>1000</v>
      </c>
      <c r="O527" s="1">
        <f t="shared" si="26"/>
        <v>100</v>
      </c>
      <c r="P527" s="5" t="s">
        <v>8270</v>
      </c>
      <c r="Q527" s="1" t="s">
        <v>8318</v>
      </c>
      <c r="R527" s="1" t="s">
        <v>8319</v>
      </c>
      <c r="S527" s="9">
        <f t="shared" si="24"/>
        <v>41850.400937500002</v>
      </c>
      <c r="T527" s="11">
        <f t="shared" si="25"/>
        <v>41895.400937500002</v>
      </c>
      <c r="U527" s="12" t="str">
        <f>TEXT(Table1[[#This Row],[Date Created Conversion (Launched at)]],"mmmm")</f>
        <v>July</v>
      </c>
      <c r="V527" s="12">
        <f>YEAR(Table1[[#This Row],[Date Created Conversion (Launched at)]])</f>
        <v>2014</v>
      </c>
    </row>
    <row r="528" spans="1:22" ht="43" x14ac:dyDescent="0.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 s="8">
        <v>1438966800</v>
      </c>
      <c r="J528" s="8">
        <v>1436278344</v>
      </c>
      <c r="K528" t="b">
        <v>0</v>
      </c>
      <c r="L528">
        <v>23</v>
      </c>
      <c r="M528" t="b">
        <v>1</v>
      </c>
      <c r="N528" s="5">
        <f>Table1[[#This Row],[pledged]]/Table1[[#This Row],[backers_count]]</f>
        <v>74.347826086956516</v>
      </c>
      <c r="O528" s="1">
        <f t="shared" si="26"/>
        <v>114</v>
      </c>
      <c r="P528" s="5" t="s">
        <v>8270</v>
      </c>
      <c r="Q528" s="1" t="s">
        <v>8318</v>
      </c>
      <c r="R528" s="1" t="s">
        <v>8319</v>
      </c>
      <c r="S528" s="9">
        <f t="shared" si="24"/>
        <v>42192.591944444444</v>
      </c>
      <c r="T528" s="11">
        <f t="shared" si="25"/>
        <v>42223.708333333328</v>
      </c>
      <c r="U528" s="12" t="str">
        <f>TEXT(Table1[[#This Row],[Date Created Conversion (Launched at)]],"mmmm")</f>
        <v>July</v>
      </c>
      <c r="V528" s="12">
        <f>YEAR(Table1[[#This Row],[Date Created Conversion (Launched at)]])</f>
        <v>2015</v>
      </c>
    </row>
    <row r="529" spans="1:22" ht="57.35" x14ac:dyDescent="0.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 s="8">
        <v>1487347500</v>
      </c>
      <c r="J529" s="8">
        <v>1484715366</v>
      </c>
      <c r="K529" t="b">
        <v>0</v>
      </c>
      <c r="L529">
        <v>158</v>
      </c>
      <c r="M529" t="b">
        <v>1</v>
      </c>
      <c r="N529" s="5">
        <f>Table1[[#This Row],[pledged]]/Table1[[#This Row],[backers_count]]</f>
        <v>63.829113924050631</v>
      </c>
      <c r="O529" s="1">
        <f t="shared" si="26"/>
        <v>101</v>
      </c>
      <c r="P529" s="5" t="s">
        <v>8270</v>
      </c>
      <c r="Q529" s="1" t="s">
        <v>8318</v>
      </c>
      <c r="R529" s="1" t="s">
        <v>8319</v>
      </c>
      <c r="S529" s="9">
        <f t="shared" si="24"/>
        <v>42753.205625000002</v>
      </c>
      <c r="T529" s="11">
        <f t="shared" si="25"/>
        <v>42783.670138888891</v>
      </c>
      <c r="U529" s="12" t="str">
        <f>TEXT(Table1[[#This Row],[Date Created Conversion (Launched at)]],"mmmm")</f>
        <v>January</v>
      </c>
      <c r="V529" s="12">
        <f>YEAR(Table1[[#This Row],[Date Created Conversion (Launched at)]])</f>
        <v>2017</v>
      </c>
    </row>
    <row r="530" spans="1:22" ht="28.7" x14ac:dyDescent="0.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 s="8">
        <v>1434921600</v>
      </c>
      <c r="J530" s="8">
        <v>1433109907</v>
      </c>
      <c r="K530" t="b">
        <v>0</v>
      </c>
      <c r="L530">
        <v>30</v>
      </c>
      <c r="M530" t="b">
        <v>1</v>
      </c>
      <c r="N530" s="5">
        <f>Table1[[#This Row],[pledged]]/Table1[[#This Row],[backers_count]]</f>
        <v>44.333333333333336</v>
      </c>
      <c r="O530" s="1">
        <f t="shared" si="26"/>
        <v>116</v>
      </c>
      <c r="P530" s="5" t="s">
        <v>8270</v>
      </c>
      <c r="Q530" s="1" t="s">
        <v>8318</v>
      </c>
      <c r="R530" s="1" t="s">
        <v>8319</v>
      </c>
      <c r="S530" s="9">
        <f t="shared" si="24"/>
        <v>42155.920219907406</v>
      </c>
      <c r="T530" s="11">
        <f t="shared" si="25"/>
        <v>42176.888888888891</v>
      </c>
      <c r="U530" s="12" t="str">
        <f>TEXT(Table1[[#This Row],[Date Created Conversion (Launched at)]],"mmmm")</f>
        <v>May</v>
      </c>
      <c r="V530" s="12">
        <f>YEAR(Table1[[#This Row],[Date Created Conversion (Launched at)]])</f>
        <v>2015</v>
      </c>
    </row>
    <row r="531" spans="1:22" ht="43" x14ac:dyDescent="0.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 s="8">
        <v>1484110800</v>
      </c>
      <c r="J531" s="8">
        <v>1482281094</v>
      </c>
      <c r="K531" t="b">
        <v>0</v>
      </c>
      <c r="L531">
        <v>18</v>
      </c>
      <c r="M531" t="b">
        <v>1</v>
      </c>
      <c r="N531" s="5">
        <f>Table1[[#This Row],[pledged]]/Table1[[#This Row],[backers_count]]</f>
        <v>86.944444444444443</v>
      </c>
      <c r="O531" s="1">
        <f t="shared" si="26"/>
        <v>130</v>
      </c>
      <c r="P531" s="5" t="s">
        <v>8270</v>
      </c>
      <c r="Q531" s="1" t="s">
        <v>8318</v>
      </c>
      <c r="R531" s="1" t="s">
        <v>8319</v>
      </c>
      <c r="S531" s="9">
        <f t="shared" si="24"/>
        <v>42725.031180555554</v>
      </c>
      <c r="T531" s="11">
        <f t="shared" si="25"/>
        <v>42746.208333333328</v>
      </c>
      <c r="U531" s="12" t="str">
        <f>TEXT(Table1[[#This Row],[Date Created Conversion (Launched at)]],"mmmm")</f>
        <v>December</v>
      </c>
      <c r="V531" s="12">
        <f>YEAR(Table1[[#This Row],[Date Created Conversion (Launched at)]])</f>
        <v>2016</v>
      </c>
    </row>
    <row r="532" spans="1:22" ht="43" x14ac:dyDescent="0.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 s="8">
        <v>1435111200</v>
      </c>
      <c r="J532" s="8">
        <v>1433254268</v>
      </c>
      <c r="K532" t="b">
        <v>0</v>
      </c>
      <c r="L532">
        <v>29</v>
      </c>
      <c r="M532" t="b">
        <v>1</v>
      </c>
      <c r="N532" s="5">
        <f>Table1[[#This Row],[pledged]]/Table1[[#This Row],[backers_count]]</f>
        <v>126.55172413793103</v>
      </c>
      <c r="O532" s="1">
        <f t="shared" si="26"/>
        <v>108</v>
      </c>
      <c r="P532" s="5" t="s">
        <v>8270</v>
      </c>
      <c r="Q532" s="1" t="s">
        <v>8318</v>
      </c>
      <c r="R532" s="1" t="s">
        <v>8319</v>
      </c>
      <c r="S532" s="9">
        <f t="shared" si="24"/>
        <v>42157.591064814813</v>
      </c>
      <c r="T532" s="11">
        <f t="shared" si="25"/>
        <v>42179.083333333328</v>
      </c>
      <c r="U532" s="12" t="str">
        <f>TEXT(Table1[[#This Row],[Date Created Conversion (Launched at)]],"mmmm")</f>
        <v>June</v>
      </c>
      <c r="V532" s="12">
        <f>YEAR(Table1[[#This Row],[Date Created Conversion (Launched at)]])</f>
        <v>2015</v>
      </c>
    </row>
    <row r="533" spans="1:22" ht="43" x14ac:dyDescent="0.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 s="8">
        <v>1481957940</v>
      </c>
      <c r="J533" s="8">
        <v>1478050429</v>
      </c>
      <c r="K533" t="b">
        <v>0</v>
      </c>
      <c r="L533">
        <v>31</v>
      </c>
      <c r="M533" t="b">
        <v>1</v>
      </c>
      <c r="N533" s="5">
        <f>Table1[[#This Row],[pledged]]/Table1[[#This Row],[backers_count]]</f>
        <v>129.03225806451613</v>
      </c>
      <c r="O533" s="1">
        <f t="shared" si="26"/>
        <v>100</v>
      </c>
      <c r="P533" s="5" t="s">
        <v>8270</v>
      </c>
      <c r="Q533" s="1" t="s">
        <v>8318</v>
      </c>
      <c r="R533" s="1" t="s">
        <v>8319</v>
      </c>
      <c r="S533" s="9">
        <f t="shared" si="24"/>
        <v>42676.065150462964</v>
      </c>
      <c r="T533" s="11">
        <f t="shared" si="25"/>
        <v>42721.290972222225</v>
      </c>
      <c r="U533" s="12" t="str">
        <f>TEXT(Table1[[#This Row],[Date Created Conversion (Launched at)]],"mmmm")</f>
        <v>November</v>
      </c>
      <c r="V533" s="12">
        <f>YEAR(Table1[[#This Row],[Date Created Conversion (Launched at)]])</f>
        <v>2016</v>
      </c>
    </row>
    <row r="534" spans="1:22" ht="43" x14ac:dyDescent="0.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 s="8">
        <v>1463098208</v>
      </c>
      <c r="J534" s="8">
        <v>1460506208</v>
      </c>
      <c r="K534" t="b">
        <v>0</v>
      </c>
      <c r="L534">
        <v>173</v>
      </c>
      <c r="M534" t="b">
        <v>1</v>
      </c>
      <c r="N534" s="5">
        <f>Table1[[#This Row],[pledged]]/Table1[[#This Row],[backers_count]]</f>
        <v>71.242774566473983</v>
      </c>
      <c r="O534" s="1">
        <f t="shared" si="26"/>
        <v>123</v>
      </c>
      <c r="P534" s="5" t="s">
        <v>8270</v>
      </c>
      <c r="Q534" s="1" t="s">
        <v>8318</v>
      </c>
      <c r="R534" s="1" t="s">
        <v>8319</v>
      </c>
      <c r="S534" s="9">
        <f t="shared" si="24"/>
        <v>42473.007037037038</v>
      </c>
      <c r="T534" s="11">
        <f t="shared" si="25"/>
        <v>42503.007037037038</v>
      </c>
      <c r="U534" s="12" t="str">
        <f>TEXT(Table1[[#This Row],[Date Created Conversion (Launched at)]],"mmmm")</f>
        <v>April</v>
      </c>
      <c r="V534" s="12">
        <f>YEAR(Table1[[#This Row],[Date Created Conversion (Launched at)]])</f>
        <v>2016</v>
      </c>
    </row>
    <row r="535" spans="1:22" ht="43" x14ac:dyDescent="0.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 s="8">
        <v>1463394365</v>
      </c>
      <c r="J535" s="8">
        <v>1461320765</v>
      </c>
      <c r="K535" t="b">
        <v>0</v>
      </c>
      <c r="L535">
        <v>17</v>
      </c>
      <c r="M535" t="b">
        <v>1</v>
      </c>
      <c r="N535" s="5">
        <f>Table1[[#This Row],[pledged]]/Table1[[#This Row],[backers_count]]</f>
        <v>117.88235294117646</v>
      </c>
      <c r="O535" s="1">
        <f t="shared" si="26"/>
        <v>100</v>
      </c>
      <c r="P535" s="5" t="s">
        <v>8270</v>
      </c>
      <c r="Q535" s="1" t="s">
        <v>8318</v>
      </c>
      <c r="R535" s="1" t="s">
        <v>8319</v>
      </c>
      <c r="S535" s="9">
        <f t="shared" si="24"/>
        <v>42482.43478009259</v>
      </c>
      <c r="T535" s="11">
        <f t="shared" si="25"/>
        <v>42506.43478009259</v>
      </c>
      <c r="U535" s="12" t="str">
        <f>TEXT(Table1[[#This Row],[Date Created Conversion (Launched at)]],"mmmm")</f>
        <v>April</v>
      </c>
      <c r="V535" s="12">
        <f>YEAR(Table1[[#This Row],[Date Created Conversion (Launched at)]])</f>
        <v>2016</v>
      </c>
    </row>
    <row r="536" spans="1:22" ht="43" x14ac:dyDescent="0.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 s="8">
        <v>1446418800</v>
      </c>
      <c r="J536" s="8">
        <v>1443036470</v>
      </c>
      <c r="K536" t="b">
        <v>0</v>
      </c>
      <c r="L536">
        <v>48</v>
      </c>
      <c r="M536" t="b">
        <v>1</v>
      </c>
      <c r="N536" s="5">
        <f>Table1[[#This Row],[pledged]]/Table1[[#This Row],[backers_count]]</f>
        <v>327.08333333333331</v>
      </c>
      <c r="O536" s="1">
        <f t="shared" si="26"/>
        <v>105</v>
      </c>
      <c r="P536" s="5" t="s">
        <v>8270</v>
      </c>
      <c r="Q536" s="1" t="s">
        <v>8318</v>
      </c>
      <c r="R536" s="1" t="s">
        <v>8319</v>
      </c>
      <c r="S536" s="9">
        <f t="shared" si="24"/>
        <v>42270.810995370368</v>
      </c>
      <c r="T536" s="11">
        <f t="shared" si="25"/>
        <v>42309.958333333328</v>
      </c>
      <c r="U536" s="12" t="str">
        <f>TEXT(Table1[[#This Row],[Date Created Conversion (Launched at)]],"mmmm")</f>
        <v>September</v>
      </c>
      <c r="V536" s="12">
        <f>YEAR(Table1[[#This Row],[Date Created Conversion (Launched at)]])</f>
        <v>2015</v>
      </c>
    </row>
    <row r="537" spans="1:22" ht="28.7" x14ac:dyDescent="0.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 s="8">
        <v>1483707905</v>
      </c>
      <c r="J537" s="8">
        <v>1481115905</v>
      </c>
      <c r="K537" t="b">
        <v>0</v>
      </c>
      <c r="L537">
        <v>59</v>
      </c>
      <c r="M537" t="b">
        <v>1</v>
      </c>
      <c r="N537" s="5">
        <f>Table1[[#This Row],[pledged]]/Table1[[#This Row],[backers_count]]</f>
        <v>34.745762711864408</v>
      </c>
      <c r="O537" s="1">
        <f t="shared" si="26"/>
        <v>103</v>
      </c>
      <c r="P537" s="5" t="s">
        <v>8270</v>
      </c>
      <c r="Q537" s="1" t="s">
        <v>8318</v>
      </c>
      <c r="R537" s="1" t="s">
        <v>8319</v>
      </c>
      <c r="S537" s="9">
        <f t="shared" si="24"/>
        <v>42711.54519675926</v>
      </c>
      <c r="T537" s="11">
        <f t="shared" si="25"/>
        <v>42741.54519675926</v>
      </c>
      <c r="U537" s="12" t="str">
        <f>TEXT(Table1[[#This Row],[Date Created Conversion (Launched at)]],"mmmm")</f>
        <v>December</v>
      </c>
      <c r="V537" s="12">
        <f>YEAR(Table1[[#This Row],[Date Created Conversion (Launched at)]])</f>
        <v>2016</v>
      </c>
    </row>
    <row r="538" spans="1:22" ht="43" x14ac:dyDescent="0.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 s="8">
        <v>1438624800</v>
      </c>
      <c r="J538" s="8">
        <v>1435133807</v>
      </c>
      <c r="K538" t="b">
        <v>0</v>
      </c>
      <c r="L538">
        <v>39</v>
      </c>
      <c r="M538" t="b">
        <v>1</v>
      </c>
      <c r="N538" s="5">
        <f>Table1[[#This Row],[pledged]]/Table1[[#This Row],[backers_count]]</f>
        <v>100.06410256410257</v>
      </c>
      <c r="O538" s="1">
        <f t="shared" si="26"/>
        <v>118</v>
      </c>
      <c r="P538" s="5" t="s">
        <v>8270</v>
      </c>
      <c r="Q538" s="1" t="s">
        <v>8318</v>
      </c>
      <c r="R538" s="1" t="s">
        <v>8319</v>
      </c>
      <c r="S538" s="9">
        <f t="shared" si="24"/>
        <v>42179.344988425924</v>
      </c>
      <c r="T538" s="11">
        <f t="shared" si="25"/>
        <v>42219.75</v>
      </c>
      <c r="U538" s="12" t="str">
        <f>TEXT(Table1[[#This Row],[Date Created Conversion (Launched at)]],"mmmm")</f>
        <v>June</v>
      </c>
      <c r="V538" s="12">
        <f>YEAR(Table1[[#This Row],[Date Created Conversion (Launched at)]])</f>
        <v>2015</v>
      </c>
    </row>
    <row r="539" spans="1:22" ht="43" x14ac:dyDescent="0.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 s="8">
        <v>1446665191</v>
      </c>
      <c r="J539" s="8">
        <v>1444069591</v>
      </c>
      <c r="K539" t="b">
        <v>0</v>
      </c>
      <c r="L539">
        <v>59</v>
      </c>
      <c r="M539" t="b">
        <v>1</v>
      </c>
      <c r="N539" s="5">
        <f>Table1[[#This Row],[pledged]]/Table1[[#This Row],[backers_count]]</f>
        <v>40.847457627118644</v>
      </c>
      <c r="O539" s="1">
        <f t="shared" si="26"/>
        <v>121</v>
      </c>
      <c r="P539" s="5" t="s">
        <v>8270</v>
      </c>
      <c r="Q539" s="1" t="s">
        <v>8318</v>
      </c>
      <c r="R539" s="1" t="s">
        <v>8319</v>
      </c>
      <c r="S539" s="9">
        <f t="shared" si="24"/>
        <v>42282.768414351856</v>
      </c>
      <c r="T539" s="11">
        <f t="shared" si="25"/>
        <v>42312.810081018513</v>
      </c>
      <c r="U539" s="12" t="str">
        <f>TEXT(Table1[[#This Row],[Date Created Conversion (Launched at)]],"mmmm")</f>
        <v>October</v>
      </c>
      <c r="V539" s="12">
        <f>YEAR(Table1[[#This Row],[Date Created Conversion (Launched at)]])</f>
        <v>2015</v>
      </c>
    </row>
    <row r="540" spans="1:22" ht="43" x14ac:dyDescent="0.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 s="8">
        <v>1463166263</v>
      </c>
      <c r="J540" s="8">
        <v>1460574263</v>
      </c>
      <c r="K540" t="b">
        <v>0</v>
      </c>
      <c r="L540">
        <v>60</v>
      </c>
      <c r="M540" t="b">
        <v>1</v>
      </c>
      <c r="N540" s="5">
        <f>Table1[[#This Row],[pledged]]/Table1[[#This Row],[backers_count]]</f>
        <v>252.01666666666668</v>
      </c>
      <c r="O540" s="1">
        <f t="shared" si="26"/>
        <v>302</v>
      </c>
      <c r="P540" s="5" t="s">
        <v>8270</v>
      </c>
      <c r="Q540" s="1" t="s">
        <v>8318</v>
      </c>
      <c r="R540" s="1" t="s">
        <v>8319</v>
      </c>
      <c r="S540" s="9">
        <f t="shared" si="24"/>
        <v>42473.794710648144</v>
      </c>
      <c r="T540" s="11">
        <f t="shared" si="25"/>
        <v>42503.794710648144</v>
      </c>
      <c r="U540" s="12" t="str">
        <f>TEXT(Table1[[#This Row],[Date Created Conversion (Launched at)]],"mmmm")</f>
        <v>April</v>
      </c>
      <c r="V540" s="12">
        <f>YEAR(Table1[[#This Row],[Date Created Conversion (Launched at)]])</f>
        <v>2016</v>
      </c>
    </row>
    <row r="541" spans="1:22" ht="43" x14ac:dyDescent="0.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 s="8">
        <v>1467681107</v>
      </c>
      <c r="J541" s="8">
        <v>1465866707</v>
      </c>
      <c r="K541" t="b">
        <v>0</v>
      </c>
      <c r="L541">
        <v>20</v>
      </c>
      <c r="M541" t="b">
        <v>1</v>
      </c>
      <c r="N541" s="5">
        <f>Table1[[#This Row],[pledged]]/Table1[[#This Row],[backers_count]]</f>
        <v>25.161000000000001</v>
      </c>
      <c r="O541" s="1">
        <f t="shared" si="26"/>
        <v>101</v>
      </c>
      <c r="P541" s="5" t="s">
        <v>8270</v>
      </c>
      <c r="Q541" s="1" t="s">
        <v>8318</v>
      </c>
      <c r="R541" s="1" t="s">
        <v>8319</v>
      </c>
      <c r="S541" s="9">
        <f t="shared" si="24"/>
        <v>42535.049849537041</v>
      </c>
      <c r="T541" s="11">
        <f t="shared" si="25"/>
        <v>42556.049849537041</v>
      </c>
      <c r="U541" s="12" t="str">
        <f>TEXT(Table1[[#This Row],[Date Created Conversion (Launched at)]],"mmmm")</f>
        <v>June</v>
      </c>
      <c r="V541" s="12">
        <f>YEAR(Table1[[#This Row],[Date Created Conversion (Launched at)]])</f>
        <v>2016</v>
      </c>
    </row>
    <row r="542" spans="1:22" ht="57.35" x14ac:dyDescent="0.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 s="8">
        <v>1423078606</v>
      </c>
      <c r="J542" s="8">
        <v>1420486606</v>
      </c>
      <c r="K542" t="b">
        <v>0</v>
      </c>
      <c r="L542">
        <v>1</v>
      </c>
      <c r="M542" t="b">
        <v>0</v>
      </c>
      <c r="N542" s="5">
        <f>Table1[[#This Row],[pledged]]/Table1[[#This Row],[backers_count]]</f>
        <v>1</v>
      </c>
      <c r="O542" s="1">
        <f t="shared" si="26"/>
        <v>0</v>
      </c>
      <c r="P542" s="5" t="s">
        <v>8271</v>
      </c>
      <c r="Q542" s="1" t="s">
        <v>8320</v>
      </c>
      <c r="R542" s="1" t="s">
        <v>8321</v>
      </c>
      <c r="S542" s="9">
        <f t="shared" si="24"/>
        <v>42009.817199074074</v>
      </c>
      <c r="T542" s="11">
        <f t="shared" si="25"/>
        <v>42039.817199074074</v>
      </c>
      <c r="U542" s="12" t="str">
        <f>TEXT(Table1[[#This Row],[Date Created Conversion (Launched at)]],"mmmm")</f>
        <v>January</v>
      </c>
      <c r="V542" s="12">
        <f>YEAR(Table1[[#This Row],[Date Created Conversion (Launched at)]])</f>
        <v>2015</v>
      </c>
    </row>
    <row r="543" spans="1:22" ht="43" x14ac:dyDescent="0.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 s="8">
        <v>1446080834</v>
      </c>
      <c r="J543" s="8">
        <v>1443488834</v>
      </c>
      <c r="K543" t="b">
        <v>0</v>
      </c>
      <c r="L543">
        <v>1</v>
      </c>
      <c r="M543" t="b">
        <v>0</v>
      </c>
      <c r="N543" s="5">
        <f>Table1[[#This Row],[pledged]]/Table1[[#This Row],[backers_count]]</f>
        <v>25</v>
      </c>
      <c r="O543" s="1">
        <f t="shared" si="26"/>
        <v>1</v>
      </c>
      <c r="P543" s="5" t="s">
        <v>8271</v>
      </c>
      <c r="Q543" s="1" t="s">
        <v>8320</v>
      </c>
      <c r="R543" s="1" t="s">
        <v>8321</v>
      </c>
      <c r="S543" s="9">
        <f t="shared" si="24"/>
        <v>42276.046689814815</v>
      </c>
      <c r="T543" s="11">
        <f t="shared" si="25"/>
        <v>42306.046689814815</v>
      </c>
      <c r="U543" s="12" t="str">
        <f>TEXT(Table1[[#This Row],[Date Created Conversion (Launched at)]],"mmmm")</f>
        <v>September</v>
      </c>
      <c r="V543" s="12">
        <f>YEAR(Table1[[#This Row],[Date Created Conversion (Launched at)]])</f>
        <v>2015</v>
      </c>
    </row>
    <row r="544" spans="1:22" ht="43" x14ac:dyDescent="0.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 s="8">
        <v>1462293716</v>
      </c>
      <c r="J544" s="8">
        <v>1457113316</v>
      </c>
      <c r="K544" t="b">
        <v>0</v>
      </c>
      <c r="L544">
        <v>1</v>
      </c>
      <c r="M544" t="b">
        <v>0</v>
      </c>
      <c r="N544" s="5">
        <f>Table1[[#This Row],[pledged]]/Table1[[#This Row],[backers_count]]</f>
        <v>1</v>
      </c>
      <c r="O544" s="1">
        <f t="shared" si="26"/>
        <v>0</v>
      </c>
      <c r="P544" s="5" t="s">
        <v>8271</v>
      </c>
      <c r="Q544" s="1" t="s">
        <v>8320</v>
      </c>
      <c r="R544" s="1" t="s">
        <v>8321</v>
      </c>
      <c r="S544" s="9">
        <f t="shared" si="24"/>
        <v>42433.737453703703</v>
      </c>
      <c r="T544" s="11">
        <f t="shared" si="25"/>
        <v>42493.695787037039</v>
      </c>
      <c r="U544" s="12" t="str">
        <f>TEXT(Table1[[#This Row],[Date Created Conversion (Launched at)]],"mmmm")</f>
        <v>March</v>
      </c>
      <c r="V544" s="12">
        <f>YEAR(Table1[[#This Row],[Date Created Conversion (Launched at)]])</f>
        <v>2016</v>
      </c>
    </row>
    <row r="545" spans="1:22" ht="43" x14ac:dyDescent="0.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 s="8">
        <v>1414807962</v>
      </c>
      <c r="J545" s="8">
        <v>1412215962</v>
      </c>
      <c r="K545" t="b">
        <v>0</v>
      </c>
      <c r="L545">
        <v>2</v>
      </c>
      <c r="M545" t="b">
        <v>0</v>
      </c>
      <c r="N545" s="5">
        <f>Table1[[#This Row],[pledged]]/Table1[[#This Row],[backers_count]]</f>
        <v>35</v>
      </c>
      <c r="O545" s="1">
        <f t="shared" si="26"/>
        <v>0</v>
      </c>
      <c r="P545" s="5" t="s">
        <v>8271</v>
      </c>
      <c r="Q545" s="1" t="s">
        <v>8320</v>
      </c>
      <c r="R545" s="1" t="s">
        <v>8321</v>
      </c>
      <c r="S545" s="9">
        <f t="shared" si="24"/>
        <v>41914.092152777775</v>
      </c>
      <c r="T545" s="11">
        <f t="shared" si="25"/>
        <v>41944.092152777775</v>
      </c>
      <c r="U545" s="12" t="str">
        <f>TEXT(Table1[[#This Row],[Date Created Conversion (Launched at)]],"mmmm")</f>
        <v>October</v>
      </c>
      <c r="V545" s="12">
        <f>YEAR(Table1[[#This Row],[Date Created Conversion (Launched at)]])</f>
        <v>2014</v>
      </c>
    </row>
    <row r="546" spans="1:22" ht="43" x14ac:dyDescent="0.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 s="8">
        <v>1467647160</v>
      </c>
      <c r="J546" s="8">
        <v>1465055160</v>
      </c>
      <c r="K546" t="b">
        <v>0</v>
      </c>
      <c r="L546">
        <v>2</v>
      </c>
      <c r="M546" t="b">
        <v>0</v>
      </c>
      <c r="N546" s="5">
        <f>Table1[[#This Row],[pledged]]/Table1[[#This Row],[backers_count]]</f>
        <v>3</v>
      </c>
      <c r="O546" s="1">
        <f t="shared" si="26"/>
        <v>1</v>
      </c>
      <c r="P546" s="5" t="s">
        <v>8271</v>
      </c>
      <c r="Q546" s="1" t="s">
        <v>8320</v>
      </c>
      <c r="R546" s="1" t="s">
        <v>8321</v>
      </c>
      <c r="S546" s="9">
        <f t="shared" si="24"/>
        <v>42525.656944444447</v>
      </c>
      <c r="T546" s="11">
        <f t="shared" si="25"/>
        <v>42555.656944444447</v>
      </c>
      <c r="U546" s="12" t="str">
        <f>TEXT(Table1[[#This Row],[Date Created Conversion (Launched at)]],"mmmm")</f>
        <v>June</v>
      </c>
      <c r="V546" s="12">
        <f>YEAR(Table1[[#This Row],[Date Created Conversion (Launched at)]])</f>
        <v>2016</v>
      </c>
    </row>
    <row r="547" spans="1:22" ht="43" x14ac:dyDescent="0.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 s="8">
        <v>1447600389</v>
      </c>
      <c r="J547" s="8">
        <v>1444140789</v>
      </c>
      <c r="K547" t="b">
        <v>0</v>
      </c>
      <c r="L547">
        <v>34</v>
      </c>
      <c r="M547" t="b">
        <v>0</v>
      </c>
      <c r="N547" s="5">
        <f>Table1[[#This Row],[pledged]]/Table1[[#This Row],[backers_count]]</f>
        <v>402.70588235294116</v>
      </c>
      <c r="O547" s="1">
        <f t="shared" si="26"/>
        <v>27</v>
      </c>
      <c r="P547" s="5" t="s">
        <v>8271</v>
      </c>
      <c r="Q547" s="1" t="s">
        <v>8320</v>
      </c>
      <c r="R547" s="1" t="s">
        <v>8321</v>
      </c>
      <c r="S547" s="9">
        <f t="shared" si="24"/>
        <v>42283.592465277776</v>
      </c>
      <c r="T547" s="11">
        <f t="shared" si="25"/>
        <v>42323.634131944447</v>
      </c>
      <c r="U547" s="12" t="str">
        <f>TEXT(Table1[[#This Row],[Date Created Conversion (Launched at)]],"mmmm")</f>
        <v>October</v>
      </c>
      <c r="V547" s="12">
        <f>YEAR(Table1[[#This Row],[Date Created Conversion (Launched at)]])</f>
        <v>2015</v>
      </c>
    </row>
    <row r="548" spans="1:22" ht="43" x14ac:dyDescent="0.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 s="8">
        <v>1445097715</v>
      </c>
      <c r="J548" s="8">
        <v>1441209715</v>
      </c>
      <c r="K548" t="b">
        <v>0</v>
      </c>
      <c r="L548">
        <v>2</v>
      </c>
      <c r="M548" t="b">
        <v>0</v>
      </c>
      <c r="N548" s="5">
        <f>Table1[[#This Row],[pledged]]/Table1[[#This Row],[backers_count]]</f>
        <v>26</v>
      </c>
      <c r="O548" s="1">
        <f t="shared" si="26"/>
        <v>0</v>
      </c>
      <c r="P548" s="5" t="s">
        <v>8271</v>
      </c>
      <c r="Q548" s="1" t="s">
        <v>8320</v>
      </c>
      <c r="R548" s="1" t="s">
        <v>8321</v>
      </c>
      <c r="S548" s="9">
        <f t="shared" si="24"/>
        <v>42249.667997685188</v>
      </c>
      <c r="T548" s="11">
        <f t="shared" si="25"/>
        <v>42294.667997685188</v>
      </c>
      <c r="U548" s="12" t="str">
        <f>TEXT(Table1[[#This Row],[Date Created Conversion (Launched at)]],"mmmm")</f>
        <v>September</v>
      </c>
      <c r="V548" s="12">
        <f>YEAR(Table1[[#This Row],[Date Created Conversion (Launched at)]])</f>
        <v>2015</v>
      </c>
    </row>
    <row r="549" spans="1:22" ht="43" x14ac:dyDescent="0.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 s="8">
        <v>1455122564</v>
      </c>
      <c r="J549" s="8">
        <v>1452530564</v>
      </c>
      <c r="K549" t="b">
        <v>0</v>
      </c>
      <c r="L549">
        <v>0</v>
      </c>
      <c r="M549" t="b">
        <v>0</v>
      </c>
      <c r="N549" s="5" t="e">
        <f>Table1[[#This Row],[pledged]]/Table1[[#This Row],[backers_count]]</f>
        <v>#DIV/0!</v>
      </c>
      <c r="O549" s="1">
        <f t="shared" si="26"/>
        <v>0</v>
      </c>
      <c r="P549" s="5" t="s">
        <v>8271</v>
      </c>
      <c r="Q549" s="1" t="s">
        <v>8320</v>
      </c>
      <c r="R549" s="1" t="s">
        <v>8321</v>
      </c>
      <c r="S549" s="9">
        <f t="shared" si="24"/>
        <v>42380.696342592593</v>
      </c>
      <c r="T549" s="11">
        <f t="shared" si="25"/>
        <v>42410.696342592593</v>
      </c>
      <c r="U549" s="12" t="str">
        <f>TEXT(Table1[[#This Row],[Date Created Conversion (Launched at)]],"mmmm")</f>
        <v>January</v>
      </c>
      <c r="V549" s="12">
        <f>YEAR(Table1[[#This Row],[Date Created Conversion (Launched at)]])</f>
        <v>2016</v>
      </c>
    </row>
    <row r="550" spans="1:22" ht="43" x14ac:dyDescent="0.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 s="8">
        <v>1446154848</v>
      </c>
      <c r="J550" s="8">
        <v>1443562848</v>
      </c>
      <c r="K550" t="b">
        <v>0</v>
      </c>
      <c r="L550">
        <v>1</v>
      </c>
      <c r="M550" t="b">
        <v>0</v>
      </c>
      <c r="N550" s="5">
        <f>Table1[[#This Row],[pledged]]/Table1[[#This Row],[backers_count]]</f>
        <v>9</v>
      </c>
      <c r="O550" s="1">
        <f t="shared" si="26"/>
        <v>0</v>
      </c>
      <c r="P550" s="5" t="s">
        <v>8271</v>
      </c>
      <c r="Q550" s="1" t="s">
        <v>8320</v>
      </c>
      <c r="R550" s="1" t="s">
        <v>8321</v>
      </c>
      <c r="S550" s="9">
        <f t="shared" si="24"/>
        <v>42276.903333333335</v>
      </c>
      <c r="T550" s="11">
        <f t="shared" si="25"/>
        <v>42306.903333333335</v>
      </c>
      <c r="U550" s="12" t="str">
        <f>TEXT(Table1[[#This Row],[Date Created Conversion (Launched at)]],"mmmm")</f>
        <v>September</v>
      </c>
      <c r="V550" s="12">
        <f>YEAR(Table1[[#This Row],[Date Created Conversion (Launched at)]])</f>
        <v>2015</v>
      </c>
    </row>
    <row r="551" spans="1:22" ht="43" x14ac:dyDescent="0.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 s="8">
        <v>1436368622</v>
      </c>
      <c r="J551" s="8">
        <v>1433776622</v>
      </c>
      <c r="K551" t="b">
        <v>0</v>
      </c>
      <c r="L551">
        <v>8</v>
      </c>
      <c r="M551" t="b">
        <v>0</v>
      </c>
      <c r="N551" s="5">
        <f>Table1[[#This Row],[pledged]]/Table1[[#This Row],[backers_count]]</f>
        <v>8.5</v>
      </c>
      <c r="O551" s="1">
        <f t="shared" si="26"/>
        <v>3</v>
      </c>
      <c r="P551" s="5" t="s">
        <v>8271</v>
      </c>
      <c r="Q551" s="1" t="s">
        <v>8320</v>
      </c>
      <c r="R551" s="1" t="s">
        <v>8321</v>
      </c>
      <c r="S551" s="9">
        <f t="shared" si="24"/>
        <v>42163.636828703704</v>
      </c>
      <c r="T551" s="11">
        <f t="shared" si="25"/>
        <v>42193.636828703704</v>
      </c>
      <c r="U551" s="12" t="str">
        <f>TEXT(Table1[[#This Row],[Date Created Conversion (Launched at)]],"mmmm")</f>
        <v>June</v>
      </c>
      <c r="V551" s="12">
        <f>YEAR(Table1[[#This Row],[Date Created Conversion (Launched at)]])</f>
        <v>2015</v>
      </c>
    </row>
    <row r="552" spans="1:22" ht="43" x14ac:dyDescent="0.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 s="8">
        <v>1485838800</v>
      </c>
      <c r="J552" s="8">
        <v>1484756245</v>
      </c>
      <c r="K552" t="b">
        <v>0</v>
      </c>
      <c r="L552">
        <v>4</v>
      </c>
      <c r="M552" t="b">
        <v>0</v>
      </c>
      <c r="N552" s="5">
        <f>Table1[[#This Row],[pledged]]/Table1[[#This Row],[backers_count]]</f>
        <v>8.75</v>
      </c>
      <c r="O552" s="1">
        <f t="shared" si="26"/>
        <v>1</v>
      </c>
      <c r="P552" s="5" t="s">
        <v>8271</v>
      </c>
      <c r="Q552" s="1" t="s">
        <v>8320</v>
      </c>
      <c r="R552" s="1" t="s">
        <v>8321</v>
      </c>
      <c r="S552" s="9">
        <f t="shared" si="24"/>
        <v>42753.678761574076</v>
      </c>
      <c r="T552" s="11">
        <f t="shared" si="25"/>
        <v>42766.208333333328</v>
      </c>
      <c r="U552" s="12" t="str">
        <f>TEXT(Table1[[#This Row],[Date Created Conversion (Launched at)]],"mmmm")</f>
        <v>January</v>
      </c>
      <c r="V552" s="12">
        <f>YEAR(Table1[[#This Row],[Date Created Conversion (Launched at)]])</f>
        <v>2017</v>
      </c>
    </row>
    <row r="553" spans="1:22" ht="43" x14ac:dyDescent="0.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 s="8">
        <v>1438451580</v>
      </c>
      <c r="J553" s="8">
        <v>1434609424</v>
      </c>
      <c r="K553" t="b">
        <v>0</v>
      </c>
      <c r="L553">
        <v>28</v>
      </c>
      <c r="M553" t="b">
        <v>0</v>
      </c>
      <c r="N553" s="5">
        <f>Table1[[#This Row],[pledged]]/Table1[[#This Row],[backers_count]]</f>
        <v>135.03571428571428</v>
      </c>
      <c r="O553" s="1">
        <f t="shared" si="26"/>
        <v>5</v>
      </c>
      <c r="P553" s="5" t="s">
        <v>8271</v>
      </c>
      <c r="Q553" s="1" t="s">
        <v>8320</v>
      </c>
      <c r="R553" s="1" t="s">
        <v>8321</v>
      </c>
      <c r="S553" s="9">
        <f t="shared" si="24"/>
        <v>42173.275740740741</v>
      </c>
      <c r="T553" s="11">
        <f t="shared" si="25"/>
        <v>42217.745138888888</v>
      </c>
      <c r="U553" s="12" t="str">
        <f>TEXT(Table1[[#This Row],[Date Created Conversion (Launched at)]],"mmmm")</f>
        <v>June</v>
      </c>
      <c r="V553" s="12">
        <f>YEAR(Table1[[#This Row],[Date Created Conversion (Launched at)]])</f>
        <v>2015</v>
      </c>
    </row>
    <row r="554" spans="1:22" ht="43" x14ac:dyDescent="0.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 s="8">
        <v>1452350896</v>
      </c>
      <c r="J554" s="8">
        <v>1447166896</v>
      </c>
      <c r="K554" t="b">
        <v>0</v>
      </c>
      <c r="L554">
        <v>0</v>
      </c>
      <c r="M554" t="b">
        <v>0</v>
      </c>
      <c r="N554" s="5" t="e">
        <f>Table1[[#This Row],[pledged]]/Table1[[#This Row],[backers_count]]</f>
        <v>#DIV/0!</v>
      </c>
      <c r="O554" s="1">
        <f t="shared" si="26"/>
        <v>0</v>
      </c>
      <c r="P554" s="5" t="s">
        <v>8271</v>
      </c>
      <c r="Q554" s="1" t="s">
        <v>8320</v>
      </c>
      <c r="R554" s="1" t="s">
        <v>8321</v>
      </c>
      <c r="S554" s="9">
        <f t="shared" si="24"/>
        <v>42318.616851851853</v>
      </c>
      <c r="T554" s="11">
        <f t="shared" si="25"/>
        <v>42378.616851851853</v>
      </c>
      <c r="U554" s="12" t="str">
        <f>TEXT(Table1[[#This Row],[Date Created Conversion (Launched at)]],"mmmm")</f>
        <v>November</v>
      </c>
      <c r="V554" s="12">
        <f>YEAR(Table1[[#This Row],[Date Created Conversion (Launched at)]])</f>
        <v>2015</v>
      </c>
    </row>
    <row r="555" spans="1:22" ht="43" x14ac:dyDescent="0.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 s="8">
        <v>1415988991</v>
      </c>
      <c r="J555" s="8">
        <v>1413393391</v>
      </c>
      <c r="K555" t="b">
        <v>0</v>
      </c>
      <c r="L555">
        <v>6</v>
      </c>
      <c r="M555" t="b">
        <v>0</v>
      </c>
      <c r="N555" s="5">
        <f>Table1[[#This Row],[pledged]]/Table1[[#This Row],[backers_count]]</f>
        <v>20.5</v>
      </c>
      <c r="O555" s="1">
        <f t="shared" si="26"/>
        <v>0</v>
      </c>
      <c r="P555" s="5" t="s">
        <v>8271</v>
      </c>
      <c r="Q555" s="1" t="s">
        <v>8320</v>
      </c>
      <c r="R555" s="1" t="s">
        <v>8321</v>
      </c>
      <c r="S555" s="9">
        <f t="shared" si="24"/>
        <v>41927.71980324074</v>
      </c>
      <c r="T555" s="11">
        <f t="shared" si="25"/>
        <v>41957.761469907404</v>
      </c>
      <c r="U555" s="12" t="str">
        <f>TEXT(Table1[[#This Row],[Date Created Conversion (Launched at)]],"mmmm")</f>
        <v>October</v>
      </c>
      <c r="V555" s="12">
        <f>YEAR(Table1[[#This Row],[Date Created Conversion (Launched at)]])</f>
        <v>2014</v>
      </c>
    </row>
    <row r="556" spans="1:22" ht="43" x14ac:dyDescent="0.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 s="8">
        <v>1413735972</v>
      </c>
      <c r="J556" s="8">
        <v>1411143972</v>
      </c>
      <c r="K556" t="b">
        <v>0</v>
      </c>
      <c r="L556">
        <v>22</v>
      </c>
      <c r="M556" t="b">
        <v>0</v>
      </c>
      <c r="N556" s="5">
        <f>Table1[[#This Row],[pledged]]/Table1[[#This Row],[backers_count]]</f>
        <v>64.36363636363636</v>
      </c>
      <c r="O556" s="1">
        <f t="shared" si="26"/>
        <v>37</v>
      </c>
      <c r="P556" s="5" t="s">
        <v>8271</v>
      </c>
      <c r="Q556" s="1" t="s">
        <v>8320</v>
      </c>
      <c r="R556" s="1" t="s">
        <v>8321</v>
      </c>
      <c r="S556" s="9">
        <f t="shared" si="24"/>
        <v>41901.684861111113</v>
      </c>
      <c r="T556" s="11">
        <f t="shared" si="25"/>
        <v>41931.684861111113</v>
      </c>
      <c r="U556" s="12" t="str">
        <f>TEXT(Table1[[#This Row],[Date Created Conversion (Launched at)]],"mmmm")</f>
        <v>September</v>
      </c>
      <c r="V556" s="12">
        <f>YEAR(Table1[[#This Row],[Date Created Conversion (Launched at)]])</f>
        <v>2014</v>
      </c>
    </row>
    <row r="557" spans="1:22" ht="43" x14ac:dyDescent="0.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 s="8">
        <v>1465720143</v>
      </c>
      <c r="J557" s="8">
        <v>1463128143</v>
      </c>
      <c r="K557" t="b">
        <v>0</v>
      </c>
      <c r="L557">
        <v>0</v>
      </c>
      <c r="M557" t="b">
        <v>0</v>
      </c>
      <c r="N557" s="5" t="e">
        <f>Table1[[#This Row],[pledged]]/Table1[[#This Row],[backers_count]]</f>
        <v>#DIV/0!</v>
      </c>
      <c r="O557" s="1">
        <f t="shared" si="26"/>
        <v>0</v>
      </c>
      <c r="P557" s="5" t="s">
        <v>8271</v>
      </c>
      <c r="Q557" s="1" t="s">
        <v>8320</v>
      </c>
      <c r="R557" s="1" t="s">
        <v>8321</v>
      </c>
      <c r="S557" s="9">
        <f t="shared" si="24"/>
        <v>42503.353506944448</v>
      </c>
      <c r="T557" s="11">
        <f t="shared" si="25"/>
        <v>42533.353506944448</v>
      </c>
      <c r="U557" s="12" t="str">
        <f>TEXT(Table1[[#This Row],[Date Created Conversion (Launched at)]],"mmmm")</f>
        <v>May</v>
      </c>
      <c r="V557" s="12">
        <f>YEAR(Table1[[#This Row],[Date Created Conversion (Launched at)]])</f>
        <v>2016</v>
      </c>
    </row>
    <row r="558" spans="1:22" ht="28.7" x14ac:dyDescent="0.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 s="8">
        <v>1452112717</v>
      </c>
      <c r="J558" s="8">
        <v>1449520717</v>
      </c>
      <c r="K558" t="b">
        <v>0</v>
      </c>
      <c r="L558">
        <v>1</v>
      </c>
      <c r="M558" t="b">
        <v>0</v>
      </c>
      <c r="N558" s="5">
        <f>Table1[[#This Row],[pledged]]/Table1[[#This Row],[backers_count]]</f>
        <v>200</v>
      </c>
      <c r="O558" s="1">
        <f t="shared" si="26"/>
        <v>3</v>
      </c>
      <c r="P558" s="5" t="s">
        <v>8271</v>
      </c>
      <c r="Q558" s="1" t="s">
        <v>8320</v>
      </c>
      <c r="R558" s="1" t="s">
        <v>8321</v>
      </c>
      <c r="S558" s="9">
        <f t="shared" si="24"/>
        <v>42345.860150462962</v>
      </c>
      <c r="T558" s="11">
        <f t="shared" si="25"/>
        <v>42375.860150462962</v>
      </c>
      <c r="U558" s="12" t="str">
        <f>TEXT(Table1[[#This Row],[Date Created Conversion (Launched at)]],"mmmm")</f>
        <v>December</v>
      </c>
      <c r="V558" s="12">
        <f>YEAR(Table1[[#This Row],[Date Created Conversion (Launched at)]])</f>
        <v>2015</v>
      </c>
    </row>
    <row r="559" spans="1:22" ht="43" x14ac:dyDescent="0.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 s="8">
        <v>1480721803</v>
      </c>
      <c r="J559" s="8">
        <v>1478126203</v>
      </c>
      <c r="K559" t="b">
        <v>0</v>
      </c>
      <c r="L559">
        <v>20</v>
      </c>
      <c r="M559" t="b">
        <v>0</v>
      </c>
      <c r="N559" s="5">
        <f>Table1[[#This Row],[pledged]]/Table1[[#This Row],[backers_count]]</f>
        <v>68.3</v>
      </c>
      <c r="O559" s="1">
        <f t="shared" si="26"/>
        <v>1</v>
      </c>
      <c r="P559" s="5" t="s">
        <v>8271</v>
      </c>
      <c r="Q559" s="1" t="s">
        <v>8320</v>
      </c>
      <c r="R559" s="1" t="s">
        <v>8321</v>
      </c>
      <c r="S559" s="9">
        <f t="shared" si="24"/>
        <v>42676.942164351851</v>
      </c>
      <c r="T559" s="11">
        <f t="shared" si="25"/>
        <v>42706.983831018515</v>
      </c>
      <c r="U559" s="12" t="str">
        <f>TEXT(Table1[[#This Row],[Date Created Conversion (Launched at)]],"mmmm")</f>
        <v>November</v>
      </c>
      <c r="V559" s="12">
        <f>YEAR(Table1[[#This Row],[Date Created Conversion (Launched at)]])</f>
        <v>2016</v>
      </c>
    </row>
    <row r="560" spans="1:22" ht="43" x14ac:dyDescent="0.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 s="8">
        <v>1427227905</v>
      </c>
      <c r="J560" s="8">
        <v>1424639505</v>
      </c>
      <c r="K560" t="b">
        <v>0</v>
      </c>
      <c r="L560">
        <v>0</v>
      </c>
      <c r="M560" t="b">
        <v>0</v>
      </c>
      <c r="N560" s="5" t="e">
        <f>Table1[[#This Row],[pledged]]/Table1[[#This Row],[backers_count]]</f>
        <v>#DIV/0!</v>
      </c>
      <c r="O560" s="1">
        <f t="shared" si="26"/>
        <v>0</v>
      </c>
      <c r="P560" s="5" t="s">
        <v>8271</v>
      </c>
      <c r="Q560" s="1" t="s">
        <v>8320</v>
      </c>
      <c r="R560" s="1" t="s">
        <v>8321</v>
      </c>
      <c r="S560" s="9">
        <f t="shared" si="24"/>
        <v>42057.883159722223</v>
      </c>
      <c r="T560" s="11">
        <f t="shared" si="25"/>
        <v>42087.841493055559</v>
      </c>
      <c r="U560" s="12" t="str">
        <f>TEXT(Table1[[#This Row],[Date Created Conversion (Launched at)]],"mmmm")</f>
        <v>February</v>
      </c>
      <c r="V560" s="12">
        <f>YEAR(Table1[[#This Row],[Date Created Conversion (Launched at)]])</f>
        <v>2015</v>
      </c>
    </row>
    <row r="561" spans="1:22" ht="43" x14ac:dyDescent="0.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 s="8">
        <v>1449989260</v>
      </c>
      <c r="J561" s="8">
        <v>1447397260</v>
      </c>
      <c r="K561" t="b">
        <v>0</v>
      </c>
      <c r="L561">
        <v>1</v>
      </c>
      <c r="M561" t="b">
        <v>0</v>
      </c>
      <c r="N561" s="5">
        <f>Table1[[#This Row],[pledged]]/Table1[[#This Row],[backers_count]]</f>
        <v>50</v>
      </c>
      <c r="O561" s="1">
        <f t="shared" si="26"/>
        <v>0</v>
      </c>
      <c r="P561" s="5" t="s">
        <v>8271</v>
      </c>
      <c r="Q561" s="1" t="s">
        <v>8320</v>
      </c>
      <c r="R561" s="1" t="s">
        <v>8321</v>
      </c>
      <c r="S561" s="9">
        <f t="shared" si="24"/>
        <v>42321.283101851848</v>
      </c>
      <c r="T561" s="11">
        <f t="shared" si="25"/>
        <v>42351.283101851848</v>
      </c>
      <c r="U561" s="12" t="str">
        <f>TEXT(Table1[[#This Row],[Date Created Conversion (Launched at)]],"mmmm")</f>
        <v>November</v>
      </c>
      <c r="V561" s="12">
        <f>YEAR(Table1[[#This Row],[Date Created Conversion (Launched at)]])</f>
        <v>2015</v>
      </c>
    </row>
    <row r="562" spans="1:22" ht="43" x14ac:dyDescent="0.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 s="8">
        <v>1418841045</v>
      </c>
      <c r="J562" s="8">
        <v>1416249045</v>
      </c>
      <c r="K562" t="b">
        <v>0</v>
      </c>
      <c r="L562">
        <v>3</v>
      </c>
      <c r="M562" t="b">
        <v>0</v>
      </c>
      <c r="N562" s="5">
        <f>Table1[[#This Row],[pledged]]/Table1[[#This Row],[backers_count]]</f>
        <v>4</v>
      </c>
      <c r="O562" s="1">
        <f t="shared" si="26"/>
        <v>0</v>
      </c>
      <c r="P562" s="5" t="s">
        <v>8271</v>
      </c>
      <c r="Q562" s="1" t="s">
        <v>8320</v>
      </c>
      <c r="R562" s="1" t="s">
        <v>8321</v>
      </c>
      <c r="S562" s="9">
        <f t="shared" si="24"/>
        <v>41960.771354166667</v>
      </c>
      <c r="T562" s="11">
        <f t="shared" si="25"/>
        <v>41990.771354166667</v>
      </c>
      <c r="U562" s="12" t="str">
        <f>TEXT(Table1[[#This Row],[Date Created Conversion (Launched at)]],"mmmm")</f>
        <v>November</v>
      </c>
      <c r="V562" s="12">
        <f>YEAR(Table1[[#This Row],[Date Created Conversion (Launched at)]])</f>
        <v>2014</v>
      </c>
    </row>
    <row r="563" spans="1:22" ht="43" x14ac:dyDescent="0.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 s="8">
        <v>1445874513</v>
      </c>
      <c r="J563" s="8">
        <v>1442850513</v>
      </c>
      <c r="K563" t="b">
        <v>0</v>
      </c>
      <c r="L563">
        <v>2</v>
      </c>
      <c r="M563" t="b">
        <v>0</v>
      </c>
      <c r="N563" s="5">
        <f>Table1[[#This Row],[pledged]]/Table1[[#This Row],[backers_count]]</f>
        <v>27.5</v>
      </c>
      <c r="O563" s="1">
        <f t="shared" si="26"/>
        <v>0</v>
      </c>
      <c r="P563" s="5" t="s">
        <v>8271</v>
      </c>
      <c r="Q563" s="1" t="s">
        <v>8320</v>
      </c>
      <c r="R563" s="1" t="s">
        <v>8321</v>
      </c>
      <c r="S563" s="9">
        <f t="shared" si="24"/>
        <v>42268.658715277779</v>
      </c>
      <c r="T563" s="11">
        <f t="shared" si="25"/>
        <v>42303.658715277779</v>
      </c>
      <c r="U563" s="12" t="str">
        <f>TEXT(Table1[[#This Row],[Date Created Conversion (Launched at)]],"mmmm")</f>
        <v>September</v>
      </c>
      <c r="V563" s="12">
        <f>YEAR(Table1[[#This Row],[Date Created Conversion (Launched at)]])</f>
        <v>2015</v>
      </c>
    </row>
    <row r="564" spans="1:22" ht="43" x14ac:dyDescent="0.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 s="8">
        <v>1482052815</v>
      </c>
      <c r="J564" s="8">
        <v>1479460815</v>
      </c>
      <c r="K564" t="b">
        <v>0</v>
      </c>
      <c r="L564">
        <v>0</v>
      </c>
      <c r="M564" t="b">
        <v>0</v>
      </c>
      <c r="N564" s="5" t="e">
        <f>Table1[[#This Row],[pledged]]/Table1[[#This Row],[backers_count]]</f>
        <v>#DIV/0!</v>
      </c>
      <c r="O564" s="1">
        <f t="shared" si="26"/>
        <v>0</v>
      </c>
      <c r="P564" s="5" t="s">
        <v>8271</v>
      </c>
      <c r="Q564" s="1" t="s">
        <v>8320</v>
      </c>
      <c r="R564" s="1" t="s">
        <v>8321</v>
      </c>
      <c r="S564" s="9">
        <f t="shared" si="24"/>
        <v>42692.389062499999</v>
      </c>
      <c r="T564" s="11">
        <f t="shared" si="25"/>
        <v>42722.389062499999</v>
      </c>
      <c r="U564" s="12" t="str">
        <f>TEXT(Table1[[#This Row],[Date Created Conversion (Launched at)]],"mmmm")</f>
        <v>November</v>
      </c>
      <c r="V564" s="12">
        <f>YEAR(Table1[[#This Row],[Date Created Conversion (Launched at)]])</f>
        <v>2016</v>
      </c>
    </row>
    <row r="565" spans="1:22" ht="43" x14ac:dyDescent="0.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 s="8">
        <v>1424137247</v>
      </c>
      <c r="J565" s="8">
        <v>1421545247</v>
      </c>
      <c r="K565" t="b">
        <v>0</v>
      </c>
      <c r="L565">
        <v>2</v>
      </c>
      <c r="M565" t="b">
        <v>0</v>
      </c>
      <c r="N565" s="5">
        <f>Table1[[#This Row],[pledged]]/Table1[[#This Row],[backers_count]]</f>
        <v>34</v>
      </c>
      <c r="O565" s="1">
        <f t="shared" si="26"/>
        <v>0</v>
      </c>
      <c r="P565" s="5" t="s">
        <v>8271</v>
      </c>
      <c r="Q565" s="1" t="s">
        <v>8320</v>
      </c>
      <c r="R565" s="1" t="s">
        <v>8321</v>
      </c>
      <c r="S565" s="9">
        <f t="shared" si="24"/>
        <v>42022.069988425923</v>
      </c>
      <c r="T565" s="11">
        <f t="shared" si="25"/>
        <v>42052.069988425923</v>
      </c>
      <c r="U565" s="12" t="str">
        <f>TEXT(Table1[[#This Row],[Date Created Conversion (Launched at)]],"mmmm")</f>
        <v>January</v>
      </c>
      <c r="V565" s="12">
        <f>YEAR(Table1[[#This Row],[Date Created Conversion (Launched at)]])</f>
        <v>2015</v>
      </c>
    </row>
    <row r="566" spans="1:22" ht="57.35" x14ac:dyDescent="0.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 s="8">
        <v>1457822275</v>
      </c>
      <c r="J566" s="8">
        <v>1455230275</v>
      </c>
      <c r="K566" t="b">
        <v>0</v>
      </c>
      <c r="L566">
        <v>1</v>
      </c>
      <c r="M566" t="b">
        <v>0</v>
      </c>
      <c r="N566" s="5">
        <f>Table1[[#This Row],[pledged]]/Table1[[#This Row],[backers_count]]</f>
        <v>1</v>
      </c>
      <c r="O566" s="1">
        <f t="shared" si="26"/>
        <v>0</v>
      </c>
      <c r="P566" s="5" t="s">
        <v>8271</v>
      </c>
      <c r="Q566" s="1" t="s">
        <v>8320</v>
      </c>
      <c r="R566" s="1" t="s">
        <v>8321</v>
      </c>
      <c r="S566" s="9">
        <f t="shared" si="24"/>
        <v>42411.942997685182</v>
      </c>
      <c r="T566" s="11">
        <f t="shared" si="25"/>
        <v>42441.942997685182</v>
      </c>
      <c r="U566" s="12" t="str">
        <f>TEXT(Table1[[#This Row],[Date Created Conversion (Launched at)]],"mmmm")</f>
        <v>February</v>
      </c>
      <c r="V566" s="12">
        <f>YEAR(Table1[[#This Row],[Date Created Conversion (Launched at)]])</f>
        <v>2016</v>
      </c>
    </row>
    <row r="567" spans="1:22" ht="43" x14ac:dyDescent="0.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 s="8">
        <v>1436554249</v>
      </c>
      <c r="J567" s="8">
        <v>1433962249</v>
      </c>
      <c r="K567" t="b">
        <v>0</v>
      </c>
      <c r="L567">
        <v>0</v>
      </c>
      <c r="M567" t="b">
        <v>0</v>
      </c>
      <c r="N567" s="5" t="e">
        <f>Table1[[#This Row],[pledged]]/Table1[[#This Row],[backers_count]]</f>
        <v>#DIV/0!</v>
      </c>
      <c r="O567" s="1">
        <f t="shared" si="26"/>
        <v>0</v>
      </c>
      <c r="P567" s="5" t="s">
        <v>8271</v>
      </c>
      <c r="Q567" s="1" t="s">
        <v>8320</v>
      </c>
      <c r="R567" s="1" t="s">
        <v>8321</v>
      </c>
      <c r="S567" s="9">
        <f t="shared" si="24"/>
        <v>42165.78528935185</v>
      </c>
      <c r="T567" s="11">
        <f t="shared" si="25"/>
        <v>42195.78528935185</v>
      </c>
      <c r="U567" s="12" t="str">
        <f>TEXT(Table1[[#This Row],[Date Created Conversion (Launched at)]],"mmmm")</f>
        <v>June</v>
      </c>
      <c r="V567" s="12">
        <f>YEAR(Table1[[#This Row],[Date Created Conversion (Launched at)]])</f>
        <v>2015</v>
      </c>
    </row>
    <row r="568" spans="1:22" ht="43" x14ac:dyDescent="0.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 s="8">
        <v>1468513533</v>
      </c>
      <c r="J568" s="8">
        <v>1465921533</v>
      </c>
      <c r="K568" t="b">
        <v>0</v>
      </c>
      <c r="L568">
        <v>1</v>
      </c>
      <c r="M568" t="b">
        <v>0</v>
      </c>
      <c r="N568" s="5">
        <f>Table1[[#This Row],[pledged]]/Table1[[#This Row],[backers_count]]</f>
        <v>1</v>
      </c>
      <c r="O568" s="1">
        <f t="shared" si="26"/>
        <v>0</v>
      </c>
      <c r="P568" s="5" t="s">
        <v>8271</v>
      </c>
      <c r="Q568" s="1" t="s">
        <v>8320</v>
      </c>
      <c r="R568" s="1" t="s">
        <v>8321</v>
      </c>
      <c r="S568" s="9">
        <f t="shared" si="24"/>
        <v>42535.68440972222</v>
      </c>
      <c r="T568" s="11">
        <f t="shared" si="25"/>
        <v>42565.68440972222</v>
      </c>
      <c r="U568" s="12" t="str">
        <f>TEXT(Table1[[#This Row],[Date Created Conversion (Launched at)]],"mmmm")</f>
        <v>June</v>
      </c>
      <c r="V568" s="12">
        <f>YEAR(Table1[[#This Row],[Date Created Conversion (Launched at)]])</f>
        <v>2016</v>
      </c>
    </row>
    <row r="569" spans="1:22" ht="43" x14ac:dyDescent="0.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 s="8">
        <v>1420143194</v>
      </c>
      <c r="J569" s="8">
        <v>1417551194</v>
      </c>
      <c r="K569" t="b">
        <v>0</v>
      </c>
      <c r="L569">
        <v>0</v>
      </c>
      <c r="M569" t="b">
        <v>0</v>
      </c>
      <c r="N569" s="5" t="e">
        <f>Table1[[#This Row],[pledged]]/Table1[[#This Row],[backers_count]]</f>
        <v>#DIV/0!</v>
      </c>
      <c r="O569" s="1">
        <f t="shared" si="26"/>
        <v>0</v>
      </c>
      <c r="P569" s="5" t="s">
        <v>8271</v>
      </c>
      <c r="Q569" s="1" t="s">
        <v>8320</v>
      </c>
      <c r="R569" s="1" t="s">
        <v>8321</v>
      </c>
      <c r="S569" s="9">
        <f t="shared" si="24"/>
        <v>41975.842523148152</v>
      </c>
      <c r="T569" s="11">
        <f t="shared" si="25"/>
        <v>42005.842523148152</v>
      </c>
      <c r="U569" s="12" t="str">
        <f>TEXT(Table1[[#This Row],[Date Created Conversion (Launched at)]],"mmmm")</f>
        <v>December</v>
      </c>
      <c r="V569" s="12">
        <f>YEAR(Table1[[#This Row],[Date Created Conversion (Launched at)]])</f>
        <v>2014</v>
      </c>
    </row>
    <row r="570" spans="1:22" ht="57.35" x14ac:dyDescent="0.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 s="8">
        <v>1452942000</v>
      </c>
      <c r="J570" s="8">
        <v>1449785223</v>
      </c>
      <c r="K570" t="b">
        <v>0</v>
      </c>
      <c r="L570">
        <v>5</v>
      </c>
      <c r="M570" t="b">
        <v>0</v>
      </c>
      <c r="N570" s="5">
        <f>Table1[[#This Row],[pledged]]/Table1[[#This Row],[backers_count]]</f>
        <v>49</v>
      </c>
      <c r="O570" s="1">
        <f t="shared" si="26"/>
        <v>1</v>
      </c>
      <c r="P570" s="5" t="s">
        <v>8271</v>
      </c>
      <c r="Q570" s="1" t="s">
        <v>8320</v>
      </c>
      <c r="R570" s="1" t="s">
        <v>8321</v>
      </c>
      <c r="S570" s="9">
        <f t="shared" si="24"/>
        <v>42348.9215625</v>
      </c>
      <c r="T570" s="11">
        <f t="shared" si="25"/>
        <v>42385.458333333328</v>
      </c>
      <c r="U570" s="12" t="str">
        <f>TEXT(Table1[[#This Row],[Date Created Conversion (Launched at)]],"mmmm")</f>
        <v>December</v>
      </c>
      <c r="V570" s="12">
        <f>YEAR(Table1[[#This Row],[Date Created Conversion (Launched at)]])</f>
        <v>2015</v>
      </c>
    </row>
    <row r="571" spans="1:22" ht="43" x14ac:dyDescent="0.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 s="8">
        <v>1451679612</v>
      </c>
      <c r="J571" s="8">
        <v>1449087612</v>
      </c>
      <c r="K571" t="b">
        <v>0</v>
      </c>
      <c r="L571">
        <v>1</v>
      </c>
      <c r="M571" t="b">
        <v>0</v>
      </c>
      <c r="N571" s="5">
        <f>Table1[[#This Row],[pledged]]/Table1[[#This Row],[backers_count]]</f>
        <v>20</v>
      </c>
      <c r="O571" s="1">
        <f t="shared" si="26"/>
        <v>1</v>
      </c>
      <c r="P571" s="5" t="s">
        <v>8271</v>
      </c>
      <c r="Q571" s="1" t="s">
        <v>8320</v>
      </c>
      <c r="R571" s="1" t="s">
        <v>8321</v>
      </c>
      <c r="S571" s="9">
        <f t="shared" si="24"/>
        <v>42340.847361111111</v>
      </c>
      <c r="T571" s="11">
        <f t="shared" si="25"/>
        <v>42370.847361111111</v>
      </c>
      <c r="U571" s="12" t="str">
        <f>TEXT(Table1[[#This Row],[Date Created Conversion (Launched at)]],"mmmm")</f>
        <v>December</v>
      </c>
      <c r="V571" s="12">
        <f>YEAR(Table1[[#This Row],[Date Created Conversion (Launched at)]])</f>
        <v>2015</v>
      </c>
    </row>
    <row r="572" spans="1:22" ht="28.7" x14ac:dyDescent="0.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 s="8">
        <v>1455822569</v>
      </c>
      <c r="J572" s="8">
        <v>1453230569</v>
      </c>
      <c r="K572" t="b">
        <v>0</v>
      </c>
      <c r="L572">
        <v>1</v>
      </c>
      <c r="M572" t="b">
        <v>0</v>
      </c>
      <c r="N572" s="5">
        <f>Table1[[#This Row],[pledged]]/Table1[[#This Row],[backers_count]]</f>
        <v>142</v>
      </c>
      <c r="O572" s="1">
        <f t="shared" si="26"/>
        <v>0</v>
      </c>
      <c r="P572" s="5" t="s">
        <v>8271</v>
      </c>
      <c r="Q572" s="1" t="s">
        <v>8320</v>
      </c>
      <c r="R572" s="1" t="s">
        <v>8321</v>
      </c>
      <c r="S572" s="9">
        <f t="shared" si="24"/>
        <v>42388.798252314809</v>
      </c>
      <c r="T572" s="11">
        <f t="shared" si="25"/>
        <v>42418.798252314809</v>
      </c>
      <c r="U572" s="12" t="str">
        <f>TEXT(Table1[[#This Row],[Date Created Conversion (Launched at)]],"mmmm")</f>
        <v>January</v>
      </c>
      <c r="V572" s="12">
        <f>YEAR(Table1[[#This Row],[Date Created Conversion (Launched at)]])</f>
        <v>2016</v>
      </c>
    </row>
    <row r="573" spans="1:22" ht="43" x14ac:dyDescent="0.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 s="8">
        <v>1437969540</v>
      </c>
      <c r="J573" s="8">
        <v>1436297723</v>
      </c>
      <c r="K573" t="b">
        <v>0</v>
      </c>
      <c r="L573">
        <v>2</v>
      </c>
      <c r="M573" t="b">
        <v>0</v>
      </c>
      <c r="N573" s="5">
        <f>Table1[[#This Row],[pledged]]/Table1[[#This Row],[backers_count]]</f>
        <v>53</v>
      </c>
      <c r="O573" s="1">
        <f t="shared" si="26"/>
        <v>0</v>
      </c>
      <c r="P573" s="5" t="s">
        <v>8271</v>
      </c>
      <c r="Q573" s="1" t="s">
        <v>8320</v>
      </c>
      <c r="R573" s="1" t="s">
        <v>8321</v>
      </c>
      <c r="S573" s="9">
        <f t="shared" si="24"/>
        <v>42192.816238425927</v>
      </c>
      <c r="T573" s="11">
        <f t="shared" si="25"/>
        <v>42212.165972222225</v>
      </c>
      <c r="U573" s="12" t="str">
        <f>TEXT(Table1[[#This Row],[Date Created Conversion (Launched at)]],"mmmm")</f>
        <v>July</v>
      </c>
      <c r="V573" s="12">
        <f>YEAR(Table1[[#This Row],[Date Created Conversion (Launched at)]])</f>
        <v>2015</v>
      </c>
    </row>
    <row r="574" spans="1:22" ht="43" x14ac:dyDescent="0.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 s="8">
        <v>1446660688</v>
      </c>
      <c r="J574" s="8">
        <v>1444065088</v>
      </c>
      <c r="K574" t="b">
        <v>0</v>
      </c>
      <c r="L574">
        <v>0</v>
      </c>
      <c r="M574" t="b">
        <v>0</v>
      </c>
      <c r="N574" s="5" t="e">
        <f>Table1[[#This Row],[pledged]]/Table1[[#This Row],[backers_count]]</f>
        <v>#DIV/0!</v>
      </c>
      <c r="O574" s="1">
        <f t="shared" si="26"/>
        <v>0</v>
      </c>
      <c r="P574" s="5" t="s">
        <v>8271</v>
      </c>
      <c r="Q574" s="1" t="s">
        <v>8320</v>
      </c>
      <c r="R574" s="1" t="s">
        <v>8321</v>
      </c>
      <c r="S574" s="9">
        <f t="shared" si="24"/>
        <v>42282.716296296298</v>
      </c>
      <c r="T574" s="11">
        <f t="shared" si="25"/>
        <v>42312.757962962962</v>
      </c>
      <c r="U574" s="12" t="str">
        <f>TEXT(Table1[[#This Row],[Date Created Conversion (Launched at)]],"mmmm")</f>
        <v>October</v>
      </c>
      <c r="V574" s="12">
        <f>YEAR(Table1[[#This Row],[Date Created Conversion (Launched at)]])</f>
        <v>2015</v>
      </c>
    </row>
    <row r="575" spans="1:22" ht="43" x14ac:dyDescent="0.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 s="8">
        <v>1421543520</v>
      </c>
      <c r="J575" s="8">
        <v>1416445931</v>
      </c>
      <c r="K575" t="b">
        <v>0</v>
      </c>
      <c r="L575">
        <v>9</v>
      </c>
      <c r="M575" t="b">
        <v>0</v>
      </c>
      <c r="N575" s="5">
        <f>Table1[[#This Row],[pledged]]/Table1[[#This Row],[backers_count]]</f>
        <v>38.444444444444443</v>
      </c>
      <c r="O575" s="1">
        <f t="shared" si="26"/>
        <v>0</v>
      </c>
      <c r="P575" s="5" t="s">
        <v>8271</v>
      </c>
      <c r="Q575" s="1" t="s">
        <v>8320</v>
      </c>
      <c r="R575" s="1" t="s">
        <v>8321</v>
      </c>
      <c r="S575" s="9">
        <f t="shared" si="24"/>
        <v>41963.050127314811</v>
      </c>
      <c r="T575" s="11">
        <f t="shared" si="25"/>
        <v>42022.05</v>
      </c>
      <c r="U575" s="12" t="str">
        <f>TEXT(Table1[[#This Row],[Date Created Conversion (Launched at)]],"mmmm")</f>
        <v>November</v>
      </c>
      <c r="V575" s="12">
        <f>YEAR(Table1[[#This Row],[Date Created Conversion (Launched at)]])</f>
        <v>2014</v>
      </c>
    </row>
    <row r="576" spans="1:22" ht="43" x14ac:dyDescent="0.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 s="8">
        <v>1476873507</v>
      </c>
      <c r="J576" s="8">
        <v>1474281507</v>
      </c>
      <c r="K576" t="b">
        <v>0</v>
      </c>
      <c r="L576">
        <v>4</v>
      </c>
      <c r="M576" t="b">
        <v>0</v>
      </c>
      <c r="N576" s="5">
        <f>Table1[[#This Row],[pledged]]/Table1[[#This Row],[backers_count]]</f>
        <v>20</v>
      </c>
      <c r="O576" s="1">
        <f t="shared" si="26"/>
        <v>1</v>
      </c>
      <c r="P576" s="5" t="s">
        <v>8271</v>
      </c>
      <c r="Q576" s="1" t="s">
        <v>8320</v>
      </c>
      <c r="R576" s="1" t="s">
        <v>8321</v>
      </c>
      <c r="S576" s="9">
        <f t="shared" si="24"/>
        <v>42632.443368055552</v>
      </c>
      <c r="T576" s="11">
        <f t="shared" si="25"/>
        <v>42662.443368055552</v>
      </c>
      <c r="U576" s="12" t="str">
        <f>TEXT(Table1[[#This Row],[Date Created Conversion (Launched at)]],"mmmm")</f>
        <v>September</v>
      </c>
      <c r="V576" s="12">
        <f>YEAR(Table1[[#This Row],[Date Created Conversion (Launched at)]])</f>
        <v>2016</v>
      </c>
    </row>
    <row r="577" spans="1:22" ht="57.35" x14ac:dyDescent="0.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 s="8">
        <v>1434213443</v>
      </c>
      <c r="J577" s="8">
        <v>1431621443</v>
      </c>
      <c r="K577" t="b">
        <v>0</v>
      </c>
      <c r="L577">
        <v>4</v>
      </c>
      <c r="M577" t="b">
        <v>0</v>
      </c>
      <c r="N577" s="5">
        <f>Table1[[#This Row],[pledged]]/Table1[[#This Row],[backers_count]]</f>
        <v>64.75</v>
      </c>
      <c r="O577" s="1">
        <f t="shared" si="26"/>
        <v>0</v>
      </c>
      <c r="P577" s="5" t="s">
        <v>8271</v>
      </c>
      <c r="Q577" s="1" t="s">
        <v>8320</v>
      </c>
      <c r="R577" s="1" t="s">
        <v>8321</v>
      </c>
      <c r="S577" s="9">
        <f t="shared" si="24"/>
        <v>42138.692627314813</v>
      </c>
      <c r="T577" s="11">
        <f t="shared" si="25"/>
        <v>42168.692627314813</v>
      </c>
      <c r="U577" s="12" t="str">
        <f>TEXT(Table1[[#This Row],[Date Created Conversion (Launched at)]],"mmmm")</f>
        <v>May</v>
      </c>
      <c r="V577" s="12">
        <f>YEAR(Table1[[#This Row],[Date Created Conversion (Launched at)]])</f>
        <v>2015</v>
      </c>
    </row>
    <row r="578" spans="1:22" ht="43" x14ac:dyDescent="0.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 s="8">
        <v>1427537952</v>
      </c>
      <c r="J578" s="8">
        <v>1422357552</v>
      </c>
      <c r="K578" t="b">
        <v>0</v>
      </c>
      <c r="L578">
        <v>1</v>
      </c>
      <c r="M578" t="b">
        <v>0</v>
      </c>
      <c r="N578" s="5">
        <f>Table1[[#This Row],[pledged]]/Table1[[#This Row],[backers_count]]</f>
        <v>1</v>
      </c>
      <c r="O578" s="1">
        <f t="shared" si="26"/>
        <v>0</v>
      </c>
      <c r="P578" s="5" t="s">
        <v>8271</v>
      </c>
      <c r="Q578" s="1" t="s">
        <v>8320</v>
      </c>
      <c r="R578" s="1" t="s">
        <v>8321</v>
      </c>
      <c r="S578" s="9">
        <f t="shared" ref="S578:S641" si="27">(J578/86400)+DATE(1970,1,1)</f>
        <v>42031.471666666665</v>
      </c>
      <c r="T578" s="11">
        <f t="shared" ref="T578:T641" si="28">(I578/86400)+DATE(1970,1,1)</f>
        <v>42091.43</v>
      </c>
      <c r="U578" s="12" t="str">
        <f>TEXT(Table1[[#This Row],[Date Created Conversion (Launched at)]],"mmmm")</f>
        <v>January</v>
      </c>
      <c r="V578" s="12">
        <f>YEAR(Table1[[#This Row],[Date Created Conversion (Launched at)]])</f>
        <v>2015</v>
      </c>
    </row>
    <row r="579" spans="1:22" ht="43" x14ac:dyDescent="0.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 s="8">
        <v>1463753302</v>
      </c>
      <c r="J579" s="8">
        <v>1458569302</v>
      </c>
      <c r="K579" t="b">
        <v>0</v>
      </c>
      <c r="L579">
        <v>1</v>
      </c>
      <c r="M579" t="b">
        <v>0</v>
      </c>
      <c r="N579" s="5">
        <f>Table1[[#This Row],[pledged]]/Table1[[#This Row],[backers_count]]</f>
        <v>10</v>
      </c>
      <c r="O579" s="1">
        <f t="shared" ref="O579:O642" si="29">ROUND(($E579/$D579)*100,0)</f>
        <v>0</v>
      </c>
      <c r="P579" s="5" t="s">
        <v>8271</v>
      </c>
      <c r="Q579" s="1" t="s">
        <v>8320</v>
      </c>
      <c r="R579" s="1" t="s">
        <v>8321</v>
      </c>
      <c r="S579" s="9">
        <f t="shared" si="27"/>
        <v>42450.589143518519</v>
      </c>
      <c r="T579" s="11">
        <f t="shared" si="28"/>
        <v>42510.589143518519</v>
      </c>
      <c r="U579" s="12" t="str">
        <f>TEXT(Table1[[#This Row],[Date Created Conversion (Launched at)]],"mmmm")</f>
        <v>March</v>
      </c>
      <c r="V579" s="12">
        <f>YEAR(Table1[[#This Row],[Date Created Conversion (Launched at)]])</f>
        <v>2016</v>
      </c>
    </row>
    <row r="580" spans="1:22" ht="28.7" x14ac:dyDescent="0.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 s="8">
        <v>1441633993</v>
      </c>
      <c r="J580" s="8">
        <v>1439560393</v>
      </c>
      <c r="K580" t="b">
        <v>0</v>
      </c>
      <c r="L580">
        <v>7</v>
      </c>
      <c r="M580" t="b">
        <v>0</v>
      </c>
      <c r="N580" s="5">
        <f>Table1[[#This Row],[pledged]]/Table1[[#This Row],[backers_count]]</f>
        <v>2</v>
      </c>
      <c r="O580" s="1">
        <f t="shared" si="29"/>
        <v>0</v>
      </c>
      <c r="P580" s="5" t="s">
        <v>8271</v>
      </c>
      <c r="Q580" s="1" t="s">
        <v>8320</v>
      </c>
      <c r="R580" s="1" t="s">
        <v>8321</v>
      </c>
      <c r="S580" s="9">
        <f t="shared" si="27"/>
        <v>42230.578622685185</v>
      </c>
      <c r="T580" s="11">
        <f t="shared" si="28"/>
        <v>42254.578622685185</v>
      </c>
      <c r="U580" s="12" t="str">
        <f>TEXT(Table1[[#This Row],[Date Created Conversion (Launched at)]],"mmmm")</f>
        <v>August</v>
      </c>
      <c r="V580" s="12">
        <f>YEAR(Table1[[#This Row],[Date Created Conversion (Launched at)]])</f>
        <v>2015</v>
      </c>
    </row>
    <row r="581" spans="1:22" ht="28.7" x14ac:dyDescent="0.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 s="8">
        <v>1419539223</v>
      </c>
      <c r="J581" s="8">
        <v>1416947223</v>
      </c>
      <c r="K581" t="b">
        <v>0</v>
      </c>
      <c r="L581">
        <v>5</v>
      </c>
      <c r="M581" t="b">
        <v>0</v>
      </c>
      <c r="N581" s="5">
        <f>Table1[[#This Row],[pledged]]/Table1[[#This Row],[backers_count]]</f>
        <v>35</v>
      </c>
      <c r="O581" s="1">
        <f t="shared" si="29"/>
        <v>1</v>
      </c>
      <c r="P581" s="5" t="s">
        <v>8271</v>
      </c>
      <c r="Q581" s="1" t="s">
        <v>8320</v>
      </c>
      <c r="R581" s="1" t="s">
        <v>8321</v>
      </c>
      <c r="S581" s="9">
        <f t="shared" si="27"/>
        <v>41968.852118055554</v>
      </c>
      <c r="T581" s="11">
        <f t="shared" si="28"/>
        <v>41998.852118055554</v>
      </c>
      <c r="U581" s="12" t="str">
        <f>TEXT(Table1[[#This Row],[Date Created Conversion (Launched at)]],"mmmm")</f>
        <v>November</v>
      </c>
      <c r="V581" s="12">
        <f>YEAR(Table1[[#This Row],[Date Created Conversion (Launched at)]])</f>
        <v>2014</v>
      </c>
    </row>
    <row r="582" spans="1:22" ht="43" x14ac:dyDescent="0.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 s="8">
        <v>1474580867</v>
      </c>
      <c r="J582" s="8">
        <v>1471988867</v>
      </c>
      <c r="K582" t="b">
        <v>0</v>
      </c>
      <c r="L582">
        <v>1</v>
      </c>
      <c r="M582" t="b">
        <v>0</v>
      </c>
      <c r="N582" s="5">
        <f>Table1[[#This Row],[pledged]]/Table1[[#This Row],[backers_count]]</f>
        <v>1</v>
      </c>
      <c r="O582" s="1">
        <f t="shared" si="29"/>
        <v>0</v>
      </c>
      <c r="P582" s="5" t="s">
        <v>8271</v>
      </c>
      <c r="Q582" s="1" t="s">
        <v>8320</v>
      </c>
      <c r="R582" s="1" t="s">
        <v>8321</v>
      </c>
      <c r="S582" s="9">
        <f t="shared" si="27"/>
        <v>42605.908182870371</v>
      </c>
      <c r="T582" s="11">
        <f t="shared" si="28"/>
        <v>42635.908182870371</v>
      </c>
      <c r="U582" s="12" t="str">
        <f>TEXT(Table1[[#This Row],[Date Created Conversion (Launched at)]],"mmmm")</f>
        <v>August</v>
      </c>
      <c r="V582" s="12">
        <f>YEAR(Table1[[#This Row],[Date Created Conversion (Launched at)]])</f>
        <v>2016</v>
      </c>
    </row>
    <row r="583" spans="1:22" ht="43" x14ac:dyDescent="0.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 s="8">
        <v>1438474704</v>
      </c>
      <c r="J583" s="8">
        <v>1435882704</v>
      </c>
      <c r="K583" t="b">
        <v>0</v>
      </c>
      <c r="L583">
        <v>0</v>
      </c>
      <c r="M583" t="b">
        <v>0</v>
      </c>
      <c r="N583" s="5" t="e">
        <f>Table1[[#This Row],[pledged]]/Table1[[#This Row],[backers_count]]</f>
        <v>#DIV/0!</v>
      </c>
      <c r="O583" s="1">
        <f t="shared" si="29"/>
        <v>0</v>
      </c>
      <c r="P583" s="5" t="s">
        <v>8271</v>
      </c>
      <c r="Q583" s="1" t="s">
        <v>8320</v>
      </c>
      <c r="R583" s="1" t="s">
        <v>8321</v>
      </c>
      <c r="S583" s="9">
        <f t="shared" si="27"/>
        <v>42188.012777777782</v>
      </c>
      <c r="T583" s="11">
        <f t="shared" si="28"/>
        <v>42218.012777777782</v>
      </c>
      <c r="U583" s="12" t="str">
        <f>TEXT(Table1[[#This Row],[Date Created Conversion (Launched at)]],"mmmm")</f>
        <v>July</v>
      </c>
      <c r="V583" s="12">
        <f>YEAR(Table1[[#This Row],[Date Created Conversion (Launched at)]])</f>
        <v>2015</v>
      </c>
    </row>
    <row r="584" spans="1:22" ht="43" x14ac:dyDescent="0.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 s="8">
        <v>1426442400</v>
      </c>
      <c r="J584" s="8">
        <v>1424454319</v>
      </c>
      <c r="K584" t="b">
        <v>0</v>
      </c>
      <c r="L584">
        <v>0</v>
      </c>
      <c r="M584" t="b">
        <v>0</v>
      </c>
      <c r="N584" s="5" t="e">
        <f>Table1[[#This Row],[pledged]]/Table1[[#This Row],[backers_count]]</f>
        <v>#DIV/0!</v>
      </c>
      <c r="O584" s="1">
        <f t="shared" si="29"/>
        <v>0</v>
      </c>
      <c r="P584" s="5" t="s">
        <v>8271</v>
      </c>
      <c r="Q584" s="1" t="s">
        <v>8320</v>
      </c>
      <c r="R584" s="1" t="s">
        <v>8321</v>
      </c>
      <c r="S584" s="9">
        <f t="shared" si="27"/>
        <v>42055.739803240736</v>
      </c>
      <c r="T584" s="11">
        <f t="shared" si="28"/>
        <v>42078.75</v>
      </c>
      <c r="U584" s="12" t="str">
        <f>TEXT(Table1[[#This Row],[Date Created Conversion (Launched at)]],"mmmm")</f>
        <v>February</v>
      </c>
      <c r="V584" s="12">
        <f>YEAR(Table1[[#This Row],[Date Created Conversion (Launched at)]])</f>
        <v>2015</v>
      </c>
    </row>
    <row r="585" spans="1:22" ht="43" x14ac:dyDescent="0.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 s="8">
        <v>1426800687</v>
      </c>
      <c r="J585" s="8">
        <v>1424212287</v>
      </c>
      <c r="K585" t="b">
        <v>0</v>
      </c>
      <c r="L585">
        <v>1</v>
      </c>
      <c r="M585" t="b">
        <v>0</v>
      </c>
      <c r="N585" s="5">
        <f>Table1[[#This Row],[pledged]]/Table1[[#This Row],[backers_count]]</f>
        <v>1</v>
      </c>
      <c r="O585" s="1">
        <f t="shared" si="29"/>
        <v>0</v>
      </c>
      <c r="P585" s="5" t="s">
        <v>8271</v>
      </c>
      <c r="Q585" s="1" t="s">
        <v>8320</v>
      </c>
      <c r="R585" s="1" t="s">
        <v>8321</v>
      </c>
      <c r="S585" s="9">
        <f t="shared" si="27"/>
        <v>42052.93850694444</v>
      </c>
      <c r="T585" s="11">
        <f t="shared" si="28"/>
        <v>42082.896840277783</v>
      </c>
      <c r="U585" s="12" t="str">
        <f>TEXT(Table1[[#This Row],[Date Created Conversion (Launched at)]],"mmmm")</f>
        <v>February</v>
      </c>
      <c r="V585" s="12">
        <f>YEAR(Table1[[#This Row],[Date Created Conversion (Launched at)]])</f>
        <v>2015</v>
      </c>
    </row>
    <row r="586" spans="1:22" ht="28.7" x14ac:dyDescent="0.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 s="8">
        <v>1426522316</v>
      </c>
      <c r="J586" s="8">
        <v>1423933916</v>
      </c>
      <c r="K586" t="b">
        <v>0</v>
      </c>
      <c r="L586">
        <v>2</v>
      </c>
      <c r="M586" t="b">
        <v>0</v>
      </c>
      <c r="N586" s="5">
        <f>Table1[[#This Row],[pledged]]/Table1[[#This Row],[backers_count]]</f>
        <v>5</v>
      </c>
      <c r="O586" s="1">
        <f t="shared" si="29"/>
        <v>1</v>
      </c>
      <c r="P586" s="5" t="s">
        <v>8271</v>
      </c>
      <c r="Q586" s="1" t="s">
        <v>8320</v>
      </c>
      <c r="R586" s="1" t="s">
        <v>8321</v>
      </c>
      <c r="S586" s="9">
        <f t="shared" si="27"/>
        <v>42049.716620370367</v>
      </c>
      <c r="T586" s="11">
        <f t="shared" si="28"/>
        <v>42079.674953703703</v>
      </c>
      <c r="U586" s="12" t="str">
        <f>TEXT(Table1[[#This Row],[Date Created Conversion (Launched at)]],"mmmm")</f>
        <v>February</v>
      </c>
      <c r="V586" s="12">
        <f>YEAR(Table1[[#This Row],[Date Created Conversion (Launched at)]])</f>
        <v>2015</v>
      </c>
    </row>
    <row r="587" spans="1:22" ht="43" x14ac:dyDescent="0.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 s="8">
        <v>1448928000</v>
      </c>
      <c r="J587" s="8">
        <v>1444123377</v>
      </c>
      <c r="K587" t="b">
        <v>0</v>
      </c>
      <c r="L587">
        <v>0</v>
      </c>
      <c r="M587" t="b">
        <v>0</v>
      </c>
      <c r="N587" s="5" t="e">
        <f>Table1[[#This Row],[pledged]]/Table1[[#This Row],[backers_count]]</f>
        <v>#DIV/0!</v>
      </c>
      <c r="O587" s="1">
        <f t="shared" si="29"/>
        <v>0</v>
      </c>
      <c r="P587" s="5" t="s">
        <v>8271</v>
      </c>
      <c r="Q587" s="1" t="s">
        <v>8320</v>
      </c>
      <c r="R587" s="1" t="s">
        <v>8321</v>
      </c>
      <c r="S587" s="9">
        <f t="shared" si="27"/>
        <v>42283.3909375</v>
      </c>
      <c r="T587" s="11">
        <f t="shared" si="28"/>
        <v>42339</v>
      </c>
      <c r="U587" s="12" t="str">
        <f>TEXT(Table1[[#This Row],[Date Created Conversion (Launched at)]],"mmmm")</f>
        <v>October</v>
      </c>
      <c r="V587" s="12">
        <f>YEAR(Table1[[#This Row],[Date Created Conversion (Launched at)]])</f>
        <v>2015</v>
      </c>
    </row>
    <row r="588" spans="1:22" ht="43" x14ac:dyDescent="0.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 s="8">
        <v>1424032207</v>
      </c>
      <c r="J588" s="8">
        <v>1421440207</v>
      </c>
      <c r="K588" t="b">
        <v>0</v>
      </c>
      <c r="L588">
        <v>4</v>
      </c>
      <c r="M588" t="b">
        <v>0</v>
      </c>
      <c r="N588" s="5">
        <f>Table1[[#This Row],[pledged]]/Table1[[#This Row],[backers_count]]</f>
        <v>14</v>
      </c>
      <c r="O588" s="1">
        <f t="shared" si="29"/>
        <v>1</v>
      </c>
      <c r="P588" s="5" t="s">
        <v>8271</v>
      </c>
      <c r="Q588" s="1" t="s">
        <v>8320</v>
      </c>
      <c r="R588" s="1" t="s">
        <v>8321</v>
      </c>
      <c r="S588" s="9">
        <f t="shared" si="27"/>
        <v>42020.854247685187</v>
      </c>
      <c r="T588" s="11">
        <f t="shared" si="28"/>
        <v>42050.854247685187</v>
      </c>
      <c r="U588" s="12" t="str">
        <f>TEXT(Table1[[#This Row],[Date Created Conversion (Launched at)]],"mmmm")</f>
        <v>January</v>
      </c>
      <c r="V588" s="12">
        <f>YEAR(Table1[[#This Row],[Date Created Conversion (Launched at)]])</f>
        <v>2015</v>
      </c>
    </row>
    <row r="589" spans="1:22" ht="71.7" x14ac:dyDescent="0.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 s="8">
        <v>1429207833</v>
      </c>
      <c r="J589" s="8">
        <v>1426615833</v>
      </c>
      <c r="K589" t="b">
        <v>0</v>
      </c>
      <c r="L589">
        <v>7</v>
      </c>
      <c r="M589" t="b">
        <v>0</v>
      </c>
      <c r="N589" s="5">
        <f>Table1[[#This Row],[pledged]]/Table1[[#This Row],[backers_count]]</f>
        <v>389.28571428571428</v>
      </c>
      <c r="O589" s="1">
        <f t="shared" si="29"/>
        <v>9</v>
      </c>
      <c r="P589" s="5" t="s">
        <v>8271</v>
      </c>
      <c r="Q589" s="1" t="s">
        <v>8320</v>
      </c>
      <c r="R589" s="1" t="s">
        <v>8321</v>
      </c>
      <c r="S589" s="9">
        <f t="shared" si="27"/>
        <v>42080.757326388892</v>
      </c>
      <c r="T589" s="11">
        <f t="shared" si="28"/>
        <v>42110.757326388892</v>
      </c>
      <c r="U589" s="12" t="str">
        <f>TEXT(Table1[[#This Row],[Date Created Conversion (Launched at)]],"mmmm")</f>
        <v>March</v>
      </c>
      <c r="V589" s="12">
        <f>YEAR(Table1[[#This Row],[Date Created Conversion (Launched at)]])</f>
        <v>2015</v>
      </c>
    </row>
    <row r="590" spans="1:22" ht="43" x14ac:dyDescent="0.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 s="8">
        <v>1479410886</v>
      </c>
      <c r="J590" s="8">
        <v>1474223286</v>
      </c>
      <c r="K590" t="b">
        <v>0</v>
      </c>
      <c r="L590">
        <v>2</v>
      </c>
      <c r="M590" t="b">
        <v>0</v>
      </c>
      <c r="N590" s="5">
        <f>Table1[[#This Row],[pledged]]/Table1[[#This Row],[backers_count]]</f>
        <v>150.5</v>
      </c>
      <c r="O590" s="1">
        <f t="shared" si="29"/>
        <v>3</v>
      </c>
      <c r="P590" s="5" t="s">
        <v>8271</v>
      </c>
      <c r="Q590" s="1" t="s">
        <v>8320</v>
      </c>
      <c r="R590" s="1" t="s">
        <v>8321</v>
      </c>
      <c r="S590" s="9">
        <f t="shared" si="27"/>
        <v>42631.769513888888</v>
      </c>
      <c r="T590" s="11">
        <f t="shared" si="28"/>
        <v>42691.811180555553</v>
      </c>
      <c r="U590" s="12" t="str">
        <f>TEXT(Table1[[#This Row],[Date Created Conversion (Launched at)]],"mmmm")</f>
        <v>September</v>
      </c>
      <c r="V590" s="12">
        <f>YEAR(Table1[[#This Row],[Date Created Conversion (Launched at)]])</f>
        <v>2016</v>
      </c>
    </row>
    <row r="591" spans="1:22" x14ac:dyDescent="0.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 s="8">
        <v>1436366699</v>
      </c>
      <c r="J591" s="8">
        <v>1435070699</v>
      </c>
      <c r="K591" t="b">
        <v>0</v>
      </c>
      <c r="L591">
        <v>1</v>
      </c>
      <c r="M591" t="b">
        <v>0</v>
      </c>
      <c r="N591" s="5">
        <f>Table1[[#This Row],[pledged]]/Table1[[#This Row],[backers_count]]</f>
        <v>1</v>
      </c>
      <c r="O591" s="1">
        <f t="shared" si="29"/>
        <v>0</v>
      </c>
      <c r="P591" s="5" t="s">
        <v>8271</v>
      </c>
      <c r="Q591" s="1" t="s">
        <v>8320</v>
      </c>
      <c r="R591" s="1" t="s">
        <v>8321</v>
      </c>
      <c r="S591" s="9">
        <f t="shared" si="27"/>
        <v>42178.614571759259</v>
      </c>
      <c r="T591" s="11">
        <f t="shared" si="28"/>
        <v>42193.614571759259</v>
      </c>
      <c r="U591" s="12" t="str">
        <f>TEXT(Table1[[#This Row],[Date Created Conversion (Launched at)]],"mmmm")</f>
        <v>June</v>
      </c>
      <c r="V591" s="12">
        <f>YEAR(Table1[[#This Row],[Date Created Conversion (Launched at)]])</f>
        <v>2015</v>
      </c>
    </row>
    <row r="592" spans="1:22" ht="43" x14ac:dyDescent="0.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 s="8">
        <v>1454936460</v>
      </c>
      <c r="J592" s="8">
        <v>1452259131</v>
      </c>
      <c r="K592" t="b">
        <v>0</v>
      </c>
      <c r="L592">
        <v>9</v>
      </c>
      <c r="M592" t="b">
        <v>0</v>
      </c>
      <c r="N592" s="5">
        <f>Table1[[#This Row],[pledged]]/Table1[[#This Row],[backers_count]]</f>
        <v>24.777777777777779</v>
      </c>
      <c r="O592" s="1">
        <f t="shared" si="29"/>
        <v>4</v>
      </c>
      <c r="P592" s="5" t="s">
        <v>8271</v>
      </c>
      <c r="Q592" s="1" t="s">
        <v>8320</v>
      </c>
      <c r="R592" s="1" t="s">
        <v>8321</v>
      </c>
      <c r="S592" s="9">
        <f t="shared" si="27"/>
        <v>42377.554756944446</v>
      </c>
      <c r="T592" s="11">
        <f t="shared" si="28"/>
        <v>42408.542361111111</v>
      </c>
      <c r="U592" s="12" t="str">
        <f>TEXT(Table1[[#This Row],[Date Created Conversion (Launched at)]],"mmmm")</f>
        <v>January</v>
      </c>
      <c r="V592" s="12">
        <f>YEAR(Table1[[#This Row],[Date Created Conversion (Launched at)]])</f>
        <v>2016</v>
      </c>
    </row>
    <row r="593" spans="1:22" ht="43" x14ac:dyDescent="0.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 s="8">
        <v>1437570130</v>
      </c>
      <c r="J593" s="8">
        <v>1434978130</v>
      </c>
      <c r="K593" t="b">
        <v>0</v>
      </c>
      <c r="L593">
        <v>2</v>
      </c>
      <c r="M593" t="b">
        <v>0</v>
      </c>
      <c r="N593" s="5">
        <f>Table1[[#This Row],[pledged]]/Table1[[#This Row],[backers_count]]</f>
        <v>30.5</v>
      </c>
      <c r="O593" s="1">
        <f t="shared" si="29"/>
        <v>0</v>
      </c>
      <c r="P593" s="5" t="s">
        <v>8271</v>
      </c>
      <c r="Q593" s="1" t="s">
        <v>8320</v>
      </c>
      <c r="R593" s="1" t="s">
        <v>8321</v>
      </c>
      <c r="S593" s="9">
        <f t="shared" si="27"/>
        <v>42177.543171296296</v>
      </c>
      <c r="T593" s="11">
        <f t="shared" si="28"/>
        <v>42207.543171296296</v>
      </c>
      <c r="U593" s="12" t="str">
        <f>TEXT(Table1[[#This Row],[Date Created Conversion (Launched at)]],"mmmm")</f>
        <v>June</v>
      </c>
      <c r="V593" s="12">
        <f>YEAR(Table1[[#This Row],[Date Created Conversion (Launched at)]])</f>
        <v>2015</v>
      </c>
    </row>
    <row r="594" spans="1:22" ht="43" x14ac:dyDescent="0.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 s="8">
        <v>1417584860</v>
      </c>
      <c r="J594" s="8">
        <v>1414992860</v>
      </c>
      <c r="K594" t="b">
        <v>0</v>
      </c>
      <c r="L594">
        <v>1</v>
      </c>
      <c r="M594" t="b">
        <v>0</v>
      </c>
      <c r="N594" s="5">
        <f>Table1[[#This Row],[pledged]]/Table1[[#This Row],[backers_count]]</f>
        <v>250</v>
      </c>
      <c r="O594" s="1">
        <f t="shared" si="29"/>
        <v>3</v>
      </c>
      <c r="P594" s="5" t="s">
        <v>8271</v>
      </c>
      <c r="Q594" s="1" t="s">
        <v>8320</v>
      </c>
      <c r="R594" s="1" t="s">
        <v>8321</v>
      </c>
      <c r="S594" s="9">
        <f t="shared" si="27"/>
        <v>41946.232175925928</v>
      </c>
      <c r="T594" s="11">
        <f t="shared" si="28"/>
        <v>41976.232175925921</v>
      </c>
      <c r="U594" s="12" t="str">
        <f>TEXT(Table1[[#This Row],[Date Created Conversion (Launched at)]],"mmmm")</f>
        <v>November</v>
      </c>
      <c r="V594" s="12">
        <f>YEAR(Table1[[#This Row],[Date Created Conversion (Launched at)]])</f>
        <v>2014</v>
      </c>
    </row>
    <row r="595" spans="1:22" ht="57.35" x14ac:dyDescent="0.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 s="8">
        <v>1428333345</v>
      </c>
      <c r="J595" s="8">
        <v>1425744945</v>
      </c>
      <c r="K595" t="b">
        <v>0</v>
      </c>
      <c r="L595">
        <v>7</v>
      </c>
      <c r="M595" t="b">
        <v>0</v>
      </c>
      <c r="N595" s="5">
        <f>Table1[[#This Row],[pledged]]/Table1[[#This Row],[backers_count]]</f>
        <v>16.428571428571427</v>
      </c>
      <c r="O595" s="1">
        <f t="shared" si="29"/>
        <v>23</v>
      </c>
      <c r="P595" s="5" t="s">
        <v>8271</v>
      </c>
      <c r="Q595" s="1" t="s">
        <v>8320</v>
      </c>
      <c r="R595" s="1" t="s">
        <v>8321</v>
      </c>
      <c r="S595" s="9">
        <f t="shared" si="27"/>
        <v>42070.677604166667</v>
      </c>
      <c r="T595" s="11">
        <f t="shared" si="28"/>
        <v>42100.635937500003</v>
      </c>
      <c r="U595" s="12" t="str">
        <f>TEXT(Table1[[#This Row],[Date Created Conversion (Launched at)]],"mmmm")</f>
        <v>March</v>
      </c>
      <c r="V595" s="12">
        <f>YEAR(Table1[[#This Row],[Date Created Conversion (Launched at)]])</f>
        <v>2015</v>
      </c>
    </row>
    <row r="596" spans="1:22" ht="28.7" x14ac:dyDescent="0.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 s="8">
        <v>1460832206</v>
      </c>
      <c r="J596" s="8">
        <v>1458240206</v>
      </c>
      <c r="K596" t="b">
        <v>0</v>
      </c>
      <c r="L596">
        <v>2</v>
      </c>
      <c r="M596" t="b">
        <v>0</v>
      </c>
      <c r="N596" s="5">
        <f>Table1[[#This Row],[pledged]]/Table1[[#This Row],[backers_count]]</f>
        <v>13</v>
      </c>
      <c r="O596" s="1">
        <f t="shared" si="29"/>
        <v>0</v>
      </c>
      <c r="P596" s="5" t="s">
        <v>8271</v>
      </c>
      <c r="Q596" s="1" t="s">
        <v>8320</v>
      </c>
      <c r="R596" s="1" t="s">
        <v>8321</v>
      </c>
      <c r="S596" s="9">
        <f t="shared" si="27"/>
        <v>42446.780162037037</v>
      </c>
      <c r="T596" s="11">
        <f t="shared" si="28"/>
        <v>42476.780162037037</v>
      </c>
      <c r="U596" s="12" t="str">
        <f>TEXT(Table1[[#This Row],[Date Created Conversion (Launched at)]],"mmmm")</f>
        <v>March</v>
      </c>
      <c r="V596" s="12">
        <f>YEAR(Table1[[#This Row],[Date Created Conversion (Launched at)]])</f>
        <v>2016</v>
      </c>
    </row>
    <row r="597" spans="1:22" ht="43" x14ac:dyDescent="0.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 s="8">
        <v>1430703638</v>
      </c>
      <c r="J597" s="8">
        <v>1426815638</v>
      </c>
      <c r="K597" t="b">
        <v>0</v>
      </c>
      <c r="L597">
        <v>8</v>
      </c>
      <c r="M597" t="b">
        <v>0</v>
      </c>
      <c r="N597" s="5">
        <f>Table1[[#This Row],[pledged]]/Table1[[#This Row],[backers_count]]</f>
        <v>53.25</v>
      </c>
      <c r="O597" s="1">
        <f t="shared" si="29"/>
        <v>0</v>
      </c>
      <c r="P597" s="5" t="s">
        <v>8271</v>
      </c>
      <c r="Q597" s="1" t="s">
        <v>8320</v>
      </c>
      <c r="R597" s="1" t="s">
        <v>8321</v>
      </c>
      <c r="S597" s="9">
        <f t="shared" si="27"/>
        <v>42083.069884259261</v>
      </c>
      <c r="T597" s="11">
        <f t="shared" si="28"/>
        <v>42128.069884259261</v>
      </c>
      <c r="U597" s="12" t="str">
        <f>TEXT(Table1[[#This Row],[Date Created Conversion (Launched at)]],"mmmm")</f>
        <v>March</v>
      </c>
      <c r="V597" s="12">
        <f>YEAR(Table1[[#This Row],[Date Created Conversion (Launched at)]])</f>
        <v>2015</v>
      </c>
    </row>
    <row r="598" spans="1:22" ht="28.7" x14ac:dyDescent="0.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 s="8">
        <v>1478122292</v>
      </c>
      <c r="J598" s="8">
        <v>1475530292</v>
      </c>
      <c r="K598" t="b">
        <v>0</v>
      </c>
      <c r="L598">
        <v>2</v>
      </c>
      <c r="M598" t="b">
        <v>0</v>
      </c>
      <c r="N598" s="5">
        <f>Table1[[#This Row],[pledged]]/Table1[[#This Row],[backers_count]]</f>
        <v>3</v>
      </c>
      <c r="O598" s="1">
        <f t="shared" si="29"/>
        <v>0</v>
      </c>
      <c r="P598" s="5" t="s">
        <v>8271</v>
      </c>
      <c r="Q598" s="1" t="s">
        <v>8320</v>
      </c>
      <c r="R598" s="1" t="s">
        <v>8321</v>
      </c>
      <c r="S598" s="9">
        <f t="shared" si="27"/>
        <v>42646.896898148145</v>
      </c>
      <c r="T598" s="11">
        <f t="shared" si="28"/>
        <v>42676.896898148145</v>
      </c>
      <c r="U598" s="12" t="str">
        <f>TEXT(Table1[[#This Row],[Date Created Conversion (Launched at)]],"mmmm")</f>
        <v>October</v>
      </c>
      <c r="V598" s="12">
        <f>YEAR(Table1[[#This Row],[Date Created Conversion (Launched at)]])</f>
        <v>2016</v>
      </c>
    </row>
    <row r="599" spans="1:22" ht="43" x14ac:dyDescent="0.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 s="8">
        <v>1469980800</v>
      </c>
      <c r="J599" s="8">
        <v>1466787335</v>
      </c>
      <c r="K599" t="b">
        <v>0</v>
      </c>
      <c r="L599">
        <v>2</v>
      </c>
      <c r="M599" t="b">
        <v>0</v>
      </c>
      <c r="N599" s="5">
        <f>Table1[[#This Row],[pledged]]/Table1[[#This Row],[backers_count]]</f>
        <v>10</v>
      </c>
      <c r="O599" s="1">
        <f t="shared" si="29"/>
        <v>0</v>
      </c>
      <c r="P599" s="5" t="s">
        <v>8271</v>
      </c>
      <c r="Q599" s="1" t="s">
        <v>8320</v>
      </c>
      <c r="R599" s="1" t="s">
        <v>8321</v>
      </c>
      <c r="S599" s="9">
        <f t="shared" si="27"/>
        <v>42545.705266203702</v>
      </c>
      <c r="T599" s="11">
        <f t="shared" si="28"/>
        <v>42582.666666666672</v>
      </c>
      <c r="U599" s="12" t="str">
        <f>TEXT(Table1[[#This Row],[Date Created Conversion (Launched at)]],"mmmm")</f>
        <v>June</v>
      </c>
      <c r="V599" s="12">
        <f>YEAR(Table1[[#This Row],[Date Created Conversion (Launched at)]])</f>
        <v>2016</v>
      </c>
    </row>
    <row r="600" spans="1:22" ht="28.7" x14ac:dyDescent="0.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 s="8">
        <v>1417737781</v>
      </c>
      <c r="J600" s="8">
        <v>1415145781</v>
      </c>
      <c r="K600" t="b">
        <v>0</v>
      </c>
      <c r="L600">
        <v>7</v>
      </c>
      <c r="M600" t="b">
        <v>0</v>
      </c>
      <c r="N600" s="5">
        <f>Table1[[#This Row],[pledged]]/Table1[[#This Row],[backers_count]]</f>
        <v>121.42857142857143</v>
      </c>
      <c r="O600" s="1">
        <f t="shared" si="29"/>
        <v>34</v>
      </c>
      <c r="P600" s="5" t="s">
        <v>8271</v>
      </c>
      <c r="Q600" s="1" t="s">
        <v>8320</v>
      </c>
      <c r="R600" s="1" t="s">
        <v>8321</v>
      </c>
      <c r="S600" s="9">
        <f t="shared" si="27"/>
        <v>41948.00209490741</v>
      </c>
      <c r="T600" s="11">
        <f t="shared" si="28"/>
        <v>41978.00209490741</v>
      </c>
      <c r="U600" s="12" t="str">
        <f>TEXT(Table1[[#This Row],[Date Created Conversion (Launched at)]],"mmmm")</f>
        <v>November</v>
      </c>
      <c r="V600" s="12">
        <f>YEAR(Table1[[#This Row],[Date Created Conversion (Launched at)]])</f>
        <v>2014</v>
      </c>
    </row>
    <row r="601" spans="1:22" ht="43" x14ac:dyDescent="0.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 s="8">
        <v>1425827760</v>
      </c>
      <c r="J601" s="8">
        <v>1423769402</v>
      </c>
      <c r="K601" t="b">
        <v>0</v>
      </c>
      <c r="L601">
        <v>2</v>
      </c>
      <c r="M601" t="b">
        <v>0</v>
      </c>
      <c r="N601" s="5">
        <f>Table1[[#This Row],[pledged]]/Table1[[#This Row],[backers_count]]</f>
        <v>15.5</v>
      </c>
      <c r="O601" s="1">
        <f t="shared" si="29"/>
        <v>0</v>
      </c>
      <c r="P601" s="5" t="s">
        <v>8271</v>
      </c>
      <c r="Q601" s="1" t="s">
        <v>8320</v>
      </c>
      <c r="R601" s="1" t="s">
        <v>8321</v>
      </c>
      <c r="S601" s="9">
        <f t="shared" si="27"/>
        <v>42047.812523148154</v>
      </c>
      <c r="T601" s="11">
        <f t="shared" si="28"/>
        <v>42071.636111111111</v>
      </c>
      <c r="U601" s="12" t="str">
        <f>TEXT(Table1[[#This Row],[Date Created Conversion (Launched at)]],"mmmm")</f>
        <v>February</v>
      </c>
      <c r="V601" s="12">
        <f>YEAR(Table1[[#This Row],[Date Created Conversion (Launched at)]])</f>
        <v>2015</v>
      </c>
    </row>
    <row r="602" spans="1:22" ht="28.7" x14ac:dyDescent="0.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 s="8">
        <v>1431198562</v>
      </c>
      <c r="J602" s="8">
        <v>1426014562</v>
      </c>
      <c r="K602" t="b">
        <v>0</v>
      </c>
      <c r="L602">
        <v>1</v>
      </c>
      <c r="M602" t="b">
        <v>0</v>
      </c>
      <c r="N602" s="5">
        <f>Table1[[#This Row],[pledged]]/Table1[[#This Row],[backers_count]]</f>
        <v>100</v>
      </c>
      <c r="O602" s="1">
        <f t="shared" si="29"/>
        <v>2</v>
      </c>
      <c r="P602" s="5" t="s">
        <v>8271</v>
      </c>
      <c r="Q602" s="1" t="s">
        <v>8320</v>
      </c>
      <c r="R602" s="1" t="s">
        <v>8321</v>
      </c>
      <c r="S602" s="9">
        <f t="shared" si="27"/>
        <v>42073.798171296294</v>
      </c>
      <c r="T602" s="11">
        <f t="shared" si="28"/>
        <v>42133.798171296294</v>
      </c>
      <c r="U602" s="12" t="str">
        <f>TEXT(Table1[[#This Row],[Date Created Conversion (Launched at)]],"mmmm")</f>
        <v>March</v>
      </c>
      <c r="V602" s="12">
        <f>YEAR(Table1[[#This Row],[Date Created Conversion (Launched at)]])</f>
        <v>2015</v>
      </c>
    </row>
    <row r="603" spans="1:22" ht="43" x14ac:dyDescent="0.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 s="8">
        <v>1419626139</v>
      </c>
      <c r="J603" s="8">
        <v>1417034139</v>
      </c>
      <c r="K603" t="b">
        <v>0</v>
      </c>
      <c r="L603">
        <v>6</v>
      </c>
      <c r="M603" t="b">
        <v>0</v>
      </c>
      <c r="N603" s="5">
        <f>Table1[[#This Row],[pledged]]/Table1[[#This Row],[backers_count]]</f>
        <v>23.333333333333332</v>
      </c>
      <c r="O603" s="1">
        <f t="shared" si="29"/>
        <v>1</v>
      </c>
      <c r="P603" s="5" t="s">
        <v>8271</v>
      </c>
      <c r="Q603" s="1" t="s">
        <v>8320</v>
      </c>
      <c r="R603" s="1" t="s">
        <v>8321</v>
      </c>
      <c r="S603" s="9">
        <f t="shared" si="27"/>
        <v>41969.858090277776</v>
      </c>
      <c r="T603" s="11">
        <f t="shared" si="28"/>
        <v>41999.858090277776</v>
      </c>
      <c r="U603" s="12" t="str">
        <f>TEXT(Table1[[#This Row],[Date Created Conversion (Launched at)]],"mmmm")</f>
        <v>November</v>
      </c>
      <c r="V603" s="12">
        <f>YEAR(Table1[[#This Row],[Date Created Conversion (Launched at)]])</f>
        <v>2014</v>
      </c>
    </row>
    <row r="604" spans="1:22" ht="43" x14ac:dyDescent="0.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 s="8">
        <v>1434654215</v>
      </c>
      <c r="J604" s="8">
        <v>1432062215</v>
      </c>
      <c r="K604" t="b">
        <v>0</v>
      </c>
      <c r="L604">
        <v>0</v>
      </c>
      <c r="M604" t="b">
        <v>0</v>
      </c>
      <c r="N604" s="5" t="e">
        <f>Table1[[#This Row],[pledged]]/Table1[[#This Row],[backers_count]]</f>
        <v>#DIV/0!</v>
      </c>
      <c r="O604" s="1">
        <f t="shared" si="29"/>
        <v>0</v>
      </c>
      <c r="P604" s="5" t="s">
        <v>8271</v>
      </c>
      <c r="Q604" s="1" t="s">
        <v>8320</v>
      </c>
      <c r="R604" s="1" t="s">
        <v>8321</v>
      </c>
      <c r="S604" s="9">
        <f t="shared" si="27"/>
        <v>42143.79415509259</v>
      </c>
      <c r="T604" s="11">
        <f t="shared" si="28"/>
        <v>42173.79415509259</v>
      </c>
      <c r="U604" s="12" t="str">
        <f>TEXT(Table1[[#This Row],[Date Created Conversion (Launched at)]],"mmmm")</f>
        <v>May</v>
      </c>
      <c r="V604" s="12">
        <f>YEAR(Table1[[#This Row],[Date Created Conversion (Launched at)]])</f>
        <v>2015</v>
      </c>
    </row>
    <row r="605" spans="1:22" ht="43" x14ac:dyDescent="0.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 s="8">
        <v>1408029623</v>
      </c>
      <c r="J605" s="8">
        <v>1405437623</v>
      </c>
      <c r="K605" t="b">
        <v>0</v>
      </c>
      <c r="L605">
        <v>13</v>
      </c>
      <c r="M605" t="b">
        <v>0</v>
      </c>
      <c r="N605" s="5">
        <f>Table1[[#This Row],[pledged]]/Table1[[#This Row],[backers_count]]</f>
        <v>45.386153846153846</v>
      </c>
      <c r="O605" s="1">
        <f t="shared" si="29"/>
        <v>4</v>
      </c>
      <c r="P605" s="5" t="s">
        <v>8271</v>
      </c>
      <c r="Q605" s="1" t="s">
        <v>8320</v>
      </c>
      <c r="R605" s="1" t="s">
        <v>8321</v>
      </c>
      <c r="S605" s="9">
        <f t="shared" si="27"/>
        <v>41835.639155092591</v>
      </c>
      <c r="T605" s="11">
        <f t="shared" si="28"/>
        <v>41865.639155092591</v>
      </c>
      <c r="U605" s="12" t="str">
        <f>TEXT(Table1[[#This Row],[Date Created Conversion (Launched at)]],"mmmm")</f>
        <v>July</v>
      </c>
      <c r="V605" s="12">
        <f>YEAR(Table1[[#This Row],[Date Created Conversion (Launched at)]])</f>
        <v>2014</v>
      </c>
    </row>
    <row r="606" spans="1:22" ht="43" x14ac:dyDescent="0.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 s="8">
        <v>1409187056</v>
      </c>
      <c r="J606" s="8">
        <v>1406595056</v>
      </c>
      <c r="K606" t="b">
        <v>0</v>
      </c>
      <c r="L606">
        <v>0</v>
      </c>
      <c r="M606" t="b">
        <v>0</v>
      </c>
      <c r="N606" s="5" t="e">
        <f>Table1[[#This Row],[pledged]]/Table1[[#This Row],[backers_count]]</f>
        <v>#DIV/0!</v>
      </c>
      <c r="O606" s="1">
        <f t="shared" si="29"/>
        <v>0</v>
      </c>
      <c r="P606" s="5" t="s">
        <v>8271</v>
      </c>
      <c r="Q606" s="1" t="s">
        <v>8320</v>
      </c>
      <c r="R606" s="1" t="s">
        <v>8321</v>
      </c>
      <c r="S606" s="9">
        <f t="shared" si="27"/>
        <v>41849.035370370373</v>
      </c>
      <c r="T606" s="11">
        <f t="shared" si="28"/>
        <v>41879.035370370373</v>
      </c>
      <c r="U606" s="12" t="str">
        <f>TEXT(Table1[[#This Row],[Date Created Conversion (Launched at)]],"mmmm")</f>
        <v>July</v>
      </c>
      <c r="V606" s="12">
        <f>YEAR(Table1[[#This Row],[Date Created Conversion (Launched at)]])</f>
        <v>2014</v>
      </c>
    </row>
    <row r="607" spans="1:22" ht="28.7" x14ac:dyDescent="0.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 s="8">
        <v>1440318908</v>
      </c>
      <c r="J607" s="8">
        <v>1436430908</v>
      </c>
      <c r="K607" t="b">
        <v>0</v>
      </c>
      <c r="L607">
        <v>8</v>
      </c>
      <c r="M607" t="b">
        <v>0</v>
      </c>
      <c r="N607" s="5">
        <f>Table1[[#This Row],[pledged]]/Table1[[#This Row],[backers_count]]</f>
        <v>16.375</v>
      </c>
      <c r="O607" s="1">
        <f t="shared" si="29"/>
        <v>3</v>
      </c>
      <c r="P607" s="5" t="s">
        <v>8271</v>
      </c>
      <c r="Q607" s="1" t="s">
        <v>8320</v>
      </c>
      <c r="R607" s="1" t="s">
        <v>8321</v>
      </c>
      <c r="S607" s="9">
        <f t="shared" si="27"/>
        <v>42194.357731481483</v>
      </c>
      <c r="T607" s="11">
        <f t="shared" si="28"/>
        <v>42239.357731481483</v>
      </c>
      <c r="U607" s="12" t="str">
        <f>TEXT(Table1[[#This Row],[Date Created Conversion (Launched at)]],"mmmm")</f>
        <v>July</v>
      </c>
      <c r="V607" s="12">
        <f>YEAR(Table1[[#This Row],[Date Created Conversion (Launched at)]])</f>
        <v>2015</v>
      </c>
    </row>
    <row r="608" spans="1:22" ht="43" x14ac:dyDescent="0.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 s="8">
        <v>1432479600</v>
      </c>
      <c r="J608" s="8">
        <v>1428507409</v>
      </c>
      <c r="K608" t="b">
        <v>0</v>
      </c>
      <c r="L608">
        <v>1</v>
      </c>
      <c r="M608" t="b">
        <v>0</v>
      </c>
      <c r="N608" s="5">
        <f>Table1[[#This Row],[pledged]]/Table1[[#This Row],[backers_count]]</f>
        <v>10</v>
      </c>
      <c r="O608" s="1">
        <f t="shared" si="29"/>
        <v>0</v>
      </c>
      <c r="P608" s="5" t="s">
        <v>8271</v>
      </c>
      <c r="Q608" s="1" t="s">
        <v>8320</v>
      </c>
      <c r="R608" s="1" t="s">
        <v>8321</v>
      </c>
      <c r="S608" s="9">
        <f t="shared" si="27"/>
        <v>42102.650567129633</v>
      </c>
      <c r="T608" s="11">
        <f t="shared" si="28"/>
        <v>42148.625</v>
      </c>
      <c r="U608" s="12" t="str">
        <f>TEXT(Table1[[#This Row],[Date Created Conversion (Launched at)]],"mmmm")</f>
        <v>April</v>
      </c>
      <c r="V608" s="12">
        <f>YEAR(Table1[[#This Row],[Date Created Conversion (Launched at)]])</f>
        <v>2015</v>
      </c>
    </row>
    <row r="609" spans="1:22" ht="43" x14ac:dyDescent="0.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 s="8">
        <v>1448225336</v>
      </c>
      <c r="J609" s="8">
        <v>1445629736</v>
      </c>
      <c r="K609" t="b">
        <v>0</v>
      </c>
      <c r="L609">
        <v>0</v>
      </c>
      <c r="M609" t="b">
        <v>0</v>
      </c>
      <c r="N609" s="5" t="e">
        <f>Table1[[#This Row],[pledged]]/Table1[[#This Row],[backers_count]]</f>
        <v>#DIV/0!</v>
      </c>
      <c r="O609" s="1">
        <f t="shared" si="29"/>
        <v>0</v>
      </c>
      <c r="P609" s="5" t="s">
        <v>8271</v>
      </c>
      <c r="Q609" s="1" t="s">
        <v>8320</v>
      </c>
      <c r="R609" s="1" t="s">
        <v>8321</v>
      </c>
      <c r="S609" s="9">
        <f t="shared" si="27"/>
        <v>42300.825648148151</v>
      </c>
      <c r="T609" s="11">
        <f t="shared" si="28"/>
        <v>42330.867314814815</v>
      </c>
      <c r="U609" s="12" t="str">
        <f>TEXT(Table1[[#This Row],[Date Created Conversion (Launched at)]],"mmmm")</f>
        <v>October</v>
      </c>
      <c r="V609" s="12">
        <f>YEAR(Table1[[#This Row],[Date Created Conversion (Launched at)]])</f>
        <v>2015</v>
      </c>
    </row>
    <row r="610" spans="1:22" ht="43" x14ac:dyDescent="0.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 s="8">
        <v>1434405980</v>
      </c>
      <c r="J610" s="8">
        <v>1431813980</v>
      </c>
      <c r="K610" t="b">
        <v>0</v>
      </c>
      <c r="L610">
        <v>5</v>
      </c>
      <c r="M610" t="b">
        <v>0</v>
      </c>
      <c r="N610" s="5">
        <f>Table1[[#This Row],[pledged]]/Table1[[#This Row],[backers_count]]</f>
        <v>292.2</v>
      </c>
      <c r="O610" s="1">
        <f t="shared" si="29"/>
        <v>1</v>
      </c>
      <c r="P610" s="5" t="s">
        <v>8271</v>
      </c>
      <c r="Q610" s="1" t="s">
        <v>8320</v>
      </c>
      <c r="R610" s="1" t="s">
        <v>8321</v>
      </c>
      <c r="S610" s="9">
        <f t="shared" si="27"/>
        <v>42140.921064814815</v>
      </c>
      <c r="T610" s="11">
        <f t="shared" si="28"/>
        <v>42170.921064814815</v>
      </c>
      <c r="U610" s="12" t="str">
        <f>TEXT(Table1[[#This Row],[Date Created Conversion (Launched at)]],"mmmm")</f>
        <v>May</v>
      </c>
      <c r="V610" s="12">
        <f>YEAR(Table1[[#This Row],[Date Created Conversion (Launched at)]])</f>
        <v>2015</v>
      </c>
    </row>
    <row r="611" spans="1:22" ht="43" x14ac:dyDescent="0.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 s="8">
        <v>1448761744</v>
      </c>
      <c r="J611" s="8">
        <v>1446166144</v>
      </c>
      <c r="K611" t="b">
        <v>0</v>
      </c>
      <c r="L611">
        <v>1</v>
      </c>
      <c r="M611" t="b">
        <v>0</v>
      </c>
      <c r="N611" s="5">
        <f>Table1[[#This Row],[pledged]]/Table1[[#This Row],[backers_count]]</f>
        <v>5</v>
      </c>
      <c r="O611" s="1">
        <f t="shared" si="29"/>
        <v>1</v>
      </c>
      <c r="P611" s="5" t="s">
        <v>8271</v>
      </c>
      <c r="Q611" s="1" t="s">
        <v>8320</v>
      </c>
      <c r="R611" s="1" t="s">
        <v>8321</v>
      </c>
      <c r="S611" s="9">
        <f t="shared" si="27"/>
        <v>42307.034074074079</v>
      </c>
      <c r="T611" s="11">
        <f t="shared" si="28"/>
        <v>42337.075740740736</v>
      </c>
      <c r="U611" s="12" t="str">
        <f>TEXT(Table1[[#This Row],[Date Created Conversion (Launched at)]],"mmmm")</f>
        <v>October</v>
      </c>
      <c r="V611" s="12">
        <f>YEAR(Table1[[#This Row],[Date Created Conversion (Launched at)]])</f>
        <v>2015</v>
      </c>
    </row>
    <row r="612" spans="1:22" ht="43" x14ac:dyDescent="0.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 s="8">
        <v>1429732586</v>
      </c>
      <c r="J612" s="8">
        <v>1427140586</v>
      </c>
      <c r="K612" t="b">
        <v>0</v>
      </c>
      <c r="L612">
        <v>0</v>
      </c>
      <c r="M612" t="b">
        <v>0</v>
      </c>
      <c r="N612" s="5" t="e">
        <f>Table1[[#This Row],[pledged]]/Table1[[#This Row],[backers_count]]</f>
        <v>#DIV/0!</v>
      </c>
      <c r="O612" s="1">
        <f t="shared" si="29"/>
        <v>0</v>
      </c>
      <c r="P612" s="5" t="s">
        <v>8271</v>
      </c>
      <c r="Q612" s="1" t="s">
        <v>8320</v>
      </c>
      <c r="R612" s="1" t="s">
        <v>8321</v>
      </c>
      <c r="S612" s="9">
        <f t="shared" si="27"/>
        <v>42086.83085648148</v>
      </c>
      <c r="T612" s="11">
        <f t="shared" si="28"/>
        <v>42116.83085648148</v>
      </c>
      <c r="U612" s="12" t="str">
        <f>TEXT(Table1[[#This Row],[Date Created Conversion (Launched at)]],"mmmm")</f>
        <v>March</v>
      </c>
      <c r="V612" s="12">
        <f>YEAR(Table1[[#This Row],[Date Created Conversion (Launched at)]])</f>
        <v>2015</v>
      </c>
    </row>
    <row r="613" spans="1:22" ht="43" x14ac:dyDescent="0.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 s="8">
        <v>1453210037</v>
      </c>
      <c r="J613" s="8">
        <v>1448026037</v>
      </c>
      <c r="K613" t="b">
        <v>0</v>
      </c>
      <c r="L613">
        <v>0</v>
      </c>
      <c r="M613" t="b">
        <v>0</v>
      </c>
      <c r="N613" s="5" t="e">
        <f>Table1[[#This Row],[pledged]]/Table1[[#This Row],[backers_count]]</f>
        <v>#DIV/0!</v>
      </c>
      <c r="O613" s="1">
        <f t="shared" si="29"/>
        <v>0</v>
      </c>
      <c r="P613" s="5" t="s">
        <v>8271</v>
      </c>
      <c r="Q613" s="1" t="s">
        <v>8320</v>
      </c>
      <c r="R613" s="1" t="s">
        <v>8321</v>
      </c>
      <c r="S613" s="9">
        <f t="shared" si="27"/>
        <v>42328.560613425929</v>
      </c>
      <c r="T613" s="11">
        <f t="shared" si="28"/>
        <v>42388.560613425929</v>
      </c>
      <c r="U613" s="12" t="str">
        <f>TEXT(Table1[[#This Row],[Date Created Conversion (Launched at)]],"mmmm")</f>
        <v>November</v>
      </c>
      <c r="V613" s="12">
        <f>YEAR(Table1[[#This Row],[Date Created Conversion (Launched at)]])</f>
        <v>2015</v>
      </c>
    </row>
    <row r="614" spans="1:22" ht="28.7" x14ac:dyDescent="0.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 s="8">
        <v>1472777146</v>
      </c>
      <c r="J614" s="8">
        <v>1470185146</v>
      </c>
      <c r="K614" t="b">
        <v>0</v>
      </c>
      <c r="L614">
        <v>0</v>
      </c>
      <c r="M614" t="b">
        <v>0</v>
      </c>
      <c r="N614" s="5" t="e">
        <f>Table1[[#This Row],[pledged]]/Table1[[#This Row],[backers_count]]</f>
        <v>#DIV/0!</v>
      </c>
      <c r="O614" s="1">
        <f t="shared" si="29"/>
        <v>0</v>
      </c>
      <c r="P614" s="5" t="s">
        <v>8271</v>
      </c>
      <c r="Q614" s="1" t="s">
        <v>8320</v>
      </c>
      <c r="R614" s="1" t="s">
        <v>8321</v>
      </c>
      <c r="S614" s="9">
        <f t="shared" si="27"/>
        <v>42585.031782407408</v>
      </c>
      <c r="T614" s="11">
        <f t="shared" si="28"/>
        <v>42615.031782407408</v>
      </c>
      <c r="U614" s="12" t="str">
        <f>TEXT(Table1[[#This Row],[Date Created Conversion (Launched at)]],"mmmm")</f>
        <v>August</v>
      </c>
      <c r="V614" s="12">
        <f>YEAR(Table1[[#This Row],[Date Created Conversion (Launched at)]])</f>
        <v>2016</v>
      </c>
    </row>
    <row r="615" spans="1:22" ht="43" x14ac:dyDescent="0.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 s="8">
        <v>1443675540</v>
      </c>
      <c r="J615" s="8">
        <v>1441022120</v>
      </c>
      <c r="K615" t="b">
        <v>0</v>
      </c>
      <c r="L615">
        <v>121</v>
      </c>
      <c r="M615" t="b">
        <v>0</v>
      </c>
      <c r="N615" s="5">
        <f>Table1[[#This Row],[pledged]]/Table1[[#This Row],[backers_count]]</f>
        <v>105.93388429752066</v>
      </c>
      <c r="O615" s="1">
        <f t="shared" si="29"/>
        <v>21</v>
      </c>
      <c r="P615" s="5" t="s">
        <v>8271</v>
      </c>
      <c r="Q615" s="1" t="s">
        <v>8320</v>
      </c>
      <c r="R615" s="1" t="s">
        <v>8321</v>
      </c>
      <c r="S615" s="9">
        <f t="shared" si="27"/>
        <v>42247.496759259258</v>
      </c>
      <c r="T615" s="11">
        <f t="shared" si="28"/>
        <v>42278.207638888889</v>
      </c>
      <c r="U615" s="12" t="str">
        <f>TEXT(Table1[[#This Row],[Date Created Conversion (Launched at)]],"mmmm")</f>
        <v>August</v>
      </c>
      <c r="V615" s="12">
        <f>YEAR(Table1[[#This Row],[Date Created Conversion (Launched at)]])</f>
        <v>2015</v>
      </c>
    </row>
    <row r="616" spans="1:22" ht="43" x14ac:dyDescent="0.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 s="8">
        <v>1466731740</v>
      </c>
      <c r="J616" s="8">
        <v>1464139740</v>
      </c>
      <c r="K616" t="b">
        <v>0</v>
      </c>
      <c r="L616">
        <v>0</v>
      </c>
      <c r="M616" t="b">
        <v>0</v>
      </c>
      <c r="N616" s="5" t="e">
        <f>Table1[[#This Row],[pledged]]/Table1[[#This Row],[backers_count]]</f>
        <v>#DIV/0!</v>
      </c>
      <c r="O616" s="1">
        <f t="shared" si="29"/>
        <v>0</v>
      </c>
      <c r="P616" s="5" t="s">
        <v>8271</v>
      </c>
      <c r="Q616" s="1" t="s">
        <v>8320</v>
      </c>
      <c r="R616" s="1" t="s">
        <v>8321</v>
      </c>
      <c r="S616" s="9">
        <f t="shared" si="27"/>
        <v>42515.061805555553</v>
      </c>
      <c r="T616" s="11">
        <f t="shared" si="28"/>
        <v>42545.061805555553</v>
      </c>
      <c r="U616" s="12" t="str">
        <f>TEXT(Table1[[#This Row],[Date Created Conversion (Launched at)]],"mmmm")</f>
        <v>May</v>
      </c>
      <c r="V616" s="12">
        <f>YEAR(Table1[[#This Row],[Date Created Conversion (Launched at)]])</f>
        <v>2016</v>
      </c>
    </row>
    <row r="617" spans="1:22" ht="43" x14ac:dyDescent="0.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 s="8">
        <v>1443149759</v>
      </c>
      <c r="J617" s="8">
        <v>1440557759</v>
      </c>
      <c r="K617" t="b">
        <v>0</v>
      </c>
      <c r="L617">
        <v>0</v>
      </c>
      <c r="M617" t="b">
        <v>0</v>
      </c>
      <c r="N617" s="5" t="e">
        <f>Table1[[#This Row],[pledged]]/Table1[[#This Row],[backers_count]]</f>
        <v>#DIV/0!</v>
      </c>
      <c r="O617" s="1">
        <f t="shared" si="29"/>
        <v>0</v>
      </c>
      <c r="P617" s="5" t="s">
        <v>8271</v>
      </c>
      <c r="Q617" s="1" t="s">
        <v>8320</v>
      </c>
      <c r="R617" s="1" t="s">
        <v>8321</v>
      </c>
      <c r="S617" s="9">
        <f t="shared" si="27"/>
        <v>42242.122210648144</v>
      </c>
      <c r="T617" s="11">
        <f t="shared" si="28"/>
        <v>42272.122210648144</v>
      </c>
      <c r="U617" s="12" t="str">
        <f>TEXT(Table1[[#This Row],[Date Created Conversion (Launched at)]],"mmmm")</f>
        <v>August</v>
      </c>
      <c r="V617" s="12">
        <f>YEAR(Table1[[#This Row],[Date Created Conversion (Launched at)]])</f>
        <v>2015</v>
      </c>
    </row>
    <row r="618" spans="1:22" ht="43" x14ac:dyDescent="0.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 s="8">
        <v>1488013307</v>
      </c>
      <c r="J618" s="8">
        <v>1485421307</v>
      </c>
      <c r="K618" t="b">
        <v>0</v>
      </c>
      <c r="L618">
        <v>0</v>
      </c>
      <c r="M618" t="b">
        <v>0</v>
      </c>
      <c r="N618" s="5" t="e">
        <f>Table1[[#This Row],[pledged]]/Table1[[#This Row],[backers_count]]</f>
        <v>#DIV/0!</v>
      </c>
      <c r="O618" s="1">
        <f t="shared" si="29"/>
        <v>0</v>
      </c>
      <c r="P618" s="5" t="s">
        <v>8271</v>
      </c>
      <c r="Q618" s="1" t="s">
        <v>8320</v>
      </c>
      <c r="R618" s="1" t="s">
        <v>8321</v>
      </c>
      <c r="S618" s="9">
        <f t="shared" si="27"/>
        <v>42761.376238425924</v>
      </c>
      <c r="T618" s="11">
        <f t="shared" si="28"/>
        <v>42791.376238425924</v>
      </c>
      <c r="U618" s="12" t="str">
        <f>TEXT(Table1[[#This Row],[Date Created Conversion (Launched at)]],"mmmm")</f>
        <v>January</v>
      </c>
      <c r="V618" s="12">
        <f>YEAR(Table1[[#This Row],[Date Created Conversion (Launched at)]])</f>
        <v>2017</v>
      </c>
    </row>
    <row r="619" spans="1:22" ht="43" x14ac:dyDescent="0.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 s="8">
        <v>1431072843</v>
      </c>
      <c r="J619" s="8">
        <v>1427184843</v>
      </c>
      <c r="K619" t="b">
        <v>0</v>
      </c>
      <c r="L619">
        <v>3</v>
      </c>
      <c r="M619" t="b">
        <v>0</v>
      </c>
      <c r="N619" s="5">
        <f>Table1[[#This Row],[pledged]]/Table1[[#This Row],[backers_count]]</f>
        <v>20</v>
      </c>
      <c r="O619" s="1">
        <f t="shared" si="29"/>
        <v>3</v>
      </c>
      <c r="P619" s="5" t="s">
        <v>8271</v>
      </c>
      <c r="Q619" s="1" t="s">
        <v>8320</v>
      </c>
      <c r="R619" s="1" t="s">
        <v>8321</v>
      </c>
      <c r="S619" s="9">
        <f t="shared" si="27"/>
        <v>42087.343090277776</v>
      </c>
      <c r="T619" s="11">
        <f t="shared" si="28"/>
        <v>42132.343090277776</v>
      </c>
      <c r="U619" s="12" t="str">
        <f>TEXT(Table1[[#This Row],[Date Created Conversion (Launched at)]],"mmmm")</f>
        <v>March</v>
      </c>
      <c r="V619" s="12">
        <f>YEAR(Table1[[#This Row],[Date Created Conversion (Launched at)]])</f>
        <v>2015</v>
      </c>
    </row>
    <row r="620" spans="1:22" ht="43" x14ac:dyDescent="0.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 s="8">
        <v>1449689203</v>
      </c>
      <c r="J620" s="8">
        <v>1447097203</v>
      </c>
      <c r="K620" t="b">
        <v>0</v>
      </c>
      <c r="L620">
        <v>0</v>
      </c>
      <c r="M620" t="b">
        <v>0</v>
      </c>
      <c r="N620" s="5" t="e">
        <f>Table1[[#This Row],[pledged]]/Table1[[#This Row],[backers_count]]</f>
        <v>#DIV/0!</v>
      </c>
      <c r="O620" s="1">
        <f t="shared" si="29"/>
        <v>0</v>
      </c>
      <c r="P620" s="5" t="s">
        <v>8271</v>
      </c>
      <c r="Q620" s="1" t="s">
        <v>8320</v>
      </c>
      <c r="R620" s="1" t="s">
        <v>8321</v>
      </c>
      <c r="S620" s="9">
        <f t="shared" si="27"/>
        <v>42317.810219907406</v>
      </c>
      <c r="T620" s="11">
        <f t="shared" si="28"/>
        <v>42347.810219907406</v>
      </c>
      <c r="U620" s="12" t="str">
        <f>TEXT(Table1[[#This Row],[Date Created Conversion (Launched at)]],"mmmm")</f>
        <v>November</v>
      </c>
      <c r="V620" s="12">
        <f>YEAR(Table1[[#This Row],[Date Created Conversion (Launched at)]])</f>
        <v>2015</v>
      </c>
    </row>
    <row r="621" spans="1:22" ht="28.7" x14ac:dyDescent="0.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 s="8">
        <v>1416933390</v>
      </c>
      <c r="J621" s="8">
        <v>1411745790</v>
      </c>
      <c r="K621" t="b">
        <v>0</v>
      </c>
      <c r="L621">
        <v>1</v>
      </c>
      <c r="M621" t="b">
        <v>0</v>
      </c>
      <c r="N621" s="5">
        <f>Table1[[#This Row],[pledged]]/Table1[[#This Row],[backers_count]]</f>
        <v>1</v>
      </c>
      <c r="O621" s="1">
        <f t="shared" si="29"/>
        <v>0</v>
      </c>
      <c r="P621" s="5" t="s">
        <v>8271</v>
      </c>
      <c r="Q621" s="1" t="s">
        <v>8320</v>
      </c>
      <c r="R621" s="1" t="s">
        <v>8321</v>
      </c>
      <c r="S621" s="9">
        <f t="shared" si="27"/>
        <v>41908.650347222225</v>
      </c>
      <c r="T621" s="11">
        <f t="shared" si="28"/>
        <v>41968.692013888889</v>
      </c>
      <c r="U621" s="12" t="str">
        <f>TEXT(Table1[[#This Row],[Date Created Conversion (Launched at)]],"mmmm")</f>
        <v>September</v>
      </c>
      <c r="V621" s="12">
        <f>YEAR(Table1[[#This Row],[Date Created Conversion (Launched at)]])</f>
        <v>2014</v>
      </c>
    </row>
    <row r="622" spans="1:22" ht="43" x14ac:dyDescent="0.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 s="8">
        <v>1408986738</v>
      </c>
      <c r="J622" s="8">
        <v>1405098738</v>
      </c>
      <c r="K622" t="b">
        <v>0</v>
      </c>
      <c r="L622">
        <v>1</v>
      </c>
      <c r="M622" t="b">
        <v>0</v>
      </c>
      <c r="N622" s="5">
        <f>Table1[[#This Row],[pledged]]/Table1[[#This Row],[backers_count]]</f>
        <v>300</v>
      </c>
      <c r="O622" s="1">
        <f t="shared" si="29"/>
        <v>1</v>
      </c>
      <c r="P622" s="5" t="s">
        <v>8271</v>
      </c>
      <c r="Q622" s="1" t="s">
        <v>8320</v>
      </c>
      <c r="R622" s="1" t="s">
        <v>8321</v>
      </c>
      <c r="S622" s="9">
        <f t="shared" si="27"/>
        <v>41831.716874999998</v>
      </c>
      <c r="T622" s="11">
        <f t="shared" si="28"/>
        <v>41876.716874999998</v>
      </c>
      <c r="U622" s="12" t="str">
        <f>TEXT(Table1[[#This Row],[Date Created Conversion (Launched at)]],"mmmm")</f>
        <v>July</v>
      </c>
      <c r="V622" s="12">
        <f>YEAR(Table1[[#This Row],[Date Created Conversion (Launched at)]])</f>
        <v>2014</v>
      </c>
    </row>
    <row r="623" spans="1:22" ht="43" x14ac:dyDescent="0.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 s="8">
        <v>1467934937</v>
      </c>
      <c r="J623" s="8">
        <v>1465342937</v>
      </c>
      <c r="K623" t="b">
        <v>0</v>
      </c>
      <c r="L623">
        <v>3</v>
      </c>
      <c r="M623" t="b">
        <v>0</v>
      </c>
      <c r="N623" s="5">
        <f>Table1[[#This Row],[pledged]]/Table1[[#This Row],[backers_count]]</f>
        <v>87</v>
      </c>
      <c r="O623" s="1">
        <f t="shared" si="29"/>
        <v>1</v>
      </c>
      <c r="P623" s="5" t="s">
        <v>8271</v>
      </c>
      <c r="Q623" s="1" t="s">
        <v>8320</v>
      </c>
      <c r="R623" s="1" t="s">
        <v>8321</v>
      </c>
      <c r="S623" s="9">
        <f t="shared" si="27"/>
        <v>42528.987696759257</v>
      </c>
      <c r="T623" s="11">
        <f t="shared" si="28"/>
        <v>42558.987696759257</v>
      </c>
      <c r="U623" s="12" t="str">
        <f>TEXT(Table1[[#This Row],[Date Created Conversion (Launched at)]],"mmmm")</f>
        <v>June</v>
      </c>
      <c r="V623" s="12">
        <f>YEAR(Table1[[#This Row],[Date Created Conversion (Launched at)]])</f>
        <v>2016</v>
      </c>
    </row>
    <row r="624" spans="1:22" ht="43" x14ac:dyDescent="0.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 s="8">
        <v>1467398138</v>
      </c>
      <c r="J624" s="8">
        <v>1465670138</v>
      </c>
      <c r="K624" t="b">
        <v>0</v>
      </c>
      <c r="L624">
        <v>9</v>
      </c>
      <c r="M624" t="b">
        <v>0</v>
      </c>
      <c r="N624" s="5">
        <f>Table1[[#This Row],[pledged]]/Table1[[#This Row],[backers_count]]</f>
        <v>37.888888888888886</v>
      </c>
      <c r="O624" s="1">
        <f t="shared" si="29"/>
        <v>6</v>
      </c>
      <c r="P624" s="5" t="s">
        <v>8271</v>
      </c>
      <c r="Q624" s="1" t="s">
        <v>8320</v>
      </c>
      <c r="R624" s="1" t="s">
        <v>8321</v>
      </c>
      <c r="S624" s="9">
        <f t="shared" si="27"/>
        <v>42532.774745370371</v>
      </c>
      <c r="T624" s="11">
        <f t="shared" si="28"/>
        <v>42552.774745370371</v>
      </c>
      <c r="U624" s="12" t="str">
        <f>TEXT(Table1[[#This Row],[Date Created Conversion (Launched at)]],"mmmm")</f>
        <v>June</v>
      </c>
      <c r="V624" s="12">
        <f>YEAR(Table1[[#This Row],[Date Created Conversion (Launched at)]])</f>
        <v>2016</v>
      </c>
    </row>
    <row r="625" spans="1:22" ht="43" x14ac:dyDescent="0.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 s="8">
        <v>1432771997</v>
      </c>
      <c r="J625" s="8">
        <v>1430179997</v>
      </c>
      <c r="K625" t="b">
        <v>0</v>
      </c>
      <c r="L625">
        <v>0</v>
      </c>
      <c r="M625" t="b">
        <v>0</v>
      </c>
      <c r="N625" s="5" t="e">
        <f>Table1[[#This Row],[pledged]]/Table1[[#This Row],[backers_count]]</f>
        <v>#DIV/0!</v>
      </c>
      <c r="O625" s="1">
        <f t="shared" si="29"/>
        <v>0</v>
      </c>
      <c r="P625" s="5" t="s">
        <v>8271</v>
      </c>
      <c r="Q625" s="1" t="s">
        <v>8320</v>
      </c>
      <c r="R625" s="1" t="s">
        <v>8321</v>
      </c>
      <c r="S625" s="9">
        <f t="shared" si="27"/>
        <v>42122.009224537032</v>
      </c>
      <c r="T625" s="11">
        <f t="shared" si="28"/>
        <v>42152.009224537032</v>
      </c>
      <c r="U625" s="12" t="str">
        <f>TEXT(Table1[[#This Row],[Date Created Conversion (Launched at)]],"mmmm")</f>
        <v>April</v>
      </c>
      <c r="V625" s="12">
        <f>YEAR(Table1[[#This Row],[Date Created Conversion (Launched at)]])</f>
        <v>2015</v>
      </c>
    </row>
    <row r="626" spans="1:22" ht="43" x14ac:dyDescent="0.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 s="8">
        <v>1431647041</v>
      </c>
      <c r="J626" s="8">
        <v>1429055041</v>
      </c>
      <c r="K626" t="b">
        <v>0</v>
      </c>
      <c r="L626">
        <v>0</v>
      </c>
      <c r="M626" t="b">
        <v>0</v>
      </c>
      <c r="N626" s="5" t="e">
        <f>Table1[[#This Row],[pledged]]/Table1[[#This Row],[backers_count]]</f>
        <v>#DIV/0!</v>
      </c>
      <c r="O626" s="1">
        <f t="shared" si="29"/>
        <v>0</v>
      </c>
      <c r="P626" s="5" t="s">
        <v>8271</v>
      </c>
      <c r="Q626" s="1" t="s">
        <v>8320</v>
      </c>
      <c r="R626" s="1" t="s">
        <v>8321</v>
      </c>
      <c r="S626" s="9">
        <f t="shared" si="27"/>
        <v>42108.988900462966</v>
      </c>
      <c r="T626" s="11">
        <f t="shared" si="28"/>
        <v>42138.988900462966</v>
      </c>
      <c r="U626" s="12" t="str">
        <f>TEXT(Table1[[#This Row],[Date Created Conversion (Launched at)]],"mmmm")</f>
        <v>April</v>
      </c>
      <c r="V626" s="12">
        <f>YEAR(Table1[[#This Row],[Date Created Conversion (Launched at)]])</f>
        <v>2015</v>
      </c>
    </row>
    <row r="627" spans="1:22" ht="43" x14ac:dyDescent="0.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 s="8">
        <v>1490560177</v>
      </c>
      <c r="J627" s="8">
        <v>1487971777</v>
      </c>
      <c r="K627" t="b">
        <v>0</v>
      </c>
      <c r="L627">
        <v>0</v>
      </c>
      <c r="M627" t="b">
        <v>0</v>
      </c>
      <c r="N627" s="5" t="e">
        <f>Table1[[#This Row],[pledged]]/Table1[[#This Row],[backers_count]]</f>
        <v>#DIV/0!</v>
      </c>
      <c r="O627" s="1">
        <f t="shared" si="29"/>
        <v>0</v>
      </c>
      <c r="P627" s="5" t="s">
        <v>8271</v>
      </c>
      <c r="Q627" s="1" t="s">
        <v>8320</v>
      </c>
      <c r="R627" s="1" t="s">
        <v>8321</v>
      </c>
      <c r="S627" s="9">
        <f t="shared" si="27"/>
        <v>42790.895567129628</v>
      </c>
      <c r="T627" s="11">
        <f t="shared" si="28"/>
        <v>42820.853900462964</v>
      </c>
      <c r="U627" s="12" t="str">
        <f>TEXT(Table1[[#This Row],[Date Created Conversion (Launched at)]],"mmmm")</f>
        <v>February</v>
      </c>
      <c r="V627" s="12">
        <f>YEAR(Table1[[#This Row],[Date Created Conversion (Launched at)]])</f>
        <v>2017</v>
      </c>
    </row>
    <row r="628" spans="1:22" ht="43" x14ac:dyDescent="0.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 s="8">
        <v>1439644920</v>
      </c>
      <c r="J628" s="8">
        <v>1436793939</v>
      </c>
      <c r="K628" t="b">
        <v>0</v>
      </c>
      <c r="L628">
        <v>39</v>
      </c>
      <c r="M628" t="b">
        <v>0</v>
      </c>
      <c r="N628" s="5">
        <f>Table1[[#This Row],[pledged]]/Table1[[#This Row],[backers_count]]</f>
        <v>111.41025641025641</v>
      </c>
      <c r="O628" s="1">
        <f t="shared" si="29"/>
        <v>17</v>
      </c>
      <c r="P628" s="5" t="s">
        <v>8271</v>
      </c>
      <c r="Q628" s="1" t="s">
        <v>8320</v>
      </c>
      <c r="R628" s="1" t="s">
        <v>8321</v>
      </c>
      <c r="S628" s="9">
        <f t="shared" si="27"/>
        <v>42198.559479166666</v>
      </c>
      <c r="T628" s="11">
        <f t="shared" si="28"/>
        <v>42231.556944444441</v>
      </c>
      <c r="U628" s="12" t="str">
        <f>TEXT(Table1[[#This Row],[Date Created Conversion (Launched at)]],"mmmm")</f>
        <v>July</v>
      </c>
      <c r="V628" s="12">
        <f>YEAR(Table1[[#This Row],[Date Created Conversion (Launched at)]])</f>
        <v>2015</v>
      </c>
    </row>
    <row r="629" spans="1:22" ht="43" x14ac:dyDescent="0.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 s="8">
        <v>1457996400</v>
      </c>
      <c r="J629" s="8">
        <v>1452842511</v>
      </c>
      <c r="K629" t="b">
        <v>0</v>
      </c>
      <c r="L629">
        <v>1</v>
      </c>
      <c r="M629" t="b">
        <v>0</v>
      </c>
      <c r="N629" s="5">
        <f>Table1[[#This Row],[pledged]]/Table1[[#This Row],[backers_count]]</f>
        <v>90</v>
      </c>
      <c r="O629" s="1">
        <f t="shared" si="29"/>
        <v>0</v>
      </c>
      <c r="P629" s="5" t="s">
        <v>8271</v>
      </c>
      <c r="Q629" s="1" t="s">
        <v>8320</v>
      </c>
      <c r="R629" s="1" t="s">
        <v>8321</v>
      </c>
      <c r="S629" s="9">
        <f t="shared" si="27"/>
        <v>42384.306840277779</v>
      </c>
      <c r="T629" s="11">
        <f t="shared" si="28"/>
        <v>42443.958333333328</v>
      </c>
      <c r="U629" s="12" t="str">
        <f>TEXT(Table1[[#This Row],[Date Created Conversion (Launched at)]],"mmmm")</f>
        <v>January</v>
      </c>
      <c r="V629" s="12">
        <f>YEAR(Table1[[#This Row],[Date Created Conversion (Launched at)]])</f>
        <v>2016</v>
      </c>
    </row>
    <row r="630" spans="1:22" ht="43" x14ac:dyDescent="0.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 s="8">
        <v>1405269457</v>
      </c>
      <c r="J630" s="8">
        <v>1402677457</v>
      </c>
      <c r="K630" t="b">
        <v>0</v>
      </c>
      <c r="L630">
        <v>0</v>
      </c>
      <c r="M630" t="b">
        <v>0</v>
      </c>
      <c r="N630" s="5" t="e">
        <f>Table1[[#This Row],[pledged]]/Table1[[#This Row],[backers_count]]</f>
        <v>#DIV/0!</v>
      </c>
      <c r="O630" s="1">
        <f t="shared" si="29"/>
        <v>0</v>
      </c>
      <c r="P630" s="5" t="s">
        <v>8271</v>
      </c>
      <c r="Q630" s="1" t="s">
        <v>8320</v>
      </c>
      <c r="R630" s="1" t="s">
        <v>8321</v>
      </c>
      <c r="S630" s="9">
        <f t="shared" si="27"/>
        <v>41803.692789351851</v>
      </c>
      <c r="T630" s="11">
        <f t="shared" si="28"/>
        <v>41833.692789351851</v>
      </c>
      <c r="U630" s="12" t="str">
        <f>TEXT(Table1[[#This Row],[Date Created Conversion (Launched at)]],"mmmm")</f>
        <v>June</v>
      </c>
      <c r="V630" s="12">
        <f>YEAR(Table1[[#This Row],[Date Created Conversion (Launched at)]])</f>
        <v>2014</v>
      </c>
    </row>
    <row r="631" spans="1:22" ht="43" x14ac:dyDescent="0.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 s="8">
        <v>1463239108</v>
      </c>
      <c r="J631" s="8">
        <v>1460647108</v>
      </c>
      <c r="K631" t="b">
        <v>0</v>
      </c>
      <c r="L631">
        <v>3</v>
      </c>
      <c r="M631" t="b">
        <v>0</v>
      </c>
      <c r="N631" s="5">
        <f>Table1[[#This Row],[pledged]]/Table1[[#This Row],[backers_count]]</f>
        <v>116.66666666666667</v>
      </c>
      <c r="O631" s="1">
        <f t="shared" si="29"/>
        <v>0</v>
      </c>
      <c r="P631" s="5" t="s">
        <v>8271</v>
      </c>
      <c r="Q631" s="1" t="s">
        <v>8320</v>
      </c>
      <c r="R631" s="1" t="s">
        <v>8321</v>
      </c>
      <c r="S631" s="9">
        <f t="shared" si="27"/>
        <v>42474.637824074074</v>
      </c>
      <c r="T631" s="11">
        <f t="shared" si="28"/>
        <v>42504.637824074074</v>
      </c>
      <c r="U631" s="12" t="str">
        <f>TEXT(Table1[[#This Row],[Date Created Conversion (Launched at)]],"mmmm")</f>
        <v>April</v>
      </c>
      <c r="V631" s="12">
        <f>YEAR(Table1[[#This Row],[Date Created Conversion (Launched at)]])</f>
        <v>2016</v>
      </c>
    </row>
    <row r="632" spans="1:22" ht="43" x14ac:dyDescent="0.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 s="8">
        <v>1441516200</v>
      </c>
      <c r="J632" s="8">
        <v>1438959121</v>
      </c>
      <c r="K632" t="b">
        <v>0</v>
      </c>
      <c r="L632">
        <v>1</v>
      </c>
      <c r="M632" t="b">
        <v>0</v>
      </c>
      <c r="N632" s="5">
        <f>Table1[[#This Row],[pledged]]/Table1[[#This Row],[backers_count]]</f>
        <v>10</v>
      </c>
      <c r="O632" s="1">
        <f t="shared" si="29"/>
        <v>0</v>
      </c>
      <c r="P632" s="5" t="s">
        <v>8271</v>
      </c>
      <c r="Q632" s="1" t="s">
        <v>8320</v>
      </c>
      <c r="R632" s="1" t="s">
        <v>8321</v>
      </c>
      <c r="S632" s="9">
        <f t="shared" si="27"/>
        <v>42223.619456018518</v>
      </c>
      <c r="T632" s="11">
        <f t="shared" si="28"/>
        <v>42253.215277777781</v>
      </c>
      <c r="U632" s="12" t="str">
        <f>TEXT(Table1[[#This Row],[Date Created Conversion (Launched at)]],"mmmm")</f>
        <v>August</v>
      </c>
      <c r="V632" s="12">
        <f>YEAR(Table1[[#This Row],[Date Created Conversion (Launched at)]])</f>
        <v>2015</v>
      </c>
    </row>
    <row r="633" spans="1:22" ht="28.7" x14ac:dyDescent="0.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 s="8">
        <v>1464460329</v>
      </c>
      <c r="J633" s="8">
        <v>1461954729</v>
      </c>
      <c r="K633" t="b">
        <v>0</v>
      </c>
      <c r="L633">
        <v>9</v>
      </c>
      <c r="M633" t="b">
        <v>0</v>
      </c>
      <c r="N633" s="5">
        <f>Table1[[#This Row],[pledged]]/Table1[[#This Row],[backers_count]]</f>
        <v>76.666666666666671</v>
      </c>
      <c r="O633" s="1">
        <f t="shared" si="29"/>
        <v>1</v>
      </c>
      <c r="P633" s="5" t="s">
        <v>8271</v>
      </c>
      <c r="Q633" s="1" t="s">
        <v>8320</v>
      </c>
      <c r="R633" s="1" t="s">
        <v>8321</v>
      </c>
      <c r="S633" s="9">
        <f t="shared" si="27"/>
        <v>42489.772326388891</v>
      </c>
      <c r="T633" s="11">
        <f t="shared" si="28"/>
        <v>42518.772326388891</v>
      </c>
      <c r="U633" s="12" t="str">
        <f>TEXT(Table1[[#This Row],[Date Created Conversion (Launched at)]],"mmmm")</f>
        <v>April</v>
      </c>
      <c r="V633" s="12">
        <f>YEAR(Table1[[#This Row],[Date Created Conversion (Launched at)]])</f>
        <v>2016</v>
      </c>
    </row>
    <row r="634" spans="1:22" ht="28.7" x14ac:dyDescent="0.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 s="8">
        <v>1448470165</v>
      </c>
      <c r="J634" s="8">
        <v>1445874565</v>
      </c>
      <c r="K634" t="b">
        <v>0</v>
      </c>
      <c r="L634">
        <v>0</v>
      </c>
      <c r="M634" t="b">
        <v>0</v>
      </c>
      <c r="N634" s="5" t="e">
        <f>Table1[[#This Row],[pledged]]/Table1[[#This Row],[backers_count]]</f>
        <v>#DIV/0!</v>
      </c>
      <c r="O634" s="1">
        <f t="shared" si="29"/>
        <v>0</v>
      </c>
      <c r="P634" s="5" t="s">
        <v>8271</v>
      </c>
      <c r="Q634" s="1" t="s">
        <v>8320</v>
      </c>
      <c r="R634" s="1" t="s">
        <v>8321</v>
      </c>
      <c r="S634" s="9">
        <f t="shared" si="27"/>
        <v>42303.659317129626</v>
      </c>
      <c r="T634" s="11">
        <f t="shared" si="28"/>
        <v>42333.700983796298</v>
      </c>
      <c r="U634" s="12" t="str">
        <f>TEXT(Table1[[#This Row],[Date Created Conversion (Launched at)]],"mmmm")</f>
        <v>October</v>
      </c>
      <c r="V634" s="12">
        <f>YEAR(Table1[[#This Row],[Date Created Conversion (Launched at)]])</f>
        <v>2015</v>
      </c>
    </row>
    <row r="635" spans="1:22" ht="43" x14ac:dyDescent="0.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 s="8">
        <v>1466204400</v>
      </c>
      <c r="J635" s="8">
        <v>1463469062</v>
      </c>
      <c r="K635" t="b">
        <v>0</v>
      </c>
      <c r="L635">
        <v>25</v>
      </c>
      <c r="M635" t="b">
        <v>0</v>
      </c>
      <c r="N635" s="5">
        <f>Table1[[#This Row],[pledged]]/Table1[[#This Row],[backers_count]]</f>
        <v>49.8</v>
      </c>
      <c r="O635" s="1">
        <f t="shared" si="29"/>
        <v>12</v>
      </c>
      <c r="P635" s="5" t="s">
        <v>8271</v>
      </c>
      <c r="Q635" s="1" t="s">
        <v>8320</v>
      </c>
      <c r="R635" s="1" t="s">
        <v>8321</v>
      </c>
      <c r="S635" s="9">
        <f t="shared" si="27"/>
        <v>42507.299328703702</v>
      </c>
      <c r="T635" s="11">
        <f t="shared" si="28"/>
        <v>42538.958333333328</v>
      </c>
      <c r="U635" s="12" t="str">
        <f>TEXT(Table1[[#This Row],[Date Created Conversion (Launched at)]],"mmmm")</f>
        <v>May</v>
      </c>
      <c r="V635" s="12">
        <f>YEAR(Table1[[#This Row],[Date Created Conversion (Launched at)]])</f>
        <v>2016</v>
      </c>
    </row>
    <row r="636" spans="1:22" ht="28.7" x14ac:dyDescent="0.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 s="8">
        <v>1424989029</v>
      </c>
      <c r="J636" s="8">
        <v>1422397029</v>
      </c>
      <c r="K636" t="b">
        <v>0</v>
      </c>
      <c r="L636">
        <v>1</v>
      </c>
      <c r="M636" t="b">
        <v>0</v>
      </c>
      <c r="N636" s="5">
        <f>Table1[[#This Row],[pledged]]/Table1[[#This Row],[backers_count]]</f>
        <v>1</v>
      </c>
      <c r="O636" s="1">
        <f t="shared" si="29"/>
        <v>0</v>
      </c>
      <c r="P636" s="5" t="s">
        <v>8271</v>
      </c>
      <c r="Q636" s="1" t="s">
        <v>8320</v>
      </c>
      <c r="R636" s="1" t="s">
        <v>8321</v>
      </c>
      <c r="S636" s="9">
        <f t="shared" si="27"/>
        <v>42031.928576388891</v>
      </c>
      <c r="T636" s="11">
        <f t="shared" si="28"/>
        <v>42061.928576388891</v>
      </c>
      <c r="U636" s="12" t="str">
        <f>TEXT(Table1[[#This Row],[Date Created Conversion (Launched at)]],"mmmm")</f>
        <v>January</v>
      </c>
      <c r="V636" s="12">
        <f>YEAR(Table1[[#This Row],[Date Created Conversion (Launched at)]])</f>
        <v>2015</v>
      </c>
    </row>
    <row r="637" spans="1:22" ht="28.7" x14ac:dyDescent="0.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 s="8">
        <v>1428804762</v>
      </c>
      <c r="J637" s="8">
        <v>1426212762</v>
      </c>
      <c r="K637" t="b">
        <v>0</v>
      </c>
      <c r="L637">
        <v>1</v>
      </c>
      <c r="M637" t="b">
        <v>0</v>
      </c>
      <c r="N637" s="5">
        <f>Table1[[#This Row],[pledged]]/Table1[[#This Row],[backers_count]]</f>
        <v>2</v>
      </c>
      <c r="O637" s="1">
        <f t="shared" si="29"/>
        <v>0</v>
      </c>
      <c r="P637" s="5" t="s">
        <v>8271</v>
      </c>
      <c r="Q637" s="1" t="s">
        <v>8320</v>
      </c>
      <c r="R637" s="1" t="s">
        <v>8321</v>
      </c>
      <c r="S637" s="9">
        <f t="shared" si="27"/>
        <v>42076.092152777783</v>
      </c>
      <c r="T637" s="11">
        <f t="shared" si="28"/>
        <v>42106.092152777783</v>
      </c>
      <c r="U637" s="12" t="str">
        <f>TEXT(Table1[[#This Row],[Date Created Conversion (Launched at)]],"mmmm")</f>
        <v>March</v>
      </c>
      <c r="V637" s="12">
        <f>YEAR(Table1[[#This Row],[Date Created Conversion (Launched at)]])</f>
        <v>2015</v>
      </c>
    </row>
    <row r="638" spans="1:22" ht="28.7" x14ac:dyDescent="0.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 s="8">
        <v>1433587620</v>
      </c>
      <c r="J638" s="8">
        <v>1430996150</v>
      </c>
      <c r="K638" t="b">
        <v>0</v>
      </c>
      <c r="L638">
        <v>1</v>
      </c>
      <c r="M638" t="b">
        <v>0</v>
      </c>
      <c r="N638" s="5">
        <f>Table1[[#This Row],[pledged]]/Table1[[#This Row],[backers_count]]</f>
        <v>4</v>
      </c>
      <c r="O638" s="1">
        <f t="shared" si="29"/>
        <v>0</v>
      </c>
      <c r="P638" s="5" t="s">
        <v>8271</v>
      </c>
      <c r="Q638" s="1" t="s">
        <v>8320</v>
      </c>
      <c r="R638" s="1" t="s">
        <v>8321</v>
      </c>
      <c r="S638" s="9">
        <f t="shared" si="27"/>
        <v>42131.455439814818</v>
      </c>
      <c r="T638" s="11">
        <f t="shared" si="28"/>
        <v>42161.44930555555</v>
      </c>
      <c r="U638" s="12" t="str">
        <f>TEXT(Table1[[#This Row],[Date Created Conversion (Launched at)]],"mmmm")</f>
        <v>May</v>
      </c>
      <c r="V638" s="12">
        <f>YEAR(Table1[[#This Row],[Date Created Conversion (Launched at)]])</f>
        <v>2015</v>
      </c>
    </row>
    <row r="639" spans="1:22" ht="43" x14ac:dyDescent="0.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 s="8">
        <v>1488063840</v>
      </c>
      <c r="J639" s="8">
        <v>1485558318</v>
      </c>
      <c r="K639" t="b">
        <v>0</v>
      </c>
      <c r="L639">
        <v>0</v>
      </c>
      <c r="M639" t="b">
        <v>0</v>
      </c>
      <c r="N639" s="5" t="e">
        <f>Table1[[#This Row],[pledged]]/Table1[[#This Row],[backers_count]]</f>
        <v>#DIV/0!</v>
      </c>
      <c r="O639" s="1">
        <f t="shared" si="29"/>
        <v>0</v>
      </c>
      <c r="P639" s="5" t="s">
        <v>8271</v>
      </c>
      <c r="Q639" s="1" t="s">
        <v>8320</v>
      </c>
      <c r="R639" s="1" t="s">
        <v>8321</v>
      </c>
      <c r="S639" s="9">
        <f t="shared" si="27"/>
        <v>42762.962013888886</v>
      </c>
      <c r="T639" s="11">
        <f t="shared" si="28"/>
        <v>42791.961111111115</v>
      </c>
      <c r="U639" s="12" t="str">
        <f>TEXT(Table1[[#This Row],[Date Created Conversion (Launched at)]],"mmmm")</f>
        <v>January</v>
      </c>
      <c r="V639" s="12">
        <f>YEAR(Table1[[#This Row],[Date Created Conversion (Launched at)]])</f>
        <v>2017</v>
      </c>
    </row>
    <row r="640" spans="1:22" x14ac:dyDescent="0.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 s="8">
        <v>1490447662</v>
      </c>
      <c r="J640" s="8">
        <v>1485267262</v>
      </c>
      <c r="K640" t="b">
        <v>0</v>
      </c>
      <c r="L640">
        <v>6</v>
      </c>
      <c r="M640" t="b">
        <v>0</v>
      </c>
      <c r="N640" s="5">
        <f>Table1[[#This Row],[pledged]]/Table1[[#This Row],[backers_count]]</f>
        <v>3</v>
      </c>
      <c r="O640" s="1">
        <f t="shared" si="29"/>
        <v>0</v>
      </c>
      <c r="P640" s="5" t="s">
        <v>8271</v>
      </c>
      <c r="Q640" s="1" t="s">
        <v>8320</v>
      </c>
      <c r="R640" s="1" t="s">
        <v>8321</v>
      </c>
      <c r="S640" s="9">
        <f t="shared" si="27"/>
        <v>42759.593310185184</v>
      </c>
      <c r="T640" s="11">
        <f t="shared" si="28"/>
        <v>42819.55164351852</v>
      </c>
      <c r="U640" s="12" t="str">
        <f>TEXT(Table1[[#This Row],[Date Created Conversion (Launched at)]],"mmmm")</f>
        <v>January</v>
      </c>
      <c r="V640" s="12">
        <f>YEAR(Table1[[#This Row],[Date Created Conversion (Launched at)]])</f>
        <v>2017</v>
      </c>
    </row>
    <row r="641" spans="1:22" ht="28.7" x14ac:dyDescent="0.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 s="8">
        <v>1413208795</v>
      </c>
      <c r="J641" s="8">
        <v>1408024795</v>
      </c>
      <c r="K641" t="b">
        <v>0</v>
      </c>
      <c r="L641">
        <v>1</v>
      </c>
      <c r="M641" t="b">
        <v>0</v>
      </c>
      <c r="N641" s="5">
        <f>Table1[[#This Row],[pledged]]/Table1[[#This Row],[backers_count]]</f>
        <v>1</v>
      </c>
      <c r="O641" s="1">
        <f t="shared" si="29"/>
        <v>0</v>
      </c>
      <c r="P641" s="5" t="s">
        <v>8271</v>
      </c>
      <c r="Q641" s="1" t="s">
        <v>8320</v>
      </c>
      <c r="R641" s="1" t="s">
        <v>8321</v>
      </c>
      <c r="S641" s="9">
        <f t="shared" si="27"/>
        <v>41865.583275462966</v>
      </c>
      <c r="T641" s="11">
        <f t="shared" si="28"/>
        <v>41925.583275462966</v>
      </c>
      <c r="U641" s="12" t="str">
        <f>TEXT(Table1[[#This Row],[Date Created Conversion (Launched at)]],"mmmm")</f>
        <v>August</v>
      </c>
      <c r="V641" s="12">
        <f>YEAR(Table1[[#This Row],[Date Created Conversion (Launched at)]])</f>
        <v>2014</v>
      </c>
    </row>
    <row r="642" spans="1:22" ht="43" x14ac:dyDescent="0.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 s="8">
        <v>1480028400</v>
      </c>
      <c r="J642" s="8">
        <v>1478685915</v>
      </c>
      <c r="K642" t="b">
        <v>0</v>
      </c>
      <c r="L642">
        <v>2</v>
      </c>
      <c r="M642" t="b">
        <v>1</v>
      </c>
      <c r="N642" s="5">
        <f>Table1[[#This Row],[pledged]]/Table1[[#This Row],[backers_count]]</f>
        <v>50.5</v>
      </c>
      <c r="O642" s="1">
        <f t="shared" si="29"/>
        <v>144</v>
      </c>
      <c r="P642" s="5" t="s">
        <v>8272</v>
      </c>
      <c r="Q642" s="1" t="s">
        <v>8320</v>
      </c>
      <c r="R642" s="1" t="s">
        <v>8322</v>
      </c>
      <c r="S642" s="9">
        <f t="shared" ref="S642:S705" si="30">(J642/86400)+DATE(1970,1,1)</f>
        <v>42683.420312499999</v>
      </c>
      <c r="T642" s="11">
        <f t="shared" ref="T642:T705" si="31">(I642/86400)+DATE(1970,1,1)</f>
        <v>42698.958333333328</v>
      </c>
      <c r="U642" s="12" t="str">
        <f>TEXT(Table1[[#This Row],[Date Created Conversion (Launched at)]],"mmmm")</f>
        <v>November</v>
      </c>
      <c r="V642" s="12">
        <f>YEAR(Table1[[#This Row],[Date Created Conversion (Launched at)]])</f>
        <v>2016</v>
      </c>
    </row>
    <row r="643" spans="1:22" ht="43" x14ac:dyDescent="0.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 s="8">
        <v>1439473248</v>
      </c>
      <c r="J643" s="8">
        <v>1436881248</v>
      </c>
      <c r="K643" t="b">
        <v>0</v>
      </c>
      <c r="L643">
        <v>315</v>
      </c>
      <c r="M643" t="b">
        <v>1</v>
      </c>
      <c r="N643" s="5">
        <f>Table1[[#This Row],[pledged]]/Table1[[#This Row],[backers_count]]</f>
        <v>151.31746031746033</v>
      </c>
      <c r="O643" s="1">
        <f t="shared" ref="O643:O706" si="32">ROUND(($E643/$D643)*100,0)</f>
        <v>119</v>
      </c>
      <c r="P643" s="5" t="s">
        <v>8272</v>
      </c>
      <c r="Q643" s="1" t="s">
        <v>8320</v>
      </c>
      <c r="R643" s="1" t="s">
        <v>8322</v>
      </c>
      <c r="S643" s="9">
        <f t="shared" si="30"/>
        <v>42199.57</v>
      </c>
      <c r="T643" s="11">
        <f t="shared" si="31"/>
        <v>42229.57</v>
      </c>
      <c r="U643" s="12" t="str">
        <f>TEXT(Table1[[#This Row],[Date Created Conversion (Launched at)]],"mmmm")</f>
        <v>July</v>
      </c>
      <c r="V643" s="12">
        <f>YEAR(Table1[[#This Row],[Date Created Conversion (Launched at)]])</f>
        <v>2015</v>
      </c>
    </row>
    <row r="644" spans="1:22" ht="43" x14ac:dyDescent="0.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 s="8">
        <v>1439998674</v>
      </c>
      <c r="J644" s="8">
        <v>1436888274</v>
      </c>
      <c r="K644" t="b">
        <v>0</v>
      </c>
      <c r="L644">
        <v>2174</v>
      </c>
      <c r="M644" t="b">
        <v>1</v>
      </c>
      <c r="N644" s="5">
        <f>Table1[[#This Row],[pledged]]/Table1[[#This Row],[backers_count]]</f>
        <v>134.3592456301748</v>
      </c>
      <c r="O644" s="1">
        <f t="shared" si="32"/>
        <v>1460</v>
      </c>
      <c r="P644" s="5" t="s">
        <v>8272</v>
      </c>
      <c r="Q644" s="1" t="s">
        <v>8320</v>
      </c>
      <c r="R644" s="1" t="s">
        <v>8322</v>
      </c>
      <c r="S644" s="9">
        <f t="shared" si="30"/>
        <v>42199.651319444441</v>
      </c>
      <c r="T644" s="11">
        <f t="shared" si="31"/>
        <v>42235.651319444441</v>
      </c>
      <c r="U644" s="12" t="str">
        <f>TEXT(Table1[[#This Row],[Date Created Conversion (Launched at)]],"mmmm")</f>
        <v>July</v>
      </c>
      <c r="V644" s="12">
        <f>YEAR(Table1[[#This Row],[Date Created Conversion (Launched at)]])</f>
        <v>2015</v>
      </c>
    </row>
    <row r="645" spans="1:22" ht="28.7" x14ac:dyDescent="0.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 s="8">
        <v>1433085875</v>
      </c>
      <c r="J645" s="8">
        <v>1428333875</v>
      </c>
      <c r="K645" t="b">
        <v>0</v>
      </c>
      <c r="L645">
        <v>152</v>
      </c>
      <c r="M645" t="b">
        <v>1</v>
      </c>
      <c r="N645" s="5">
        <f>Table1[[#This Row],[pledged]]/Table1[[#This Row],[backers_count]]</f>
        <v>174.02631578947367</v>
      </c>
      <c r="O645" s="1">
        <f t="shared" si="32"/>
        <v>106</v>
      </c>
      <c r="P645" s="5" t="s">
        <v>8272</v>
      </c>
      <c r="Q645" s="1" t="s">
        <v>8320</v>
      </c>
      <c r="R645" s="1" t="s">
        <v>8322</v>
      </c>
      <c r="S645" s="9">
        <f t="shared" si="30"/>
        <v>42100.642071759255</v>
      </c>
      <c r="T645" s="11">
        <f t="shared" si="31"/>
        <v>42155.642071759255</v>
      </c>
      <c r="U645" s="12" t="str">
        <f>TEXT(Table1[[#This Row],[Date Created Conversion (Launched at)]],"mmmm")</f>
        <v>April</v>
      </c>
      <c r="V645" s="12">
        <f>YEAR(Table1[[#This Row],[Date Created Conversion (Launched at)]])</f>
        <v>2015</v>
      </c>
    </row>
    <row r="646" spans="1:22" ht="43" x14ac:dyDescent="0.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 s="8">
        <v>1414544400</v>
      </c>
      <c r="J646" s="8">
        <v>1410883139</v>
      </c>
      <c r="K646" t="b">
        <v>0</v>
      </c>
      <c r="L646">
        <v>1021</v>
      </c>
      <c r="M646" t="b">
        <v>1</v>
      </c>
      <c r="N646" s="5">
        <f>Table1[[#This Row],[pledged]]/Table1[[#This Row],[backers_count]]</f>
        <v>73.486268364348675</v>
      </c>
      <c r="O646" s="1">
        <f t="shared" si="32"/>
        <v>300</v>
      </c>
      <c r="P646" s="5" t="s">
        <v>8272</v>
      </c>
      <c r="Q646" s="1" t="s">
        <v>8320</v>
      </c>
      <c r="R646" s="1" t="s">
        <v>8322</v>
      </c>
      <c r="S646" s="9">
        <f t="shared" si="30"/>
        <v>41898.665960648148</v>
      </c>
      <c r="T646" s="11">
        <f t="shared" si="31"/>
        <v>41941.041666666664</v>
      </c>
      <c r="U646" s="12" t="str">
        <f>TEXT(Table1[[#This Row],[Date Created Conversion (Launched at)]],"mmmm")</f>
        <v>September</v>
      </c>
      <c r="V646" s="12">
        <f>YEAR(Table1[[#This Row],[Date Created Conversion (Launched at)]])</f>
        <v>2014</v>
      </c>
    </row>
    <row r="647" spans="1:22" ht="28.7" x14ac:dyDescent="0.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 s="8">
        <v>1470962274</v>
      </c>
      <c r="J647" s="8">
        <v>1468370274</v>
      </c>
      <c r="K647" t="b">
        <v>0</v>
      </c>
      <c r="L647">
        <v>237</v>
      </c>
      <c r="M647" t="b">
        <v>1</v>
      </c>
      <c r="N647" s="5">
        <f>Table1[[#This Row],[pledged]]/Table1[[#This Row],[backers_count]]</f>
        <v>23.518987341772153</v>
      </c>
      <c r="O647" s="1">
        <f t="shared" si="32"/>
        <v>279</v>
      </c>
      <c r="P647" s="5" t="s">
        <v>8272</v>
      </c>
      <c r="Q647" s="1" t="s">
        <v>8320</v>
      </c>
      <c r="R647" s="1" t="s">
        <v>8322</v>
      </c>
      <c r="S647" s="9">
        <f t="shared" si="30"/>
        <v>42564.026319444441</v>
      </c>
      <c r="T647" s="11">
        <f t="shared" si="31"/>
        <v>42594.026319444441</v>
      </c>
      <c r="U647" s="12" t="str">
        <f>TEXT(Table1[[#This Row],[Date Created Conversion (Launched at)]],"mmmm")</f>
        <v>July</v>
      </c>
      <c r="V647" s="12">
        <f>YEAR(Table1[[#This Row],[Date Created Conversion (Launched at)]])</f>
        <v>2016</v>
      </c>
    </row>
    <row r="648" spans="1:22" ht="43" x14ac:dyDescent="0.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 s="8">
        <v>1407788867</v>
      </c>
      <c r="J648" s="8">
        <v>1405196867</v>
      </c>
      <c r="K648" t="b">
        <v>0</v>
      </c>
      <c r="L648">
        <v>27</v>
      </c>
      <c r="M648" t="b">
        <v>1</v>
      </c>
      <c r="N648" s="5">
        <f>Table1[[#This Row],[pledged]]/Table1[[#This Row],[backers_count]]</f>
        <v>39.074444444444445</v>
      </c>
      <c r="O648" s="1">
        <f t="shared" si="32"/>
        <v>132</v>
      </c>
      <c r="P648" s="5" t="s">
        <v>8272</v>
      </c>
      <c r="Q648" s="1" t="s">
        <v>8320</v>
      </c>
      <c r="R648" s="1" t="s">
        <v>8322</v>
      </c>
      <c r="S648" s="9">
        <f t="shared" si="30"/>
        <v>41832.852627314816</v>
      </c>
      <c r="T648" s="11">
        <f t="shared" si="31"/>
        <v>41862.852627314816</v>
      </c>
      <c r="U648" s="12" t="str">
        <f>TEXT(Table1[[#This Row],[Date Created Conversion (Launched at)]],"mmmm")</f>
        <v>July</v>
      </c>
      <c r="V648" s="12">
        <f>YEAR(Table1[[#This Row],[Date Created Conversion (Launched at)]])</f>
        <v>2014</v>
      </c>
    </row>
    <row r="649" spans="1:22" ht="43" x14ac:dyDescent="0.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 s="8">
        <v>1458235549</v>
      </c>
      <c r="J649" s="8">
        <v>1455647149</v>
      </c>
      <c r="K649" t="b">
        <v>0</v>
      </c>
      <c r="L649">
        <v>17</v>
      </c>
      <c r="M649" t="b">
        <v>1</v>
      </c>
      <c r="N649" s="5">
        <f>Table1[[#This Row],[pledged]]/Table1[[#This Row],[backers_count]]</f>
        <v>125.94117647058823</v>
      </c>
      <c r="O649" s="1">
        <f t="shared" si="32"/>
        <v>107</v>
      </c>
      <c r="P649" s="5" t="s">
        <v>8272</v>
      </c>
      <c r="Q649" s="1" t="s">
        <v>8320</v>
      </c>
      <c r="R649" s="1" t="s">
        <v>8322</v>
      </c>
      <c r="S649" s="9">
        <f t="shared" si="30"/>
        <v>42416.767928240741</v>
      </c>
      <c r="T649" s="11">
        <f t="shared" si="31"/>
        <v>42446.726261574076</v>
      </c>
      <c r="U649" s="12" t="str">
        <f>TEXT(Table1[[#This Row],[Date Created Conversion (Launched at)]],"mmmm")</f>
        <v>February</v>
      </c>
      <c r="V649" s="12">
        <f>YEAR(Table1[[#This Row],[Date Created Conversion (Launched at)]])</f>
        <v>2016</v>
      </c>
    </row>
    <row r="650" spans="1:22" ht="28.7" x14ac:dyDescent="0.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 s="8">
        <v>1413304708</v>
      </c>
      <c r="J650" s="8">
        <v>1410280708</v>
      </c>
      <c r="K650" t="b">
        <v>0</v>
      </c>
      <c r="L650">
        <v>27</v>
      </c>
      <c r="M650" t="b">
        <v>1</v>
      </c>
      <c r="N650" s="5">
        <f>Table1[[#This Row],[pledged]]/Table1[[#This Row],[backers_count]]</f>
        <v>1644</v>
      </c>
      <c r="O650" s="1">
        <f t="shared" si="32"/>
        <v>127</v>
      </c>
      <c r="P650" s="5" t="s">
        <v>8272</v>
      </c>
      <c r="Q650" s="1" t="s">
        <v>8320</v>
      </c>
      <c r="R650" s="1" t="s">
        <v>8322</v>
      </c>
      <c r="S650" s="9">
        <f t="shared" si="30"/>
        <v>41891.693379629629</v>
      </c>
      <c r="T650" s="11">
        <f t="shared" si="31"/>
        <v>41926.693379629629</v>
      </c>
      <c r="U650" s="12" t="str">
        <f>TEXT(Table1[[#This Row],[Date Created Conversion (Launched at)]],"mmmm")</f>
        <v>September</v>
      </c>
      <c r="V650" s="12">
        <f>YEAR(Table1[[#This Row],[Date Created Conversion (Launched at)]])</f>
        <v>2014</v>
      </c>
    </row>
    <row r="651" spans="1:22" ht="43" x14ac:dyDescent="0.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 s="8">
        <v>1410904413</v>
      </c>
      <c r="J651" s="8">
        <v>1409090013</v>
      </c>
      <c r="K651" t="b">
        <v>0</v>
      </c>
      <c r="L651">
        <v>82</v>
      </c>
      <c r="M651" t="b">
        <v>1</v>
      </c>
      <c r="N651" s="5">
        <f>Table1[[#This Row],[pledged]]/Table1[[#This Row],[backers_count]]</f>
        <v>42.670731707317074</v>
      </c>
      <c r="O651" s="1">
        <f t="shared" si="32"/>
        <v>140</v>
      </c>
      <c r="P651" s="5" t="s">
        <v>8272</v>
      </c>
      <c r="Q651" s="1" t="s">
        <v>8320</v>
      </c>
      <c r="R651" s="1" t="s">
        <v>8322</v>
      </c>
      <c r="S651" s="9">
        <f t="shared" si="30"/>
        <v>41877.912187499998</v>
      </c>
      <c r="T651" s="11">
        <f t="shared" si="31"/>
        <v>41898.912187499998</v>
      </c>
      <c r="U651" s="12" t="str">
        <f>TEXT(Table1[[#This Row],[Date Created Conversion (Launched at)]],"mmmm")</f>
        <v>August</v>
      </c>
      <c r="V651" s="12">
        <f>YEAR(Table1[[#This Row],[Date Created Conversion (Launched at)]])</f>
        <v>2014</v>
      </c>
    </row>
    <row r="652" spans="1:22" ht="43" x14ac:dyDescent="0.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 s="8">
        <v>1418953984</v>
      </c>
      <c r="J652" s="8">
        <v>1413766384</v>
      </c>
      <c r="K652" t="b">
        <v>0</v>
      </c>
      <c r="L652">
        <v>48</v>
      </c>
      <c r="M652" t="b">
        <v>1</v>
      </c>
      <c r="N652" s="5">
        <f>Table1[[#This Row],[pledged]]/Table1[[#This Row],[backers_count]]</f>
        <v>35.125</v>
      </c>
      <c r="O652" s="1">
        <f t="shared" si="32"/>
        <v>112</v>
      </c>
      <c r="P652" s="5" t="s">
        <v>8272</v>
      </c>
      <c r="Q652" s="1" t="s">
        <v>8320</v>
      </c>
      <c r="R652" s="1" t="s">
        <v>8322</v>
      </c>
      <c r="S652" s="9">
        <f t="shared" si="30"/>
        <v>41932.036851851852</v>
      </c>
      <c r="T652" s="11">
        <f t="shared" si="31"/>
        <v>41992.078518518523</v>
      </c>
      <c r="U652" s="12" t="str">
        <f>TEXT(Table1[[#This Row],[Date Created Conversion (Launched at)]],"mmmm")</f>
        <v>October</v>
      </c>
      <c r="V652" s="12">
        <f>YEAR(Table1[[#This Row],[Date Created Conversion (Launched at)]])</f>
        <v>2014</v>
      </c>
    </row>
    <row r="653" spans="1:22" ht="43" x14ac:dyDescent="0.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 s="8">
        <v>1418430311</v>
      </c>
      <c r="J653" s="8">
        <v>1415838311</v>
      </c>
      <c r="K653" t="b">
        <v>0</v>
      </c>
      <c r="L653">
        <v>105</v>
      </c>
      <c r="M653" t="b">
        <v>1</v>
      </c>
      <c r="N653" s="5">
        <f>Table1[[#This Row],[pledged]]/Table1[[#This Row],[backers_count]]</f>
        <v>239.35238095238094</v>
      </c>
      <c r="O653" s="1">
        <f t="shared" si="32"/>
        <v>101</v>
      </c>
      <c r="P653" s="5" t="s">
        <v>8272</v>
      </c>
      <c r="Q653" s="1" t="s">
        <v>8320</v>
      </c>
      <c r="R653" s="1" t="s">
        <v>8322</v>
      </c>
      <c r="S653" s="9">
        <f t="shared" si="30"/>
        <v>41956.017488425925</v>
      </c>
      <c r="T653" s="11">
        <f t="shared" si="31"/>
        <v>41986.017488425925</v>
      </c>
      <c r="U653" s="12" t="str">
        <f>TEXT(Table1[[#This Row],[Date Created Conversion (Launched at)]],"mmmm")</f>
        <v>November</v>
      </c>
      <c r="V653" s="12">
        <f>YEAR(Table1[[#This Row],[Date Created Conversion (Launched at)]])</f>
        <v>2014</v>
      </c>
    </row>
    <row r="654" spans="1:22" ht="43" x14ac:dyDescent="0.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 s="8">
        <v>1480613650</v>
      </c>
      <c r="J654" s="8">
        <v>1478018050</v>
      </c>
      <c r="K654" t="b">
        <v>0</v>
      </c>
      <c r="L654">
        <v>28</v>
      </c>
      <c r="M654" t="b">
        <v>1</v>
      </c>
      <c r="N654" s="5">
        <f>Table1[[#This Row],[pledged]]/Table1[[#This Row],[backers_count]]</f>
        <v>107.64285714285714</v>
      </c>
      <c r="O654" s="1">
        <f t="shared" si="32"/>
        <v>100</v>
      </c>
      <c r="P654" s="5" t="s">
        <v>8272</v>
      </c>
      <c r="Q654" s="1" t="s">
        <v>8320</v>
      </c>
      <c r="R654" s="1" t="s">
        <v>8322</v>
      </c>
      <c r="S654" s="9">
        <f t="shared" si="30"/>
        <v>42675.690393518518</v>
      </c>
      <c r="T654" s="11">
        <f t="shared" si="31"/>
        <v>42705.732060185182</v>
      </c>
      <c r="U654" s="12" t="str">
        <f>TEXT(Table1[[#This Row],[Date Created Conversion (Launched at)]],"mmmm")</f>
        <v>November</v>
      </c>
      <c r="V654" s="12">
        <f>YEAR(Table1[[#This Row],[Date Created Conversion (Launched at)]])</f>
        <v>2016</v>
      </c>
    </row>
    <row r="655" spans="1:22" ht="43" x14ac:dyDescent="0.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 s="8">
        <v>1440082240</v>
      </c>
      <c r="J655" s="8">
        <v>1436885440</v>
      </c>
      <c r="K655" t="b">
        <v>0</v>
      </c>
      <c r="L655">
        <v>1107</v>
      </c>
      <c r="M655" t="b">
        <v>1</v>
      </c>
      <c r="N655" s="5">
        <f>Table1[[#This Row],[pledged]]/Table1[[#This Row],[backers_count]]</f>
        <v>95.830623306233065</v>
      </c>
      <c r="O655" s="1">
        <f t="shared" si="32"/>
        <v>141</v>
      </c>
      <c r="P655" s="5" t="s">
        <v>8272</v>
      </c>
      <c r="Q655" s="1" t="s">
        <v>8320</v>
      </c>
      <c r="R655" s="1" t="s">
        <v>8322</v>
      </c>
      <c r="S655" s="9">
        <f t="shared" si="30"/>
        <v>42199.618518518517</v>
      </c>
      <c r="T655" s="11">
        <f t="shared" si="31"/>
        <v>42236.618518518517</v>
      </c>
      <c r="U655" s="12" t="str">
        <f>TEXT(Table1[[#This Row],[Date Created Conversion (Launched at)]],"mmmm")</f>
        <v>July</v>
      </c>
      <c r="V655" s="12">
        <f>YEAR(Table1[[#This Row],[Date Created Conversion (Launched at)]])</f>
        <v>2015</v>
      </c>
    </row>
    <row r="656" spans="1:22" ht="43" x14ac:dyDescent="0.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 s="8">
        <v>1436396313</v>
      </c>
      <c r="J656" s="8">
        <v>1433804313</v>
      </c>
      <c r="K656" t="b">
        <v>0</v>
      </c>
      <c r="L656">
        <v>1013</v>
      </c>
      <c r="M656" t="b">
        <v>1</v>
      </c>
      <c r="N656" s="5">
        <f>Table1[[#This Row],[pledged]]/Table1[[#This Row],[backers_count]]</f>
        <v>31.663376110562684</v>
      </c>
      <c r="O656" s="1">
        <f t="shared" si="32"/>
        <v>267</v>
      </c>
      <c r="P656" s="5" t="s">
        <v>8272</v>
      </c>
      <c r="Q656" s="1" t="s">
        <v>8320</v>
      </c>
      <c r="R656" s="1" t="s">
        <v>8322</v>
      </c>
      <c r="S656" s="9">
        <f t="shared" si="30"/>
        <v>42163.957326388889</v>
      </c>
      <c r="T656" s="11">
        <f t="shared" si="31"/>
        <v>42193.957326388889</v>
      </c>
      <c r="U656" s="12" t="str">
        <f>TEXT(Table1[[#This Row],[Date Created Conversion (Launched at)]],"mmmm")</f>
        <v>June</v>
      </c>
      <c r="V656" s="12">
        <f>YEAR(Table1[[#This Row],[Date Created Conversion (Launched at)]])</f>
        <v>2015</v>
      </c>
    </row>
    <row r="657" spans="1:22" ht="43" x14ac:dyDescent="0.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 s="8">
        <v>1426197512</v>
      </c>
      <c r="J657" s="8">
        <v>1423609112</v>
      </c>
      <c r="K657" t="b">
        <v>0</v>
      </c>
      <c r="L657">
        <v>274</v>
      </c>
      <c r="M657" t="b">
        <v>1</v>
      </c>
      <c r="N657" s="5">
        <f>Table1[[#This Row],[pledged]]/Table1[[#This Row],[backers_count]]</f>
        <v>42.886861313868614</v>
      </c>
      <c r="O657" s="1">
        <f t="shared" si="32"/>
        <v>147</v>
      </c>
      <c r="P657" s="5" t="s">
        <v>8272</v>
      </c>
      <c r="Q657" s="1" t="s">
        <v>8320</v>
      </c>
      <c r="R657" s="1" t="s">
        <v>8322</v>
      </c>
      <c r="S657" s="9">
        <f t="shared" si="30"/>
        <v>42045.957314814819</v>
      </c>
      <c r="T657" s="11">
        <f t="shared" si="31"/>
        <v>42075.915648148148</v>
      </c>
      <c r="U657" s="12" t="str">
        <f>TEXT(Table1[[#This Row],[Date Created Conversion (Launched at)]],"mmmm")</f>
        <v>February</v>
      </c>
      <c r="V657" s="12">
        <f>YEAR(Table1[[#This Row],[Date Created Conversion (Launched at)]])</f>
        <v>2015</v>
      </c>
    </row>
    <row r="658" spans="1:22" ht="43" x14ac:dyDescent="0.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 s="8">
        <v>1460917119</v>
      </c>
      <c r="J658" s="8">
        <v>1455736719</v>
      </c>
      <c r="K658" t="b">
        <v>0</v>
      </c>
      <c r="L658">
        <v>87</v>
      </c>
      <c r="M658" t="b">
        <v>1</v>
      </c>
      <c r="N658" s="5">
        <f>Table1[[#This Row],[pledged]]/Table1[[#This Row],[backers_count]]</f>
        <v>122.73563218390805</v>
      </c>
      <c r="O658" s="1">
        <f t="shared" si="32"/>
        <v>214</v>
      </c>
      <c r="P658" s="5" t="s">
        <v>8272</v>
      </c>
      <c r="Q658" s="1" t="s">
        <v>8320</v>
      </c>
      <c r="R658" s="1" t="s">
        <v>8322</v>
      </c>
      <c r="S658" s="9">
        <f t="shared" si="30"/>
        <v>42417.804618055554</v>
      </c>
      <c r="T658" s="11">
        <f t="shared" si="31"/>
        <v>42477.76295138889</v>
      </c>
      <c r="U658" s="12" t="str">
        <f>TEXT(Table1[[#This Row],[Date Created Conversion (Launched at)]],"mmmm")</f>
        <v>February</v>
      </c>
      <c r="V658" s="12">
        <f>YEAR(Table1[[#This Row],[Date Created Conversion (Launched at)]])</f>
        <v>2016</v>
      </c>
    </row>
    <row r="659" spans="1:22" ht="43" x14ac:dyDescent="0.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 s="8">
        <v>1450901872</v>
      </c>
      <c r="J659" s="8">
        <v>1448309872</v>
      </c>
      <c r="K659" t="b">
        <v>0</v>
      </c>
      <c r="L659">
        <v>99</v>
      </c>
      <c r="M659" t="b">
        <v>1</v>
      </c>
      <c r="N659" s="5">
        <f>Table1[[#This Row],[pledged]]/Table1[[#This Row],[backers_count]]</f>
        <v>190.45454545454547</v>
      </c>
      <c r="O659" s="1">
        <f t="shared" si="32"/>
        <v>126</v>
      </c>
      <c r="P659" s="5" t="s">
        <v>8272</v>
      </c>
      <c r="Q659" s="1" t="s">
        <v>8320</v>
      </c>
      <c r="R659" s="1" t="s">
        <v>8322</v>
      </c>
      <c r="S659" s="9">
        <f t="shared" si="30"/>
        <v>42331.84574074074</v>
      </c>
      <c r="T659" s="11">
        <f t="shared" si="31"/>
        <v>42361.84574074074</v>
      </c>
      <c r="U659" s="12" t="str">
        <f>TEXT(Table1[[#This Row],[Date Created Conversion (Launched at)]],"mmmm")</f>
        <v>November</v>
      </c>
      <c r="V659" s="12">
        <f>YEAR(Table1[[#This Row],[Date Created Conversion (Launched at)]])</f>
        <v>2015</v>
      </c>
    </row>
    <row r="660" spans="1:22" ht="43" x14ac:dyDescent="0.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 s="8">
        <v>1437933600</v>
      </c>
      <c r="J660" s="8">
        <v>1435117889</v>
      </c>
      <c r="K660" t="b">
        <v>0</v>
      </c>
      <c r="L660">
        <v>276</v>
      </c>
      <c r="M660" t="b">
        <v>1</v>
      </c>
      <c r="N660" s="5">
        <f>Table1[[#This Row],[pledged]]/Table1[[#This Row],[backers_count]]</f>
        <v>109.33695652173913</v>
      </c>
      <c r="O660" s="1">
        <f t="shared" si="32"/>
        <v>104</v>
      </c>
      <c r="P660" s="5" t="s">
        <v>8272</v>
      </c>
      <c r="Q660" s="1" t="s">
        <v>8320</v>
      </c>
      <c r="R660" s="1" t="s">
        <v>8322</v>
      </c>
      <c r="S660" s="9">
        <f t="shared" si="30"/>
        <v>42179.160752314812</v>
      </c>
      <c r="T660" s="11">
        <f t="shared" si="31"/>
        <v>42211.75</v>
      </c>
      <c r="U660" s="12" t="str">
        <f>TEXT(Table1[[#This Row],[Date Created Conversion (Launched at)]],"mmmm")</f>
        <v>June</v>
      </c>
      <c r="V660" s="12">
        <f>YEAR(Table1[[#This Row],[Date Created Conversion (Launched at)]])</f>
        <v>2015</v>
      </c>
    </row>
    <row r="661" spans="1:22" x14ac:dyDescent="0.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 s="8">
        <v>1440339295</v>
      </c>
      <c r="J661" s="8">
        <v>1437747295</v>
      </c>
      <c r="K661" t="b">
        <v>0</v>
      </c>
      <c r="L661">
        <v>21</v>
      </c>
      <c r="M661" t="b">
        <v>1</v>
      </c>
      <c r="N661" s="5">
        <f>Table1[[#This Row],[pledged]]/Table1[[#This Row],[backers_count]]</f>
        <v>143.66666666666666</v>
      </c>
      <c r="O661" s="1">
        <f t="shared" si="32"/>
        <v>101</v>
      </c>
      <c r="P661" s="5" t="s">
        <v>8272</v>
      </c>
      <c r="Q661" s="1" t="s">
        <v>8320</v>
      </c>
      <c r="R661" s="1" t="s">
        <v>8322</v>
      </c>
      <c r="S661" s="9">
        <f t="shared" si="30"/>
        <v>42209.593692129631</v>
      </c>
      <c r="T661" s="11">
        <f t="shared" si="31"/>
        <v>42239.593692129631</v>
      </c>
      <c r="U661" s="12" t="str">
        <f>TEXT(Table1[[#This Row],[Date Created Conversion (Launched at)]],"mmmm")</f>
        <v>July</v>
      </c>
      <c r="V661" s="12">
        <f>YEAR(Table1[[#This Row],[Date Created Conversion (Launched at)]])</f>
        <v>2015</v>
      </c>
    </row>
    <row r="662" spans="1:22" ht="43" x14ac:dyDescent="0.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 s="8">
        <v>1415558879</v>
      </c>
      <c r="J662" s="8">
        <v>1412963279</v>
      </c>
      <c r="K662" t="b">
        <v>0</v>
      </c>
      <c r="L662">
        <v>18</v>
      </c>
      <c r="M662" t="b">
        <v>0</v>
      </c>
      <c r="N662" s="5">
        <f>Table1[[#This Row],[pledged]]/Table1[[#This Row],[backers_count]]</f>
        <v>84.944444444444443</v>
      </c>
      <c r="O662" s="1">
        <f t="shared" si="32"/>
        <v>3</v>
      </c>
      <c r="P662" s="5" t="s">
        <v>8272</v>
      </c>
      <c r="Q662" s="1" t="s">
        <v>8320</v>
      </c>
      <c r="R662" s="1" t="s">
        <v>8322</v>
      </c>
      <c r="S662" s="9">
        <f t="shared" si="30"/>
        <v>41922.741655092592</v>
      </c>
      <c r="T662" s="11">
        <f t="shared" si="31"/>
        <v>41952.783321759256</v>
      </c>
      <c r="U662" s="12" t="str">
        <f>TEXT(Table1[[#This Row],[Date Created Conversion (Launched at)]],"mmmm")</f>
        <v>October</v>
      </c>
      <c r="V662" s="12">
        <f>YEAR(Table1[[#This Row],[Date Created Conversion (Launched at)]])</f>
        <v>2014</v>
      </c>
    </row>
    <row r="663" spans="1:22" ht="43" x14ac:dyDescent="0.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 s="8">
        <v>1477236559</v>
      </c>
      <c r="J663" s="8">
        <v>1474644559</v>
      </c>
      <c r="K663" t="b">
        <v>0</v>
      </c>
      <c r="L663">
        <v>9</v>
      </c>
      <c r="M663" t="b">
        <v>0</v>
      </c>
      <c r="N663" s="5">
        <f>Table1[[#This Row],[pledged]]/Table1[[#This Row],[backers_count]]</f>
        <v>10.555555555555555</v>
      </c>
      <c r="O663" s="1">
        <f t="shared" si="32"/>
        <v>1</v>
      </c>
      <c r="P663" s="5" t="s">
        <v>8272</v>
      </c>
      <c r="Q663" s="1" t="s">
        <v>8320</v>
      </c>
      <c r="R663" s="1" t="s">
        <v>8322</v>
      </c>
      <c r="S663" s="9">
        <f t="shared" si="30"/>
        <v>42636.645358796297</v>
      </c>
      <c r="T663" s="11">
        <f t="shared" si="31"/>
        <v>42666.645358796297</v>
      </c>
      <c r="U663" s="12" t="str">
        <f>TEXT(Table1[[#This Row],[Date Created Conversion (Launched at)]],"mmmm")</f>
        <v>September</v>
      </c>
      <c r="V663" s="12">
        <f>YEAR(Table1[[#This Row],[Date Created Conversion (Launched at)]])</f>
        <v>2016</v>
      </c>
    </row>
    <row r="664" spans="1:22" ht="43" x14ac:dyDescent="0.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 s="8">
        <v>1421404247</v>
      </c>
      <c r="J664" s="8">
        <v>1418812247</v>
      </c>
      <c r="K664" t="b">
        <v>0</v>
      </c>
      <c r="L664">
        <v>4</v>
      </c>
      <c r="M664" t="b">
        <v>0</v>
      </c>
      <c r="N664" s="5">
        <f>Table1[[#This Row],[pledged]]/Table1[[#This Row],[backers_count]]</f>
        <v>39</v>
      </c>
      <c r="O664" s="1">
        <f t="shared" si="32"/>
        <v>0</v>
      </c>
      <c r="P664" s="5" t="s">
        <v>8272</v>
      </c>
      <c r="Q664" s="1" t="s">
        <v>8320</v>
      </c>
      <c r="R664" s="1" t="s">
        <v>8322</v>
      </c>
      <c r="S664" s="9">
        <f t="shared" si="30"/>
        <v>41990.438043981485</v>
      </c>
      <c r="T664" s="11">
        <f t="shared" si="31"/>
        <v>42020.438043981485</v>
      </c>
      <c r="U664" s="12" t="str">
        <f>TEXT(Table1[[#This Row],[Date Created Conversion (Launched at)]],"mmmm")</f>
        <v>December</v>
      </c>
      <c r="V664" s="12">
        <f>YEAR(Table1[[#This Row],[Date Created Conversion (Launched at)]])</f>
        <v>2014</v>
      </c>
    </row>
    <row r="665" spans="1:22" ht="43" x14ac:dyDescent="0.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 s="8">
        <v>1437250456</v>
      </c>
      <c r="J665" s="8">
        <v>1434658456</v>
      </c>
      <c r="K665" t="b">
        <v>0</v>
      </c>
      <c r="L665">
        <v>7</v>
      </c>
      <c r="M665" t="b">
        <v>0</v>
      </c>
      <c r="N665" s="5">
        <f>Table1[[#This Row],[pledged]]/Table1[[#This Row],[backers_count]]</f>
        <v>100</v>
      </c>
      <c r="O665" s="1">
        <f t="shared" si="32"/>
        <v>0</v>
      </c>
      <c r="P665" s="5" t="s">
        <v>8272</v>
      </c>
      <c r="Q665" s="1" t="s">
        <v>8320</v>
      </c>
      <c r="R665" s="1" t="s">
        <v>8322</v>
      </c>
      <c r="S665" s="9">
        <f t="shared" si="30"/>
        <v>42173.843240740738</v>
      </c>
      <c r="T665" s="11">
        <f t="shared" si="31"/>
        <v>42203.843240740738</v>
      </c>
      <c r="U665" s="12" t="str">
        <f>TEXT(Table1[[#This Row],[Date Created Conversion (Launched at)]],"mmmm")</f>
        <v>June</v>
      </c>
      <c r="V665" s="12">
        <f>YEAR(Table1[[#This Row],[Date Created Conversion (Launched at)]])</f>
        <v>2015</v>
      </c>
    </row>
    <row r="666" spans="1:22" ht="43" x14ac:dyDescent="0.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 s="8">
        <v>1428940775</v>
      </c>
      <c r="J666" s="8">
        <v>1426348775</v>
      </c>
      <c r="K666" t="b">
        <v>0</v>
      </c>
      <c r="L666">
        <v>29</v>
      </c>
      <c r="M666" t="b">
        <v>0</v>
      </c>
      <c r="N666" s="5">
        <f>Table1[[#This Row],[pledged]]/Table1[[#This Row],[backers_count]]</f>
        <v>31.172413793103448</v>
      </c>
      <c r="O666" s="1">
        <f t="shared" si="32"/>
        <v>8</v>
      </c>
      <c r="P666" s="5" t="s">
        <v>8272</v>
      </c>
      <c r="Q666" s="1" t="s">
        <v>8320</v>
      </c>
      <c r="R666" s="1" t="s">
        <v>8322</v>
      </c>
      <c r="S666" s="9">
        <f t="shared" si="30"/>
        <v>42077.666377314818</v>
      </c>
      <c r="T666" s="11">
        <f t="shared" si="31"/>
        <v>42107.666377314818</v>
      </c>
      <c r="U666" s="12" t="str">
        <f>TEXT(Table1[[#This Row],[Date Created Conversion (Launched at)]],"mmmm")</f>
        <v>March</v>
      </c>
      <c r="V666" s="12">
        <f>YEAR(Table1[[#This Row],[Date Created Conversion (Launched at)]])</f>
        <v>2015</v>
      </c>
    </row>
    <row r="667" spans="1:22" ht="43" x14ac:dyDescent="0.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 s="8">
        <v>1484327061</v>
      </c>
      <c r="J667" s="8">
        <v>1479143061</v>
      </c>
      <c r="K667" t="b">
        <v>0</v>
      </c>
      <c r="L667">
        <v>12</v>
      </c>
      <c r="M667" t="b">
        <v>0</v>
      </c>
      <c r="N667" s="5">
        <f>Table1[[#This Row],[pledged]]/Table1[[#This Row],[backers_count]]</f>
        <v>155.33333333333334</v>
      </c>
      <c r="O667" s="1">
        <f t="shared" si="32"/>
        <v>19</v>
      </c>
      <c r="P667" s="5" t="s">
        <v>8272</v>
      </c>
      <c r="Q667" s="1" t="s">
        <v>8320</v>
      </c>
      <c r="R667" s="1" t="s">
        <v>8322</v>
      </c>
      <c r="S667" s="9">
        <f t="shared" si="30"/>
        <v>42688.711354166662</v>
      </c>
      <c r="T667" s="11">
        <f t="shared" si="31"/>
        <v>42748.711354166662</v>
      </c>
      <c r="U667" s="12" t="str">
        <f>TEXT(Table1[[#This Row],[Date Created Conversion (Launched at)]],"mmmm")</f>
        <v>November</v>
      </c>
      <c r="V667" s="12">
        <f>YEAR(Table1[[#This Row],[Date Created Conversion (Launched at)]])</f>
        <v>2016</v>
      </c>
    </row>
    <row r="668" spans="1:22" ht="43" x14ac:dyDescent="0.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 s="8">
        <v>1408305498</v>
      </c>
      <c r="J668" s="8">
        <v>1405713498</v>
      </c>
      <c r="K668" t="b">
        <v>0</v>
      </c>
      <c r="L668">
        <v>4</v>
      </c>
      <c r="M668" t="b">
        <v>0</v>
      </c>
      <c r="N668" s="5">
        <f>Table1[[#This Row],[pledged]]/Table1[[#This Row],[backers_count]]</f>
        <v>2</v>
      </c>
      <c r="O668" s="1">
        <f t="shared" si="32"/>
        <v>0</v>
      </c>
      <c r="P668" s="5" t="s">
        <v>8272</v>
      </c>
      <c r="Q668" s="1" t="s">
        <v>8320</v>
      </c>
      <c r="R668" s="1" t="s">
        <v>8322</v>
      </c>
      <c r="S668" s="9">
        <f t="shared" si="30"/>
        <v>41838.832152777773</v>
      </c>
      <c r="T668" s="11">
        <f t="shared" si="31"/>
        <v>41868.832152777773</v>
      </c>
      <c r="U668" s="12" t="str">
        <f>TEXT(Table1[[#This Row],[Date Created Conversion (Launched at)]],"mmmm")</f>
        <v>July</v>
      </c>
      <c r="V668" s="12">
        <f>YEAR(Table1[[#This Row],[Date Created Conversion (Launched at)]])</f>
        <v>2014</v>
      </c>
    </row>
    <row r="669" spans="1:22" ht="43" x14ac:dyDescent="0.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 s="8">
        <v>1477731463</v>
      </c>
      <c r="J669" s="8">
        <v>1474275463</v>
      </c>
      <c r="K669" t="b">
        <v>0</v>
      </c>
      <c r="L669">
        <v>28</v>
      </c>
      <c r="M669" t="b">
        <v>0</v>
      </c>
      <c r="N669" s="5">
        <f>Table1[[#This Row],[pledged]]/Table1[[#This Row],[backers_count]]</f>
        <v>178.92857142857142</v>
      </c>
      <c r="O669" s="1">
        <f t="shared" si="32"/>
        <v>10</v>
      </c>
      <c r="P669" s="5" t="s">
        <v>8272</v>
      </c>
      <c r="Q669" s="1" t="s">
        <v>8320</v>
      </c>
      <c r="R669" s="1" t="s">
        <v>8322</v>
      </c>
      <c r="S669" s="9">
        <f t="shared" si="30"/>
        <v>42632.373414351852</v>
      </c>
      <c r="T669" s="11">
        <f t="shared" si="31"/>
        <v>42672.373414351852</v>
      </c>
      <c r="U669" s="12" t="str">
        <f>TEXT(Table1[[#This Row],[Date Created Conversion (Launched at)]],"mmmm")</f>
        <v>September</v>
      </c>
      <c r="V669" s="12">
        <f>YEAR(Table1[[#This Row],[Date Created Conversion (Launched at)]])</f>
        <v>2016</v>
      </c>
    </row>
    <row r="670" spans="1:22" ht="43" x14ac:dyDescent="0.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 s="8">
        <v>1431374222</v>
      </c>
      <c r="J670" s="8">
        <v>1427486222</v>
      </c>
      <c r="K670" t="b">
        <v>0</v>
      </c>
      <c r="L670">
        <v>25</v>
      </c>
      <c r="M670" t="b">
        <v>0</v>
      </c>
      <c r="N670" s="5">
        <f>Table1[[#This Row],[pledged]]/Table1[[#This Row],[backers_count]]</f>
        <v>27.36</v>
      </c>
      <c r="O670" s="1">
        <f t="shared" si="32"/>
        <v>5</v>
      </c>
      <c r="P670" s="5" t="s">
        <v>8272</v>
      </c>
      <c r="Q670" s="1" t="s">
        <v>8320</v>
      </c>
      <c r="R670" s="1" t="s">
        <v>8322</v>
      </c>
      <c r="S670" s="9">
        <f t="shared" si="30"/>
        <v>42090.831273148149</v>
      </c>
      <c r="T670" s="11">
        <f t="shared" si="31"/>
        <v>42135.831273148149</v>
      </c>
      <c r="U670" s="12" t="str">
        <f>TEXT(Table1[[#This Row],[Date Created Conversion (Launched at)]],"mmmm")</f>
        <v>March</v>
      </c>
      <c r="V670" s="12">
        <f>YEAR(Table1[[#This Row],[Date Created Conversion (Launched at)]])</f>
        <v>2015</v>
      </c>
    </row>
    <row r="671" spans="1:22" ht="57.35" x14ac:dyDescent="0.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 s="8">
        <v>1467817258</v>
      </c>
      <c r="J671" s="8">
        <v>1465225258</v>
      </c>
      <c r="K671" t="b">
        <v>0</v>
      </c>
      <c r="L671">
        <v>28</v>
      </c>
      <c r="M671" t="b">
        <v>0</v>
      </c>
      <c r="N671" s="5">
        <f>Table1[[#This Row],[pledged]]/Table1[[#This Row],[backers_count]]</f>
        <v>1536.25</v>
      </c>
      <c r="O671" s="1">
        <f t="shared" si="32"/>
        <v>22</v>
      </c>
      <c r="P671" s="5" t="s">
        <v>8272</v>
      </c>
      <c r="Q671" s="1" t="s">
        <v>8320</v>
      </c>
      <c r="R671" s="1" t="s">
        <v>8322</v>
      </c>
      <c r="S671" s="9">
        <f t="shared" si="30"/>
        <v>42527.625671296293</v>
      </c>
      <c r="T671" s="11">
        <f t="shared" si="31"/>
        <v>42557.625671296293</v>
      </c>
      <c r="U671" s="12" t="str">
        <f>TEXT(Table1[[#This Row],[Date Created Conversion (Launched at)]],"mmmm")</f>
        <v>June</v>
      </c>
      <c r="V671" s="12">
        <f>YEAR(Table1[[#This Row],[Date Created Conversion (Launched at)]])</f>
        <v>2016</v>
      </c>
    </row>
    <row r="672" spans="1:22" ht="43" x14ac:dyDescent="0.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 s="8">
        <v>1466323800</v>
      </c>
      <c r="J672" s="8">
        <v>1463418120</v>
      </c>
      <c r="K672" t="b">
        <v>0</v>
      </c>
      <c r="L672">
        <v>310</v>
      </c>
      <c r="M672" t="b">
        <v>0</v>
      </c>
      <c r="N672" s="5">
        <f>Table1[[#This Row],[pledged]]/Table1[[#This Row],[backers_count]]</f>
        <v>84.99677419354839</v>
      </c>
      <c r="O672" s="1">
        <f t="shared" si="32"/>
        <v>29</v>
      </c>
      <c r="P672" s="5" t="s">
        <v>8272</v>
      </c>
      <c r="Q672" s="1" t="s">
        <v>8320</v>
      </c>
      <c r="R672" s="1" t="s">
        <v>8322</v>
      </c>
      <c r="S672" s="9">
        <f t="shared" si="30"/>
        <v>42506.709722222222</v>
      </c>
      <c r="T672" s="11">
        <f t="shared" si="31"/>
        <v>42540.340277777781</v>
      </c>
      <c r="U672" s="12" t="str">
        <f>TEXT(Table1[[#This Row],[Date Created Conversion (Launched at)]],"mmmm")</f>
        <v>May</v>
      </c>
      <c r="V672" s="12">
        <f>YEAR(Table1[[#This Row],[Date Created Conversion (Launched at)]])</f>
        <v>2016</v>
      </c>
    </row>
    <row r="673" spans="1:22" ht="43" x14ac:dyDescent="0.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 s="8">
        <v>1421208000</v>
      </c>
      <c r="J673" s="8">
        <v>1418315852</v>
      </c>
      <c r="K673" t="b">
        <v>0</v>
      </c>
      <c r="L673">
        <v>15</v>
      </c>
      <c r="M673" t="b">
        <v>0</v>
      </c>
      <c r="N673" s="5">
        <f>Table1[[#This Row],[pledged]]/Table1[[#This Row],[backers_count]]</f>
        <v>788.5333333333333</v>
      </c>
      <c r="O673" s="1">
        <f t="shared" si="32"/>
        <v>39</v>
      </c>
      <c r="P673" s="5" t="s">
        <v>8272</v>
      </c>
      <c r="Q673" s="1" t="s">
        <v>8320</v>
      </c>
      <c r="R673" s="1" t="s">
        <v>8322</v>
      </c>
      <c r="S673" s="9">
        <f t="shared" si="30"/>
        <v>41984.692731481482</v>
      </c>
      <c r="T673" s="11">
        <f t="shared" si="31"/>
        <v>42018.166666666672</v>
      </c>
      <c r="U673" s="12" t="str">
        <f>TEXT(Table1[[#This Row],[Date Created Conversion (Launched at)]],"mmmm")</f>
        <v>December</v>
      </c>
      <c r="V673" s="12">
        <f>YEAR(Table1[[#This Row],[Date Created Conversion (Launched at)]])</f>
        <v>2014</v>
      </c>
    </row>
    <row r="674" spans="1:22" ht="43" x14ac:dyDescent="0.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 s="8">
        <v>1420088340</v>
      </c>
      <c r="J674" s="8">
        <v>1417410964</v>
      </c>
      <c r="K674" t="b">
        <v>0</v>
      </c>
      <c r="L674">
        <v>215</v>
      </c>
      <c r="M674" t="b">
        <v>0</v>
      </c>
      <c r="N674" s="5">
        <f>Table1[[#This Row],[pledged]]/Table1[[#This Row],[backers_count]]</f>
        <v>50.29767441860465</v>
      </c>
      <c r="O674" s="1">
        <f t="shared" si="32"/>
        <v>22</v>
      </c>
      <c r="P674" s="5" t="s">
        <v>8272</v>
      </c>
      <c r="Q674" s="1" t="s">
        <v>8320</v>
      </c>
      <c r="R674" s="1" t="s">
        <v>8322</v>
      </c>
      <c r="S674" s="9">
        <f t="shared" si="30"/>
        <v>41974.219490740739</v>
      </c>
      <c r="T674" s="11">
        <f t="shared" si="31"/>
        <v>42005.207638888889</v>
      </c>
      <c r="U674" s="12" t="str">
        <f>TEXT(Table1[[#This Row],[Date Created Conversion (Launched at)]],"mmmm")</f>
        <v>December</v>
      </c>
      <c r="V674" s="12">
        <f>YEAR(Table1[[#This Row],[Date Created Conversion (Launched at)]])</f>
        <v>2014</v>
      </c>
    </row>
    <row r="675" spans="1:22" ht="43" x14ac:dyDescent="0.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 s="8">
        <v>1409602217</v>
      </c>
      <c r="J675" s="8">
        <v>1405714217</v>
      </c>
      <c r="K675" t="b">
        <v>0</v>
      </c>
      <c r="L675">
        <v>3</v>
      </c>
      <c r="M675" t="b">
        <v>0</v>
      </c>
      <c r="N675" s="5">
        <f>Table1[[#This Row],[pledged]]/Table1[[#This Row],[backers_count]]</f>
        <v>68.333333333333329</v>
      </c>
      <c r="O675" s="1">
        <f t="shared" si="32"/>
        <v>0</v>
      </c>
      <c r="P675" s="5" t="s">
        <v>8272</v>
      </c>
      <c r="Q675" s="1" t="s">
        <v>8320</v>
      </c>
      <c r="R675" s="1" t="s">
        <v>8322</v>
      </c>
      <c r="S675" s="9">
        <f t="shared" si="30"/>
        <v>41838.840474537035</v>
      </c>
      <c r="T675" s="11">
        <f t="shared" si="31"/>
        <v>41883.840474537035</v>
      </c>
      <c r="U675" s="12" t="str">
        <f>TEXT(Table1[[#This Row],[Date Created Conversion (Launched at)]],"mmmm")</f>
        <v>July</v>
      </c>
      <c r="V675" s="12">
        <f>YEAR(Table1[[#This Row],[Date Created Conversion (Launched at)]])</f>
        <v>2014</v>
      </c>
    </row>
    <row r="676" spans="1:22" ht="28.7" x14ac:dyDescent="0.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 s="8">
        <v>1407811627</v>
      </c>
      <c r="J676" s="8">
        <v>1402627627</v>
      </c>
      <c r="K676" t="b">
        <v>0</v>
      </c>
      <c r="L676">
        <v>2</v>
      </c>
      <c r="M676" t="b">
        <v>0</v>
      </c>
      <c r="N676" s="5">
        <f>Table1[[#This Row],[pledged]]/Table1[[#This Row],[backers_count]]</f>
        <v>7.5</v>
      </c>
      <c r="O676" s="1">
        <f t="shared" si="32"/>
        <v>0</v>
      </c>
      <c r="P676" s="5" t="s">
        <v>8272</v>
      </c>
      <c r="Q676" s="1" t="s">
        <v>8320</v>
      </c>
      <c r="R676" s="1" t="s">
        <v>8322</v>
      </c>
      <c r="S676" s="9">
        <f t="shared" si="30"/>
        <v>41803.116053240738</v>
      </c>
      <c r="T676" s="11">
        <f t="shared" si="31"/>
        <v>41863.116053240738</v>
      </c>
      <c r="U676" s="12" t="str">
        <f>TEXT(Table1[[#This Row],[Date Created Conversion (Launched at)]],"mmmm")</f>
        <v>June</v>
      </c>
      <c r="V676" s="12">
        <f>YEAR(Table1[[#This Row],[Date Created Conversion (Launched at)]])</f>
        <v>2014</v>
      </c>
    </row>
    <row r="677" spans="1:22" ht="43" x14ac:dyDescent="0.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 s="8">
        <v>1420095540</v>
      </c>
      <c r="J677" s="8">
        <v>1417558804</v>
      </c>
      <c r="K677" t="b">
        <v>0</v>
      </c>
      <c r="L677">
        <v>26</v>
      </c>
      <c r="M677" t="b">
        <v>0</v>
      </c>
      <c r="N677" s="5">
        <f>Table1[[#This Row],[pledged]]/Table1[[#This Row],[backers_count]]</f>
        <v>34.269230769230766</v>
      </c>
      <c r="O677" s="1">
        <f t="shared" si="32"/>
        <v>15</v>
      </c>
      <c r="P677" s="5" t="s">
        <v>8272</v>
      </c>
      <c r="Q677" s="1" t="s">
        <v>8320</v>
      </c>
      <c r="R677" s="1" t="s">
        <v>8322</v>
      </c>
      <c r="S677" s="9">
        <f t="shared" si="30"/>
        <v>41975.930601851855</v>
      </c>
      <c r="T677" s="11">
        <f t="shared" si="31"/>
        <v>42005.290972222225</v>
      </c>
      <c r="U677" s="12" t="str">
        <f>TEXT(Table1[[#This Row],[Date Created Conversion (Launched at)]],"mmmm")</f>
        <v>December</v>
      </c>
      <c r="V677" s="12">
        <f>YEAR(Table1[[#This Row],[Date Created Conversion (Launched at)]])</f>
        <v>2014</v>
      </c>
    </row>
    <row r="678" spans="1:22" ht="57.35" x14ac:dyDescent="0.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 s="8">
        <v>1423333581</v>
      </c>
      <c r="J678" s="8">
        <v>1420741581</v>
      </c>
      <c r="K678" t="b">
        <v>0</v>
      </c>
      <c r="L678">
        <v>24</v>
      </c>
      <c r="M678" t="b">
        <v>0</v>
      </c>
      <c r="N678" s="5">
        <f>Table1[[#This Row],[pledged]]/Table1[[#This Row],[backers_count]]</f>
        <v>61.291666666666664</v>
      </c>
      <c r="O678" s="1">
        <f t="shared" si="32"/>
        <v>1</v>
      </c>
      <c r="P678" s="5" t="s">
        <v>8272</v>
      </c>
      <c r="Q678" s="1" t="s">
        <v>8320</v>
      </c>
      <c r="R678" s="1" t="s">
        <v>8322</v>
      </c>
      <c r="S678" s="9">
        <f t="shared" si="30"/>
        <v>42012.76829861111</v>
      </c>
      <c r="T678" s="11">
        <f t="shared" si="31"/>
        <v>42042.76829861111</v>
      </c>
      <c r="U678" s="12" t="str">
        <f>TEXT(Table1[[#This Row],[Date Created Conversion (Launched at)]],"mmmm")</f>
        <v>January</v>
      </c>
      <c r="V678" s="12">
        <f>YEAR(Table1[[#This Row],[Date Created Conversion (Launched at)]])</f>
        <v>2015</v>
      </c>
    </row>
    <row r="679" spans="1:22" ht="43" x14ac:dyDescent="0.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 s="8">
        <v>1467106895</v>
      </c>
      <c r="J679" s="8">
        <v>1463218895</v>
      </c>
      <c r="K679" t="b">
        <v>0</v>
      </c>
      <c r="L679">
        <v>96</v>
      </c>
      <c r="M679" t="b">
        <v>0</v>
      </c>
      <c r="N679" s="5">
        <f>Table1[[#This Row],[pledged]]/Table1[[#This Row],[backers_count]]</f>
        <v>133.25</v>
      </c>
      <c r="O679" s="1">
        <f t="shared" si="32"/>
        <v>26</v>
      </c>
      <c r="P679" s="5" t="s">
        <v>8272</v>
      </c>
      <c r="Q679" s="1" t="s">
        <v>8320</v>
      </c>
      <c r="R679" s="1" t="s">
        <v>8322</v>
      </c>
      <c r="S679" s="9">
        <f t="shared" si="30"/>
        <v>42504.403877314813</v>
      </c>
      <c r="T679" s="11">
        <f t="shared" si="31"/>
        <v>42549.403877314813</v>
      </c>
      <c r="U679" s="12" t="str">
        <f>TEXT(Table1[[#This Row],[Date Created Conversion (Launched at)]],"mmmm")</f>
        <v>May</v>
      </c>
      <c r="V679" s="12">
        <f>YEAR(Table1[[#This Row],[Date Created Conversion (Launched at)]])</f>
        <v>2016</v>
      </c>
    </row>
    <row r="680" spans="1:22" ht="43" x14ac:dyDescent="0.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 s="8">
        <v>1463821338</v>
      </c>
      <c r="J680" s="8">
        <v>1461229338</v>
      </c>
      <c r="K680" t="b">
        <v>0</v>
      </c>
      <c r="L680">
        <v>17</v>
      </c>
      <c r="M680" t="b">
        <v>0</v>
      </c>
      <c r="N680" s="5">
        <f>Table1[[#This Row],[pledged]]/Table1[[#This Row],[backers_count]]</f>
        <v>65.17647058823529</v>
      </c>
      <c r="O680" s="1">
        <f t="shared" si="32"/>
        <v>4</v>
      </c>
      <c r="P680" s="5" t="s">
        <v>8272</v>
      </c>
      <c r="Q680" s="1" t="s">
        <v>8320</v>
      </c>
      <c r="R680" s="1" t="s">
        <v>8322</v>
      </c>
      <c r="S680" s="9">
        <f t="shared" si="30"/>
        <v>42481.376597222217</v>
      </c>
      <c r="T680" s="11">
        <f t="shared" si="31"/>
        <v>42511.376597222217</v>
      </c>
      <c r="U680" s="12" t="str">
        <f>TEXT(Table1[[#This Row],[Date Created Conversion (Launched at)]],"mmmm")</f>
        <v>April</v>
      </c>
      <c r="V680" s="12">
        <f>YEAR(Table1[[#This Row],[Date Created Conversion (Launched at)]])</f>
        <v>2016</v>
      </c>
    </row>
    <row r="681" spans="1:22" ht="43" x14ac:dyDescent="0.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 s="8">
        <v>1472920909</v>
      </c>
      <c r="J681" s="8">
        <v>1467736909</v>
      </c>
      <c r="K681" t="b">
        <v>0</v>
      </c>
      <c r="L681">
        <v>94</v>
      </c>
      <c r="M681" t="b">
        <v>0</v>
      </c>
      <c r="N681" s="5">
        <f>Table1[[#This Row],[pledged]]/Table1[[#This Row],[backers_count]]</f>
        <v>93.90425531914893</v>
      </c>
      <c r="O681" s="1">
        <f t="shared" si="32"/>
        <v>15</v>
      </c>
      <c r="P681" s="5" t="s">
        <v>8272</v>
      </c>
      <c r="Q681" s="1" t="s">
        <v>8320</v>
      </c>
      <c r="R681" s="1" t="s">
        <v>8322</v>
      </c>
      <c r="S681" s="9">
        <f t="shared" si="30"/>
        <v>42556.695706018523</v>
      </c>
      <c r="T681" s="11">
        <f t="shared" si="31"/>
        <v>42616.695706018523</v>
      </c>
      <c r="U681" s="12" t="str">
        <f>TEXT(Table1[[#This Row],[Date Created Conversion (Launched at)]],"mmmm")</f>
        <v>July</v>
      </c>
      <c r="V681" s="12">
        <f>YEAR(Table1[[#This Row],[Date Created Conversion (Launched at)]])</f>
        <v>2016</v>
      </c>
    </row>
    <row r="682" spans="1:22" ht="43" x14ac:dyDescent="0.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 s="8">
        <v>1410955331</v>
      </c>
      <c r="J682" s="8">
        <v>1407931331</v>
      </c>
      <c r="K682" t="b">
        <v>0</v>
      </c>
      <c r="L682">
        <v>129</v>
      </c>
      <c r="M682" t="b">
        <v>0</v>
      </c>
      <c r="N682" s="5">
        <f>Table1[[#This Row],[pledged]]/Table1[[#This Row],[backers_count]]</f>
        <v>150.65116279069767</v>
      </c>
      <c r="O682" s="1">
        <f t="shared" si="32"/>
        <v>26</v>
      </c>
      <c r="P682" s="5" t="s">
        <v>8272</v>
      </c>
      <c r="Q682" s="1" t="s">
        <v>8320</v>
      </c>
      <c r="R682" s="1" t="s">
        <v>8322</v>
      </c>
      <c r="S682" s="9">
        <f t="shared" si="30"/>
        <v>41864.501516203702</v>
      </c>
      <c r="T682" s="11">
        <f t="shared" si="31"/>
        <v>41899.501516203702</v>
      </c>
      <c r="U682" s="12" t="str">
        <f>TEXT(Table1[[#This Row],[Date Created Conversion (Launched at)]],"mmmm")</f>
        <v>August</v>
      </c>
      <c r="V682" s="12">
        <f>YEAR(Table1[[#This Row],[Date Created Conversion (Launched at)]])</f>
        <v>2014</v>
      </c>
    </row>
    <row r="683" spans="1:22" ht="43" x14ac:dyDescent="0.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 s="8">
        <v>1477509604</v>
      </c>
      <c r="J683" s="8">
        <v>1474917604</v>
      </c>
      <c r="K683" t="b">
        <v>0</v>
      </c>
      <c r="L683">
        <v>1</v>
      </c>
      <c r="M683" t="b">
        <v>0</v>
      </c>
      <c r="N683" s="5">
        <f>Table1[[#This Row],[pledged]]/Table1[[#This Row],[backers_count]]</f>
        <v>1</v>
      </c>
      <c r="O683" s="1">
        <f t="shared" si="32"/>
        <v>0</v>
      </c>
      <c r="P683" s="5" t="s">
        <v>8272</v>
      </c>
      <c r="Q683" s="1" t="s">
        <v>8320</v>
      </c>
      <c r="R683" s="1" t="s">
        <v>8322</v>
      </c>
      <c r="S683" s="9">
        <f t="shared" si="30"/>
        <v>42639.805601851855</v>
      </c>
      <c r="T683" s="11">
        <f t="shared" si="31"/>
        <v>42669.805601851855</v>
      </c>
      <c r="U683" s="12" t="str">
        <f>TEXT(Table1[[#This Row],[Date Created Conversion (Launched at)]],"mmmm")</f>
        <v>September</v>
      </c>
      <c r="V683" s="12">
        <f>YEAR(Table1[[#This Row],[Date Created Conversion (Launched at)]])</f>
        <v>2016</v>
      </c>
    </row>
    <row r="684" spans="1:22" ht="43" x14ac:dyDescent="0.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 s="8">
        <v>1489512122</v>
      </c>
      <c r="J684" s="8">
        <v>1486923722</v>
      </c>
      <c r="K684" t="b">
        <v>0</v>
      </c>
      <c r="L684">
        <v>4</v>
      </c>
      <c r="M684" t="b">
        <v>0</v>
      </c>
      <c r="N684" s="5">
        <f>Table1[[#This Row],[pledged]]/Table1[[#This Row],[backers_count]]</f>
        <v>13.25</v>
      </c>
      <c r="O684" s="1">
        <f t="shared" si="32"/>
        <v>0</v>
      </c>
      <c r="P684" s="5" t="s">
        <v>8272</v>
      </c>
      <c r="Q684" s="1" t="s">
        <v>8320</v>
      </c>
      <c r="R684" s="1" t="s">
        <v>8322</v>
      </c>
      <c r="S684" s="9">
        <f t="shared" si="30"/>
        <v>42778.765300925923</v>
      </c>
      <c r="T684" s="11">
        <f t="shared" si="31"/>
        <v>42808.723634259259</v>
      </c>
      <c r="U684" s="12" t="str">
        <f>TEXT(Table1[[#This Row],[Date Created Conversion (Launched at)]],"mmmm")</f>
        <v>February</v>
      </c>
      <c r="V684" s="12">
        <f>YEAR(Table1[[#This Row],[Date Created Conversion (Launched at)]])</f>
        <v>2017</v>
      </c>
    </row>
    <row r="685" spans="1:22" ht="43" x14ac:dyDescent="0.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 s="8">
        <v>1477949764</v>
      </c>
      <c r="J685" s="8">
        <v>1474493764</v>
      </c>
      <c r="K685" t="b">
        <v>0</v>
      </c>
      <c r="L685">
        <v>3</v>
      </c>
      <c r="M685" t="b">
        <v>0</v>
      </c>
      <c r="N685" s="5">
        <f>Table1[[#This Row],[pledged]]/Table1[[#This Row],[backers_count]]</f>
        <v>99.333333333333329</v>
      </c>
      <c r="O685" s="1">
        <f t="shared" si="32"/>
        <v>1</v>
      </c>
      <c r="P685" s="5" t="s">
        <v>8272</v>
      </c>
      <c r="Q685" s="1" t="s">
        <v>8320</v>
      </c>
      <c r="R685" s="1" t="s">
        <v>8322</v>
      </c>
      <c r="S685" s="9">
        <f t="shared" si="30"/>
        <v>42634.900046296301</v>
      </c>
      <c r="T685" s="11">
        <f t="shared" si="31"/>
        <v>42674.900046296301</v>
      </c>
      <c r="U685" s="12" t="str">
        <f>TEXT(Table1[[#This Row],[Date Created Conversion (Launched at)]],"mmmm")</f>
        <v>September</v>
      </c>
      <c r="V685" s="12">
        <f>YEAR(Table1[[#This Row],[Date Created Conversion (Launched at)]])</f>
        <v>2016</v>
      </c>
    </row>
    <row r="686" spans="1:22" ht="28.7" x14ac:dyDescent="0.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 s="8">
        <v>1406257200</v>
      </c>
      <c r="J686" s="8">
        <v>1403176891</v>
      </c>
      <c r="K686" t="b">
        <v>0</v>
      </c>
      <c r="L686">
        <v>135</v>
      </c>
      <c r="M686" t="b">
        <v>0</v>
      </c>
      <c r="N686" s="5">
        <f>Table1[[#This Row],[pledged]]/Table1[[#This Row],[backers_count]]</f>
        <v>177.39259259259259</v>
      </c>
      <c r="O686" s="1">
        <f t="shared" si="32"/>
        <v>7</v>
      </c>
      <c r="P686" s="5" t="s">
        <v>8272</v>
      </c>
      <c r="Q686" s="1" t="s">
        <v>8320</v>
      </c>
      <c r="R686" s="1" t="s">
        <v>8322</v>
      </c>
      <c r="S686" s="9">
        <f t="shared" si="30"/>
        <v>41809.473275462966</v>
      </c>
      <c r="T686" s="11">
        <f t="shared" si="31"/>
        <v>41845.125</v>
      </c>
      <c r="U686" s="12" t="str">
        <f>TEXT(Table1[[#This Row],[Date Created Conversion (Launched at)]],"mmmm")</f>
        <v>June</v>
      </c>
      <c r="V686" s="12">
        <f>YEAR(Table1[[#This Row],[Date Created Conversion (Launched at)]])</f>
        <v>2014</v>
      </c>
    </row>
    <row r="687" spans="1:22" ht="43" x14ac:dyDescent="0.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 s="8">
        <v>1421095672</v>
      </c>
      <c r="J687" s="8">
        <v>1417207672</v>
      </c>
      <c r="K687" t="b">
        <v>0</v>
      </c>
      <c r="L687">
        <v>10</v>
      </c>
      <c r="M687" t="b">
        <v>0</v>
      </c>
      <c r="N687" s="5">
        <f>Table1[[#This Row],[pledged]]/Table1[[#This Row],[backers_count]]</f>
        <v>55.3</v>
      </c>
      <c r="O687" s="1">
        <f t="shared" si="32"/>
        <v>28</v>
      </c>
      <c r="P687" s="5" t="s">
        <v>8272</v>
      </c>
      <c r="Q687" s="1" t="s">
        <v>8320</v>
      </c>
      <c r="R687" s="1" t="s">
        <v>8322</v>
      </c>
      <c r="S687" s="9">
        <f t="shared" si="30"/>
        <v>41971.866574074069</v>
      </c>
      <c r="T687" s="11">
        <f t="shared" si="31"/>
        <v>42016.866574074069</v>
      </c>
      <c r="U687" s="12" t="str">
        <f>TEXT(Table1[[#This Row],[Date Created Conversion (Launched at)]],"mmmm")</f>
        <v>November</v>
      </c>
      <c r="V687" s="12">
        <f>YEAR(Table1[[#This Row],[Date Created Conversion (Launched at)]])</f>
        <v>2014</v>
      </c>
    </row>
    <row r="688" spans="1:22" ht="57.35" x14ac:dyDescent="0.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 s="8">
        <v>1438618170</v>
      </c>
      <c r="J688" s="8">
        <v>1436026170</v>
      </c>
      <c r="K688" t="b">
        <v>0</v>
      </c>
      <c r="L688">
        <v>0</v>
      </c>
      <c r="M688" t="b">
        <v>0</v>
      </c>
      <c r="N688" s="5" t="e">
        <f>Table1[[#This Row],[pledged]]/Table1[[#This Row],[backers_count]]</f>
        <v>#DIV/0!</v>
      </c>
      <c r="O688" s="1">
        <f t="shared" si="32"/>
        <v>0</v>
      </c>
      <c r="P688" s="5" t="s">
        <v>8272</v>
      </c>
      <c r="Q688" s="1" t="s">
        <v>8320</v>
      </c>
      <c r="R688" s="1" t="s">
        <v>8322</v>
      </c>
      <c r="S688" s="9">
        <f t="shared" si="30"/>
        <v>42189.673263888893</v>
      </c>
      <c r="T688" s="11">
        <f t="shared" si="31"/>
        <v>42219.673263888893</v>
      </c>
      <c r="U688" s="12" t="str">
        <f>TEXT(Table1[[#This Row],[Date Created Conversion (Launched at)]],"mmmm")</f>
        <v>July</v>
      </c>
      <c r="V688" s="12">
        <f>YEAR(Table1[[#This Row],[Date Created Conversion (Launched at)]])</f>
        <v>2015</v>
      </c>
    </row>
    <row r="689" spans="1:22" ht="43" x14ac:dyDescent="0.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 s="8">
        <v>1486317653</v>
      </c>
      <c r="J689" s="8">
        <v>1481133653</v>
      </c>
      <c r="K689" t="b">
        <v>0</v>
      </c>
      <c r="L689">
        <v>6</v>
      </c>
      <c r="M689" t="b">
        <v>0</v>
      </c>
      <c r="N689" s="5">
        <f>Table1[[#This Row],[pledged]]/Table1[[#This Row],[backers_count]]</f>
        <v>591.66666666666663</v>
      </c>
      <c r="O689" s="1">
        <f t="shared" si="32"/>
        <v>4</v>
      </c>
      <c r="P689" s="5" t="s">
        <v>8272</v>
      </c>
      <c r="Q689" s="1" t="s">
        <v>8320</v>
      </c>
      <c r="R689" s="1" t="s">
        <v>8322</v>
      </c>
      <c r="S689" s="9">
        <f t="shared" si="30"/>
        <v>42711.750613425931</v>
      </c>
      <c r="T689" s="11">
        <f t="shared" si="31"/>
        <v>42771.750613425931</v>
      </c>
      <c r="U689" s="12" t="str">
        <f>TEXT(Table1[[#This Row],[Date Created Conversion (Launched at)]],"mmmm")</f>
        <v>December</v>
      </c>
      <c r="V689" s="12">
        <f>YEAR(Table1[[#This Row],[Date Created Conversion (Launched at)]])</f>
        <v>2016</v>
      </c>
    </row>
    <row r="690" spans="1:22" ht="43" x14ac:dyDescent="0.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 s="8">
        <v>1444876253</v>
      </c>
      <c r="J690" s="8">
        <v>1442284253</v>
      </c>
      <c r="K690" t="b">
        <v>0</v>
      </c>
      <c r="L690">
        <v>36</v>
      </c>
      <c r="M690" t="b">
        <v>0</v>
      </c>
      <c r="N690" s="5">
        <f>Table1[[#This Row],[pledged]]/Table1[[#This Row],[backers_count]]</f>
        <v>405.5</v>
      </c>
      <c r="O690" s="1">
        <f t="shared" si="32"/>
        <v>73</v>
      </c>
      <c r="P690" s="5" t="s">
        <v>8272</v>
      </c>
      <c r="Q690" s="1" t="s">
        <v>8320</v>
      </c>
      <c r="R690" s="1" t="s">
        <v>8322</v>
      </c>
      <c r="S690" s="9">
        <f t="shared" si="30"/>
        <v>42262.104780092588</v>
      </c>
      <c r="T690" s="11">
        <f t="shared" si="31"/>
        <v>42292.104780092588</v>
      </c>
      <c r="U690" s="12" t="str">
        <f>TEXT(Table1[[#This Row],[Date Created Conversion (Launched at)]],"mmmm")</f>
        <v>September</v>
      </c>
      <c r="V690" s="12">
        <f>YEAR(Table1[[#This Row],[Date Created Conversion (Launched at)]])</f>
        <v>2015</v>
      </c>
    </row>
    <row r="691" spans="1:22" ht="43" x14ac:dyDescent="0.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 s="8">
        <v>1481173140</v>
      </c>
      <c r="J691" s="8">
        <v>1478016097</v>
      </c>
      <c r="K691" t="b">
        <v>0</v>
      </c>
      <c r="L691">
        <v>336</v>
      </c>
      <c r="M691" t="b">
        <v>0</v>
      </c>
      <c r="N691" s="5">
        <f>Table1[[#This Row],[pledged]]/Table1[[#This Row],[backers_count]]</f>
        <v>343.14732142857144</v>
      </c>
      <c r="O691" s="1">
        <f t="shared" si="32"/>
        <v>58</v>
      </c>
      <c r="P691" s="5" t="s">
        <v>8272</v>
      </c>
      <c r="Q691" s="1" t="s">
        <v>8320</v>
      </c>
      <c r="R691" s="1" t="s">
        <v>8322</v>
      </c>
      <c r="S691" s="9">
        <f t="shared" si="30"/>
        <v>42675.66778935185</v>
      </c>
      <c r="T691" s="11">
        <f t="shared" si="31"/>
        <v>42712.207638888889</v>
      </c>
      <c r="U691" s="12" t="str">
        <f>TEXT(Table1[[#This Row],[Date Created Conversion (Launched at)]],"mmmm")</f>
        <v>November</v>
      </c>
      <c r="V691" s="12">
        <f>YEAR(Table1[[#This Row],[Date Created Conversion (Launched at)]])</f>
        <v>2016</v>
      </c>
    </row>
    <row r="692" spans="1:22" ht="28.7" x14ac:dyDescent="0.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 s="8">
        <v>1473400800</v>
      </c>
      <c r="J692" s="8">
        <v>1469718841</v>
      </c>
      <c r="K692" t="b">
        <v>0</v>
      </c>
      <c r="L692">
        <v>34</v>
      </c>
      <c r="M692" t="b">
        <v>0</v>
      </c>
      <c r="N692" s="5">
        <f>Table1[[#This Row],[pledged]]/Table1[[#This Row],[backers_count]]</f>
        <v>72.588235294117652</v>
      </c>
      <c r="O692" s="1">
        <f t="shared" si="32"/>
        <v>12</v>
      </c>
      <c r="P692" s="5" t="s">
        <v>8272</v>
      </c>
      <c r="Q692" s="1" t="s">
        <v>8320</v>
      </c>
      <c r="R692" s="1" t="s">
        <v>8322</v>
      </c>
      <c r="S692" s="9">
        <f t="shared" si="30"/>
        <v>42579.634733796294</v>
      </c>
      <c r="T692" s="11">
        <f t="shared" si="31"/>
        <v>42622.25</v>
      </c>
      <c r="U692" s="12" t="str">
        <f>TEXT(Table1[[#This Row],[Date Created Conversion (Launched at)]],"mmmm")</f>
        <v>July</v>
      </c>
      <c r="V692" s="12">
        <f>YEAR(Table1[[#This Row],[Date Created Conversion (Launched at)]])</f>
        <v>2016</v>
      </c>
    </row>
    <row r="693" spans="1:22" ht="43" x14ac:dyDescent="0.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 s="8">
        <v>1435711246</v>
      </c>
      <c r="J693" s="8">
        <v>1433292046</v>
      </c>
      <c r="K693" t="b">
        <v>0</v>
      </c>
      <c r="L693">
        <v>10</v>
      </c>
      <c r="M693" t="b">
        <v>0</v>
      </c>
      <c r="N693" s="5">
        <f>Table1[[#This Row],[pledged]]/Table1[[#This Row],[backers_count]]</f>
        <v>26</v>
      </c>
      <c r="O693" s="1">
        <f t="shared" si="32"/>
        <v>1</v>
      </c>
      <c r="P693" s="5" t="s">
        <v>8272</v>
      </c>
      <c r="Q693" s="1" t="s">
        <v>8320</v>
      </c>
      <c r="R693" s="1" t="s">
        <v>8322</v>
      </c>
      <c r="S693" s="9">
        <f t="shared" si="30"/>
        <v>42158.028310185182</v>
      </c>
      <c r="T693" s="11">
        <f t="shared" si="31"/>
        <v>42186.028310185182</v>
      </c>
      <c r="U693" s="12" t="str">
        <f>TEXT(Table1[[#This Row],[Date Created Conversion (Launched at)]],"mmmm")</f>
        <v>June</v>
      </c>
      <c r="V693" s="12">
        <f>YEAR(Table1[[#This Row],[Date Created Conversion (Launched at)]])</f>
        <v>2015</v>
      </c>
    </row>
    <row r="694" spans="1:22" ht="43" x14ac:dyDescent="0.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 s="8">
        <v>1482397263</v>
      </c>
      <c r="J694" s="8">
        <v>1479805263</v>
      </c>
      <c r="K694" t="b">
        <v>0</v>
      </c>
      <c r="L694">
        <v>201</v>
      </c>
      <c r="M694" t="b">
        <v>0</v>
      </c>
      <c r="N694" s="5">
        <f>Table1[[#This Row],[pledged]]/Table1[[#This Row],[backers_count]]</f>
        <v>6.4975124378109452</v>
      </c>
      <c r="O694" s="1">
        <f t="shared" si="32"/>
        <v>7</v>
      </c>
      <c r="P694" s="5" t="s">
        <v>8272</v>
      </c>
      <c r="Q694" s="1" t="s">
        <v>8320</v>
      </c>
      <c r="R694" s="1" t="s">
        <v>8322</v>
      </c>
      <c r="S694" s="9">
        <f t="shared" si="30"/>
        <v>42696.37572916667</v>
      </c>
      <c r="T694" s="11">
        <f t="shared" si="31"/>
        <v>42726.37572916667</v>
      </c>
      <c r="U694" s="12" t="str">
        <f>TEXT(Table1[[#This Row],[Date Created Conversion (Launched at)]],"mmmm")</f>
        <v>November</v>
      </c>
      <c r="V694" s="12">
        <f>YEAR(Table1[[#This Row],[Date Created Conversion (Launched at)]])</f>
        <v>2016</v>
      </c>
    </row>
    <row r="695" spans="1:22" ht="28.7" x14ac:dyDescent="0.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 s="8">
        <v>1430421827</v>
      </c>
      <c r="J695" s="8">
        <v>1427829827</v>
      </c>
      <c r="K695" t="b">
        <v>0</v>
      </c>
      <c r="L695">
        <v>296</v>
      </c>
      <c r="M695" t="b">
        <v>0</v>
      </c>
      <c r="N695" s="5">
        <f>Table1[[#This Row],[pledged]]/Table1[[#This Row],[backers_count]]</f>
        <v>119.38513513513513</v>
      </c>
      <c r="O695" s="1">
        <f t="shared" si="32"/>
        <v>35</v>
      </c>
      <c r="P695" s="5" t="s">
        <v>8272</v>
      </c>
      <c r="Q695" s="1" t="s">
        <v>8320</v>
      </c>
      <c r="R695" s="1" t="s">
        <v>8322</v>
      </c>
      <c r="S695" s="9">
        <f t="shared" si="30"/>
        <v>42094.808182870373</v>
      </c>
      <c r="T695" s="11">
        <f t="shared" si="31"/>
        <v>42124.808182870373</v>
      </c>
      <c r="U695" s="12" t="str">
        <f>TEXT(Table1[[#This Row],[Date Created Conversion (Launched at)]],"mmmm")</f>
        <v>March</v>
      </c>
      <c r="V695" s="12">
        <f>YEAR(Table1[[#This Row],[Date Created Conversion (Launched at)]])</f>
        <v>2015</v>
      </c>
    </row>
    <row r="696" spans="1:22" ht="43" x14ac:dyDescent="0.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 s="8">
        <v>1485964559</v>
      </c>
      <c r="J696" s="8">
        <v>1483372559</v>
      </c>
      <c r="K696" t="b">
        <v>0</v>
      </c>
      <c r="L696">
        <v>7</v>
      </c>
      <c r="M696" t="b">
        <v>0</v>
      </c>
      <c r="N696" s="5">
        <f>Table1[[#This Row],[pledged]]/Table1[[#This Row],[backers_count]]</f>
        <v>84.285714285714292</v>
      </c>
      <c r="O696" s="1">
        <f t="shared" si="32"/>
        <v>0</v>
      </c>
      <c r="P696" s="5" t="s">
        <v>8272</v>
      </c>
      <c r="Q696" s="1" t="s">
        <v>8320</v>
      </c>
      <c r="R696" s="1" t="s">
        <v>8322</v>
      </c>
      <c r="S696" s="9">
        <f t="shared" si="30"/>
        <v>42737.663877314815</v>
      </c>
      <c r="T696" s="11">
        <f t="shared" si="31"/>
        <v>42767.663877314815</v>
      </c>
      <c r="U696" s="12" t="str">
        <f>TEXT(Table1[[#This Row],[Date Created Conversion (Launched at)]],"mmmm")</f>
        <v>January</v>
      </c>
      <c r="V696" s="12">
        <f>YEAR(Table1[[#This Row],[Date Created Conversion (Launched at)]])</f>
        <v>2017</v>
      </c>
    </row>
    <row r="697" spans="1:22" ht="43" x14ac:dyDescent="0.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 s="8">
        <v>1414758620</v>
      </c>
      <c r="J697" s="8">
        <v>1412166620</v>
      </c>
      <c r="K697" t="b">
        <v>0</v>
      </c>
      <c r="L697">
        <v>7</v>
      </c>
      <c r="M697" t="b">
        <v>0</v>
      </c>
      <c r="N697" s="5">
        <f>Table1[[#This Row],[pledged]]/Table1[[#This Row],[backers_count]]</f>
        <v>90.857142857142861</v>
      </c>
      <c r="O697" s="1">
        <f t="shared" si="32"/>
        <v>1</v>
      </c>
      <c r="P697" s="5" t="s">
        <v>8272</v>
      </c>
      <c r="Q697" s="1" t="s">
        <v>8320</v>
      </c>
      <c r="R697" s="1" t="s">
        <v>8322</v>
      </c>
      <c r="S697" s="9">
        <f t="shared" si="30"/>
        <v>41913.521064814813</v>
      </c>
      <c r="T697" s="11">
        <f t="shared" si="31"/>
        <v>41943.521064814813</v>
      </c>
      <c r="U697" s="12" t="str">
        <f>TEXT(Table1[[#This Row],[Date Created Conversion (Launched at)]],"mmmm")</f>
        <v>October</v>
      </c>
      <c r="V697" s="12">
        <f>YEAR(Table1[[#This Row],[Date Created Conversion (Launched at)]])</f>
        <v>2014</v>
      </c>
    </row>
    <row r="698" spans="1:22" ht="28.7" x14ac:dyDescent="0.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 s="8">
        <v>1406326502</v>
      </c>
      <c r="J698" s="8">
        <v>1403734502</v>
      </c>
      <c r="K698" t="b">
        <v>0</v>
      </c>
      <c r="L698">
        <v>1</v>
      </c>
      <c r="M698" t="b">
        <v>0</v>
      </c>
      <c r="N698" s="5">
        <f>Table1[[#This Row],[pledged]]/Table1[[#This Row],[backers_count]]</f>
        <v>1</v>
      </c>
      <c r="O698" s="1">
        <f t="shared" si="32"/>
        <v>0</v>
      </c>
      <c r="P698" s="5" t="s">
        <v>8272</v>
      </c>
      <c r="Q698" s="1" t="s">
        <v>8320</v>
      </c>
      <c r="R698" s="1" t="s">
        <v>8322</v>
      </c>
      <c r="S698" s="9">
        <f t="shared" si="30"/>
        <v>41815.927106481482</v>
      </c>
      <c r="T698" s="11">
        <f t="shared" si="31"/>
        <v>41845.927106481482</v>
      </c>
      <c r="U698" s="12" t="str">
        <f>TEXT(Table1[[#This Row],[Date Created Conversion (Launched at)]],"mmmm")</f>
        <v>June</v>
      </c>
      <c r="V698" s="12">
        <f>YEAR(Table1[[#This Row],[Date Created Conversion (Launched at)]])</f>
        <v>2014</v>
      </c>
    </row>
    <row r="699" spans="1:22" ht="43" x14ac:dyDescent="0.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 s="8">
        <v>1454502789</v>
      </c>
      <c r="J699" s="8">
        <v>1453206789</v>
      </c>
      <c r="K699" t="b">
        <v>0</v>
      </c>
      <c r="L699">
        <v>114</v>
      </c>
      <c r="M699" t="b">
        <v>0</v>
      </c>
      <c r="N699" s="5">
        <f>Table1[[#This Row],[pledged]]/Table1[[#This Row],[backers_count]]</f>
        <v>20.342105263157894</v>
      </c>
      <c r="O699" s="1">
        <f t="shared" si="32"/>
        <v>46</v>
      </c>
      <c r="P699" s="5" t="s">
        <v>8272</v>
      </c>
      <c r="Q699" s="1" t="s">
        <v>8320</v>
      </c>
      <c r="R699" s="1" t="s">
        <v>8322</v>
      </c>
      <c r="S699" s="9">
        <f t="shared" si="30"/>
        <v>42388.523020833338</v>
      </c>
      <c r="T699" s="11">
        <f t="shared" si="31"/>
        <v>42403.523020833338</v>
      </c>
      <c r="U699" s="12" t="str">
        <f>TEXT(Table1[[#This Row],[Date Created Conversion (Launched at)]],"mmmm")</f>
        <v>January</v>
      </c>
      <c r="V699" s="12">
        <f>YEAR(Table1[[#This Row],[Date Created Conversion (Launched at)]])</f>
        <v>2016</v>
      </c>
    </row>
    <row r="700" spans="1:22" ht="43" x14ac:dyDescent="0.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 s="8">
        <v>1411005600</v>
      </c>
      <c r="J700" s="8">
        <v>1408141245</v>
      </c>
      <c r="K700" t="b">
        <v>0</v>
      </c>
      <c r="L700">
        <v>29</v>
      </c>
      <c r="M700" t="b">
        <v>0</v>
      </c>
      <c r="N700" s="5">
        <f>Table1[[#This Row],[pledged]]/Table1[[#This Row],[backers_count]]</f>
        <v>530.68965517241384</v>
      </c>
      <c r="O700" s="1">
        <f t="shared" si="32"/>
        <v>15</v>
      </c>
      <c r="P700" s="5" t="s">
        <v>8272</v>
      </c>
      <c r="Q700" s="1" t="s">
        <v>8320</v>
      </c>
      <c r="R700" s="1" t="s">
        <v>8322</v>
      </c>
      <c r="S700" s="9">
        <f t="shared" si="30"/>
        <v>41866.931076388893</v>
      </c>
      <c r="T700" s="11">
        <f t="shared" si="31"/>
        <v>41900.083333333336</v>
      </c>
      <c r="U700" s="12" t="str">
        <f>TEXT(Table1[[#This Row],[Date Created Conversion (Launched at)]],"mmmm")</f>
        <v>August</v>
      </c>
      <c r="V700" s="12">
        <f>YEAR(Table1[[#This Row],[Date Created Conversion (Launched at)]])</f>
        <v>2014</v>
      </c>
    </row>
    <row r="701" spans="1:22" ht="43" x14ac:dyDescent="0.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 s="8">
        <v>1385136000</v>
      </c>
      <c r="J701" s="8">
        <v>1381923548</v>
      </c>
      <c r="K701" t="b">
        <v>0</v>
      </c>
      <c r="L701">
        <v>890</v>
      </c>
      <c r="M701" t="b">
        <v>0</v>
      </c>
      <c r="N701" s="5">
        <f>Table1[[#This Row],[pledged]]/Table1[[#This Row],[backers_count]]</f>
        <v>120.39184269662923</v>
      </c>
      <c r="O701" s="1">
        <f t="shared" si="32"/>
        <v>82</v>
      </c>
      <c r="P701" s="5" t="s">
        <v>8272</v>
      </c>
      <c r="Q701" s="1" t="s">
        <v>8320</v>
      </c>
      <c r="R701" s="1" t="s">
        <v>8322</v>
      </c>
      <c r="S701" s="9">
        <f t="shared" si="30"/>
        <v>41563.485509259262</v>
      </c>
      <c r="T701" s="11">
        <f t="shared" si="31"/>
        <v>41600.666666666664</v>
      </c>
      <c r="U701" s="12" t="str">
        <f>TEXT(Table1[[#This Row],[Date Created Conversion (Launched at)]],"mmmm")</f>
        <v>October</v>
      </c>
      <c r="V701" s="12">
        <f>YEAR(Table1[[#This Row],[Date Created Conversion (Launched at)]])</f>
        <v>2013</v>
      </c>
    </row>
    <row r="702" spans="1:22" ht="43" x14ac:dyDescent="0.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 s="8">
        <v>1484065881</v>
      </c>
      <c r="J702" s="8">
        <v>1481473881</v>
      </c>
      <c r="K702" t="b">
        <v>0</v>
      </c>
      <c r="L702">
        <v>31</v>
      </c>
      <c r="M702" t="b">
        <v>0</v>
      </c>
      <c r="N702" s="5">
        <f>Table1[[#This Row],[pledged]]/Table1[[#This Row],[backers_count]]</f>
        <v>13</v>
      </c>
      <c r="O702" s="1">
        <f t="shared" si="32"/>
        <v>3</v>
      </c>
      <c r="P702" s="5" t="s">
        <v>8272</v>
      </c>
      <c r="Q702" s="1" t="s">
        <v>8320</v>
      </c>
      <c r="R702" s="1" t="s">
        <v>8322</v>
      </c>
      <c r="S702" s="9">
        <f t="shared" si="30"/>
        <v>42715.688437500001</v>
      </c>
      <c r="T702" s="11">
        <f t="shared" si="31"/>
        <v>42745.688437500001</v>
      </c>
      <c r="U702" s="12" t="str">
        <f>TEXT(Table1[[#This Row],[Date Created Conversion (Launched at)]],"mmmm")</f>
        <v>December</v>
      </c>
      <c r="V702" s="12">
        <f>YEAR(Table1[[#This Row],[Date Created Conversion (Launched at)]])</f>
        <v>2016</v>
      </c>
    </row>
    <row r="703" spans="1:22" ht="43" x14ac:dyDescent="0.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 s="8">
        <v>1406130880</v>
      </c>
      <c r="J703" s="8">
        <v>1403538880</v>
      </c>
      <c r="K703" t="b">
        <v>0</v>
      </c>
      <c r="L703">
        <v>21</v>
      </c>
      <c r="M703" t="b">
        <v>0</v>
      </c>
      <c r="N703" s="5">
        <f>Table1[[#This Row],[pledged]]/Table1[[#This Row],[backers_count]]</f>
        <v>291.33333333333331</v>
      </c>
      <c r="O703" s="1">
        <f t="shared" si="32"/>
        <v>27</v>
      </c>
      <c r="P703" s="5" t="s">
        <v>8272</v>
      </c>
      <c r="Q703" s="1" t="s">
        <v>8320</v>
      </c>
      <c r="R703" s="1" t="s">
        <v>8322</v>
      </c>
      <c r="S703" s="9">
        <f t="shared" si="30"/>
        <v>41813.662962962961</v>
      </c>
      <c r="T703" s="11">
        <f t="shared" si="31"/>
        <v>41843.662962962961</v>
      </c>
      <c r="U703" s="12" t="str">
        <f>TEXT(Table1[[#This Row],[Date Created Conversion (Launched at)]],"mmmm")</f>
        <v>June</v>
      </c>
      <c r="V703" s="12">
        <f>YEAR(Table1[[#This Row],[Date Created Conversion (Launched at)]])</f>
        <v>2014</v>
      </c>
    </row>
    <row r="704" spans="1:22" ht="43" x14ac:dyDescent="0.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 s="8">
        <v>1480011987</v>
      </c>
      <c r="J704" s="8">
        <v>1477416387</v>
      </c>
      <c r="K704" t="b">
        <v>0</v>
      </c>
      <c r="L704">
        <v>37</v>
      </c>
      <c r="M704" t="b">
        <v>0</v>
      </c>
      <c r="N704" s="5">
        <f>Table1[[#This Row],[pledged]]/Table1[[#This Row],[backers_count]]</f>
        <v>124.9191891891892</v>
      </c>
      <c r="O704" s="1">
        <f t="shared" si="32"/>
        <v>31</v>
      </c>
      <c r="P704" s="5" t="s">
        <v>8272</v>
      </c>
      <c r="Q704" s="1" t="s">
        <v>8320</v>
      </c>
      <c r="R704" s="1" t="s">
        <v>8322</v>
      </c>
      <c r="S704" s="9">
        <f t="shared" si="30"/>
        <v>42668.726701388892</v>
      </c>
      <c r="T704" s="11">
        <f t="shared" si="31"/>
        <v>42698.768368055556</v>
      </c>
      <c r="U704" s="12" t="str">
        <f>TEXT(Table1[[#This Row],[Date Created Conversion (Launched at)]],"mmmm")</f>
        <v>October</v>
      </c>
      <c r="V704" s="12">
        <f>YEAR(Table1[[#This Row],[Date Created Conversion (Launched at)]])</f>
        <v>2016</v>
      </c>
    </row>
    <row r="705" spans="1:22" ht="43" x14ac:dyDescent="0.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 s="8">
        <v>1485905520</v>
      </c>
      <c r="J705" s="8">
        <v>1481150949</v>
      </c>
      <c r="K705" t="b">
        <v>0</v>
      </c>
      <c r="L705">
        <v>7</v>
      </c>
      <c r="M705" t="b">
        <v>0</v>
      </c>
      <c r="N705" s="5">
        <f>Table1[[#This Row],[pledged]]/Table1[[#This Row],[backers_count]]</f>
        <v>119.57142857142857</v>
      </c>
      <c r="O705" s="1">
        <f t="shared" si="32"/>
        <v>6</v>
      </c>
      <c r="P705" s="5" t="s">
        <v>8272</v>
      </c>
      <c r="Q705" s="1" t="s">
        <v>8320</v>
      </c>
      <c r="R705" s="1" t="s">
        <v>8322</v>
      </c>
      <c r="S705" s="9">
        <f t="shared" si="30"/>
        <v>42711.950798611113</v>
      </c>
      <c r="T705" s="11">
        <f t="shared" si="31"/>
        <v>42766.98055555555</v>
      </c>
      <c r="U705" s="12" t="str">
        <f>TEXT(Table1[[#This Row],[Date Created Conversion (Launched at)]],"mmmm")</f>
        <v>December</v>
      </c>
      <c r="V705" s="12">
        <f>YEAR(Table1[[#This Row],[Date Created Conversion (Launched at)]])</f>
        <v>2016</v>
      </c>
    </row>
    <row r="706" spans="1:22" ht="43" x14ac:dyDescent="0.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 s="8">
        <v>1487565468</v>
      </c>
      <c r="J706" s="8">
        <v>1482381468</v>
      </c>
      <c r="K706" t="b">
        <v>0</v>
      </c>
      <c r="L706">
        <v>4</v>
      </c>
      <c r="M706" t="b">
        <v>0</v>
      </c>
      <c r="N706" s="5">
        <f>Table1[[#This Row],[pledged]]/Table1[[#This Row],[backers_count]]</f>
        <v>120.25</v>
      </c>
      <c r="O706" s="1">
        <f t="shared" si="32"/>
        <v>1</v>
      </c>
      <c r="P706" s="5" t="s">
        <v>8272</v>
      </c>
      <c r="Q706" s="1" t="s">
        <v>8320</v>
      </c>
      <c r="R706" s="1" t="s">
        <v>8322</v>
      </c>
      <c r="S706" s="9">
        <f t="shared" ref="S706:S769" si="33">(J706/86400)+DATE(1970,1,1)</f>
        <v>42726.192916666667</v>
      </c>
      <c r="T706" s="11">
        <f t="shared" ref="T706:T769" si="34">(I706/86400)+DATE(1970,1,1)</f>
        <v>42786.192916666667</v>
      </c>
      <c r="U706" s="12" t="str">
        <f>TEXT(Table1[[#This Row],[Date Created Conversion (Launched at)]],"mmmm")</f>
        <v>December</v>
      </c>
      <c r="V706" s="12">
        <f>YEAR(Table1[[#This Row],[Date Created Conversion (Launched at)]])</f>
        <v>2016</v>
      </c>
    </row>
    <row r="707" spans="1:22" ht="28.7" x14ac:dyDescent="0.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 s="8">
        <v>1484999278</v>
      </c>
      <c r="J707" s="8">
        <v>1482407278</v>
      </c>
      <c r="K707" t="b">
        <v>0</v>
      </c>
      <c r="L707">
        <v>5</v>
      </c>
      <c r="M707" t="b">
        <v>0</v>
      </c>
      <c r="N707" s="5">
        <f>Table1[[#This Row],[pledged]]/Table1[[#This Row],[backers_count]]</f>
        <v>195.4</v>
      </c>
      <c r="O707" s="1">
        <f t="shared" ref="O707:O770" si="35">ROUND(($E707/$D707)*100,0)</f>
        <v>1</v>
      </c>
      <c r="P707" s="5" t="s">
        <v>8272</v>
      </c>
      <c r="Q707" s="1" t="s">
        <v>8320</v>
      </c>
      <c r="R707" s="1" t="s">
        <v>8322</v>
      </c>
      <c r="S707" s="9">
        <f t="shared" si="33"/>
        <v>42726.491643518515</v>
      </c>
      <c r="T707" s="11">
        <f t="shared" si="34"/>
        <v>42756.491643518515</v>
      </c>
      <c r="U707" s="12" t="str">
        <f>TEXT(Table1[[#This Row],[Date Created Conversion (Launched at)]],"mmmm")</f>
        <v>December</v>
      </c>
      <c r="V707" s="12">
        <f>YEAR(Table1[[#This Row],[Date Created Conversion (Launched at)]])</f>
        <v>2016</v>
      </c>
    </row>
    <row r="708" spans="1:22" ht="43" x14ac:dyDescent="0.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 s="8">
        <v>1481740740</v>
      </c>
      <c r="J708" s="8">
        <v>1478130783</v>
      </c>
      <c r="K708" t="b">
        <v>0</v>
      </c>
      <c r="L708">
        <v>0</v>
      </c>
      <c r="M708" t="b">
        <v>0</v>
      </c>
      <c r="N708" s="5" t="e">
        <f>Table1[[#This Row],[pledged]]/Table1[[#This Row],[backers_count]]</f>
        <v>#DIV/0!</v>
      </c>
      <c r="O708" s="1">
        <f t="shared" si="35"/>
        <v>0</v>
      </c>
      <c r="P708" s="5" t="s">
        <v>8272</v>
      </c>
      <c r="Q708" s="1" t="s">
        <v>8320</v>
      </c>
      <c r="R708" s="1" t="s">
        <v>8322</v>
      </c>
      <c r="S708" s="9">
        <f t="shared" si="33"/>
        <v>42676.995173611111</v>
      </c>
      <c r="T708" s="11">
        <f t="shared" si="34"/>
        <v>42718.777083333334</v>
      </c>
      <c r="U708" s="12" t="str">
        <f>TEXT(Table1[[#This Row],[Date Created Conversion (Launched at)]],"mmmm")</f>
        <v>November</v>
      </c>
      <c r="V708" s="12">
        <f>YEAR(Table1[[#This Row],[Date Created Conversion (Launched at)]])</f>
        <v>2016</v>
      </c>
    </row>
    <row r="709" spans="1:22" ht="43" x14ac:dyDescent="0.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 s="8">
        <v>1483286127</v>
      </c>
      <c r="J709" s="8">
        <v>1479830127</v>
      </c>
      <c r="K709" t="b">
        <v>0</v>
      </c>
      <c r="L709">
        <v>456</v>
      </c>
      <c r="M709" t="b">
        <v>0</v>
      </c>
      <c r="N709" s="5">
        <f>Table1[[#This Row],[pledged]]/Table1[[#This Row],[backers_count]]</f>
        <v>117.69868421052631</v>
      </c>
      <c r="O709" s="1">
        <f t="shared" si="35"/>
        <v>79</v>
      </c>
      <c r="P709" s="5" t="s">
        <v>8272</v>
      </c>
      <c r="Q709" s="1" t="s">
        <v>8320</v>
      </c>
      <c r="R709" s="1" t="s">
        <v>8322</v>
      </c>
      <c r="S709" s="9">
        <f t="shared" si="33"/>
        <v>42696.663506944446</v>
      </c>
      <c r="T709" s="11">
        <f t="shared" si="34"/>
        <v>42736.663506944446</v>
      </c>
      <c r="U709" s="12" t="str">
        <f>TEXT(Table1[[#This Row],[Date Created Conversion (Launched at)]],"mmmm")</f>
        <v>November</v>
      </c>
      <c r="V709" s="12">
        <f>YEAR(Table1[[#This Row],[Date Created Conversion (Launched at)]])</f>
        <v>2016</v>
      </c>
    </row>
    <row r="710" spans="1:22" ht="43" x14ac:dyDescent="0.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 s="8">
        <v>1410616600</v>
      </c>
      <c r="J710" s="8">
        <v>1405432600</v>
      </c>
      <c r="K710" t="b">
        <v>0</v>
      </c>
      <c r="L710">
        <v>369</v>
      </c>
      <c r="M710" t="b">
        <v>0</v>
      </c>
      <c r="N710" s="5">
        <f>Table1[[#This Row],[pledged]]/Table1[[#This Row],[backers_count]]</f>
        <v>23.948509485094849</v>
      </c>
      <c r="O710" s="1">
        <f t="shared" si="35"/>
        <v>22</v>
      </c>
      <c r="P710" s="5" t="s">
        <v>8272</v>
      </c>
      <c r="Q710" s="1" t="s">
        <v>8320</v>
      </c>
      <c r="R710" s="1" t="s">
        <v>8322</v>
      </c>
      <c r="S710" s="9">
        <f t="shared" si="33"/>
        <v>41835.581018518518</v>
      </c>
      <c r="T710" s="11">
        <f t="shared" si="34"/>
        <v>41895.581018518518</v>
      </c>
      <c r="U710" s="12" t="str">
        <f>TEXT(Table1[[#This Row],[Date Created Conversion (Launched at)]],"mmmm")</f>
        <v>July</v>
      </c>
      <c r="V710" s="12">
        <f>YEAR(Table1[[#This Row],[Date Created Conversion (Launched at)]])</f>
        <v>2014</v>
      </c>
    </row>
    <row r="711" spans="1:22" ht="28.7" x14ac:dyDescent="0.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 s="8">
        <v>1417741159</v>
      </c>
      <c r="J711" s="8">
        <v>1415149159</v>
      </c>
      <c r="K711" t="b">
        <v>0</v>
      </c>
      <c r="L711">
        <v>2</v>
      </c>
      <c r="M711" t="b">
        <v>0</v>
      </c>
      <c r="N711" s="5">
        <f>Table1[[#This Row],[pledged]]/Table1[[#This Row],[backers_count]]</f>
        <v>30.5</v>
      </c>
      <c r="O711" s="1">
        <f t="shared" si="35"/>
        <v>0</v>
      </c>
      <c r="P711" s="5" t="s">
        <v>8272</v>
      </c>
      <c r="Q711" s="1" t="s">
        <v>8320</v>
      </c>
      <c r="R711" s="1" t="s">
        <v>8322</v>
      </c>
      <c r="S711" s="9">
        <f t="shared" si="33"/>
        <v>41948.041192129633</v>
      </c>
      <c r="T711" s="11">
        <f t="shared" si="34"/>
        <v>41978.041192129633</v>
      </c>
      <c r="U711" s="12" t="str">
        <f>TEXT(Table1[[#This Row],[Date Created Conversion (Launched at)]],"mmmm")</f>
        <v>November</v>
      </c>
      <c r="V711" s="12">
        <f>YEAR(Table1[[#This Row],[Date Created Conversion (Launched at)]])</f>
        <v>2014</v>
      </c>
    </row>
    <row r="712" spans="1:22" ht="28.7" x14ac:dyDescent="0.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 s="8">
        <v>1408495440</v>
      </c>
      <c r="J712" s="8">
        <v>1405640302</v>
      </c>
      <c r="K712" t="b">
        <v>0</v>
      </c>
      <c r="L712">
        <v>0</v>
      </c>
      <c r="M712" t="b">
        <v>0</v>
      </c>
      <c r="N712" s="5" t="e">
        <f>Table1[[#This Row],[pledged]]/Table1[[#This Row],[backers_count]]</f>
        <v>#DIV/0!</v>
      </c>
      <c r="O712" s="1">
        <f t="shared" si="35"/>
        <v>0</v>
      </c>
      <c r="P712" s="5" t="s">
        <v>8272</v>
      </c>
      <c r="Q712" s="1" t="s">
        <v>8320</v>
      </c>
      <c r="R712" s="1" t="s">
        <v>8322</v>
      </c>
      <c r="S712" s="9">
        <f t="shared" si="33"/>
        <v>41837.984976851854</v>
      </c>
      <c r="T712" s="11">
        <f t="shared" si="34"/>
        <v>41871.030555555553</v>
      </c>
      <c r="U712" s="12" t="str">
        <f>TEXT(Table1[[#This Row],[Date Created Conversion (Launched at)]],"mmmm")</f>
        <v>July</v>
      </c>
      <c r="V712" s="12">
        <f>YEAR(Table1[[#This Row],[Date Created Conversion (Launched at)]])</f>
        <v>2014</v>
      </c>
    </row>
    <row r="713" spans="1:22" ht="43" x14ac:dyDescent="0.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 s="8">
        <v>1481716868</v>
      </c>
      <c r="J713" s="8">
        <v>1478257268</v>
      </c>
      <c r="K713" t="b">
        <v>0</v>
      </c>
      <c r="L713">
        <v>338</v>
      </c>
      <c r="M713" t="b">
        <v>0</v>
      </c>
      <c r="N713" s="5">
        <f>Table1[[#This Row],[pledged]]/Table1[[#This Row],[backers_count]]</f>
        <v>99.973372781065095</v>
      </c>
      <c r="O713" s="1">
        <f t="shared" si="35"/>
        <v>34</v>
      </c>
      <c r="P713" s="5" t="s">
        <v>8272</v>
      </c>
      <c r="Q713" s="1" t="s">
        <v>8320</v>
      </c>
      <c r="R713" s="1" t="s">
        <v>8322</v>
      </c>
      <c r="S713" s="9">
        <f t="shared" si="33"/>
        <v>42678.459120370375</v>
      </c>
      <c r="T713" s="11">
        <f t="shared" si="34"/>
        <v>42718.500787037032</v>
      </c>
      <c r="U713" s="12" t="str">
        <f>TEXT(Table1[[#This Row],[Date Created Conversion (Launched at)]],"mmmm")</f>
        <v>November</v>
      </c>
      <c r="V713" s="12">
        <f>YEAR(Table1[[#This Row],[Date Created Conversion (Launched at)]])</f>
        <v>2016</v>
      </c>
    </row>
    <row r="714" spans="1:22" ht="43" x14ac:dyDescent="0.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 s="8">
        <v>1455466832</v>
      </c>
      <c r="J714" s="8">
        <v>1452874832</v>
      </c>
      <c r="K714" t="b">
        <v>0</v>
      </c>
      <c r="L714">
        <v>4</v>
      </c>
      <c r="M714" t="b">
        <v>0</v>
      </c>
      <c r="N714" s="5">
        <f>Table1[[#This Row],[pledged]]/Table1[[#This Row],[backers_count]]</f>
        <v>26.25</v>
      </c>
      <c r="O714" s="1">
        <f t="shared" si="35"/>
        <v>0</v>
      </c>
      <c r="P714" s="5" t="s">
        <v>8272</v>
      </c>
      <c r="Q714" s="1" t="s">
        <v>8320</v>
      </c>
      <c r="R714" s="1" t="s">
        <v>8322</v>
      </c>
      <c r="S714" s="9">
        <f t="shared" si="33"/>
        <v>42384.680925925924</v>
      </c>
      <c r="T714" s="11">
        <f t="shared" si="34"/>
        <v>42414.680925925924</v>
      </c>
      <c r="U714" s="12" t="str">
        <f>TEXT(Table1[[#This Row],[Date Created Conversion (Launched at)]],"mmmm")</f>
        <v>January</v>
      </c>
      <c r="V714" s="12">
        <f>YEAR(Table1[[#This Row],[Date Created Conversion (Launched at)]])</f>
        <v>2016</v>
      </c>
    </row>
    <row r="715" spans="1:22" ht="43" x14ac:dyDescent="0.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 s="8">
        <v>1465130532</v>
      </c>
      <c r="J715" s="8">
        <v>1462538532</v>
      </c>
      <c r="K715" t="b">
        <v>0</v>
      </c>
      <c r="L715">
        <v>1</v>
      </c>
      <c r="M715" t="b">
        <v>0</v>
      </c>
      <c r="N715" s="5">
        <f>Table1[[#This Row],[pledged]]/Table1[[#This Row],[backers_count]]</f>
        <v>199</v>
      </c>
      <c r="O715" s="1">
        <f t="shared" si="35"/>
        <v>1</v>
      </c>
      <c r="P715" s="5" t="s">
        <v>8272</v>
      </c>
      <c r="Q715" s="1" t="s">
        <v>8320</v>
      </c>
      <c r="R715" s="1" t="s">
        <v>8322</v>
      </c>
      <c r="S715" s="9">
        <f t="shared" si="33"/>
        <v>42496.529305555552</v>
      </c>
      <c r="T715" s="11">
        <f t="shared" si="34"/>
        <v>42526.529305555552</v>
      </c>
      <c r="U715" s="12" t="str">
        <f>TEXT(Table1[[#This Row],[Date Created Conversion (Launched at)]],"mmmm")</f>
        <v>May</v>
      </c>
      <c r="V715" s="12">
        <f>YEAR(Table1[[#This Row],[Date Created Conversion (Launched at)]])</f>
        <v>2016</v>
      </c>
    </row>
    <row r="716" spans="1:22" ht="43" x14ac:dyDescent="0.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 s="8">
        <v>1488308082</v>
      </c>
      <c r="J716" s="8">
        <v>1483124082</v>
      </c>
      <c r="K716" t="b">
        <v>0</v>
      </c>
      <c r="L716">
        <v>28</v>
      </c>
      <c r="M716" t="b">
        <v>0</v>
      </c>
      <c r="N716" s="5">
        <f>Table1[[#This Row],[pledged]]/Table1[[#This Row],[backers_count]]</f>
        <v>80.321428571428569</v>
      </c>
      <c r="O716" s="1">
        <f t="shared" si="35"/>
        <v>15</v>
      </c>
      <c r="P716" s="5" t="s">
        <v>8272</v>
      </c>
      <c r="Q716" s="1" t="s">
        <v>8320</v>
      </c>
      <c r="R716" s="1" t="s">
        <v>8322</v>
      </c>
      <c r="S716" s="9">
        <f t="shared" si="33"/>
        <v>42734.787986111114</v>
      </c>
      <c r="T716" s="11">
        <f t="shared" si="34"/>
        <v>42794.787986111114</v>
      </c>
      <c r="U716" s="12" t="str">
        <f>TEXT(Table1[[#This Row],[Date Created Conversion (Launched at)]],"mmmm")</f>
        <v>December</v>
      </c>
      <c r="V716" s="12">
        <f>YEAR(Table1[[#This Row],[Date Created Conversion (Launched at)]])</f>
        <v>2016</v>
      </c>
    </row>
    <row r="717" spans="1:22" ht="43" x14ac:dyDescent="0.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 s="8">
        <v>1446693040</v>
      </c>
      <c r="J717" s="8">
        <v>1443233440</v>
      </c>
      <c r="K717" t="b">
        <v>0</v>
      </c>
      <c r="L717">
        <v>12</v>
      </c>
      <c r="M717" t="b">
        <v>0</v>
      </c>
      <c r="N717" s="5">
        <f>Table1[[#This Row],[pledged]]/Table1[[#This Row],[backers_count]]</f>
        <v>115.75</v>
      </c>
      <c r="O717" s="1">
        <f t="shared" si="35"/>
        <v>5</v>
      </c>
      <c r="P717" s="5" t="s">
        <v>8272</v>
      </c>
      <c r="Q717" s="1" t="s">
        <v>8320</v>
      </c>
      <c r="R717" s="1" t="s">
        <v>8322</v>
      </c>
      <c r="S717" s="9">
        <f t="shared" si="33"/>
        <v>42273.090740740736</v>
      </c>
      <c r="T717" s="11">
        <f t="shared" si="34"/>
        <v>42313.132407407407</v>
      </c>
      <c r="U717" s="12" t="str">
        <f>TEXT(Table1[[#This Row],[Date Created Conversion (Launched at)]],"mmmm")</f>
        <v>September</v>
      </c>
      <c r="V717" s="12">
        <f>YEAR(Table1[[#This Row],[Date Created Conversion (Launched at)]])</f>
        <v>2015</v>
      </c>
    </row>
    <row r="718" spans="1:22" ht="43" x14ac:dyDescent="0.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 s="8">
        <v>1417392000</v>
      </c>
      <c r="J718" s="8">
        <v>1414511307</v>
      </c>
      <c r="K718" t="b">
        <v>0</v>
      </c>
      <c r="L718">
        <v>16</v>
      </c>
      <c r="M718" t="b">
        <v>0</v>
      </c>
      <c r="N718" s="5">
        <f>Table1[[#This Row],[pledged]]/Table1[[#This Row],[backers_count]]</f>
        <v>44.6875</v>
      </c>
      <c r="O718" s="1">
        <f t="shared" si="35"/>
        <v>10</v>
      </c>
      <c r="P718" s="5" t="s">
        <v>8272</v>
      </c>
      <c r="Q718" s="1" t="s">
        <v>8320</v>
      </c>
      <c r="R718" s="1" t="s">
        <v>8322</v>
      </c>
      <c r="S718" s="9">
        <f t="shared" si="33"/>
        <v>41940.658645833333</v>
      </c>
      <c r="T718" s="11">
        <f t="shared" si="34"/>
        <v>41974</v>
      </c>
      <c r="U718" s="12" t="str">
        <f>TEXT(Table1[[#This Row],[Date Created Conversion (Launched at)]],"mmmm")</f>
        <v>October</v>
      </c>
      <c r="V718" s="12">
        <f>YEAR(Table1[[#This Row],[Date Created Conversion (Launched at)]])</f>
        <v>2014</v>
      </c>
    </row>
    <row r="719" spans="1:22" x14ac:dyDescent="0.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 s="8">
        <v>1409949002</v>
      </c>
      <c r="J719" s="8">
        <v>1407357002</v>
      </c>
      <c r="K719" t="b">
        <v>0</v>
      </c>
      <c r="L719">
        <v>4</v>
      </c>
      <c r="M719" t="b">
        <v>0</v>
      </c>
      <c r="N719" s="5">
        <f>Table1[[#This Row],[pledged]]/Table1[[#This Row],[backers_count]]</f>
        <v>76.25</v>
      </c>
      <c r="O719" s="1">
        <f t="shared" si="35"/>
        <v>0</v>
      </c>
      <c r="P719" s="5" t="s">
        <v>8272</v>
      </c>
      <c r="Q719" s="1" t="s">
        <v>8320</v>
      </c>
      <c r="R719" s="1" t="s">
        <v>8322</v>
      </c>
      <c r="S719" s="9">
        <f t="shared" si="33"/>
        <v>41857.854189814811</v>
      </c>
      <c r="T719" s="11">
        <f t="shared" si="34"/>
        <v>41887.854189814811</v>
      </c>
      <c r="U719" s="12" t="str">
        <f>TEXT(Table1[[#This Row],[Date Created Conversion (Launched at)]],"mmmm")</f>
        <v>August</v>
      </c>
      <c r="V719" s="12">
        <f>YEAR(Table1[[#This Row],[Date Created Conversion (Launched at)]])</f>
        <v>2014</v>
      </c>
    </row>
    <row r="720" spans="1:22" ht="43" x14ac:dyDescent="0.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 s="8">
        <v>1487397540</v>
      </c>
      <c r="J720" s="8">
        <v>1484684247</v>
      </c>
      <c r="K720" t="b">
        <v>0</v>
      </c>
      <c r="L720">
        <v>4</v>
      </c>
      <c r="M720" t="b">
        <v>0</v>
      </c>
      <c r="N720" s="5">
        <f>Table1[[#This Row],[pledged]]/Table1[[#This Row],[backers_count]]</f>
        <v>22.5</v>
      </c>
      <c r="O720" s="1">
        <f t="shared" si="35"/>
        <v>1</v>
      </c>
      <c r="P720" s="5" t="s">
        <v>8272</v>
      </c>
      <c r="Q720" s="1" t="s">
        <v>8320</v>
      </c>
      <c r="R720" s="1" t="s">
        <v>8322</v>
      </c>
      <c r="S720" s="9">
        <f t="shared" si="33"/>
        <v>42752.845451388886</v>
      </c>
      <c r="T720" s="11">
        <f t="shared" si="34"/>
        <v>42784.249305555553</v>
      </c>
      <c r="U720" s="12" t="str">
        <f>TEXT(Table1[[#This Row],[Date Created Conversion (Launched at)]],"mmmm")</f>
        <v>January</v>
      </c>
      <c r="V720" s="12">
        <f>YEAR(Table1[[#This Row],[Date Created Conversion (Launched at)]])</f>
        <v>2017</v>
      </c>
    </row>
    <row r="721" spans="1:22" ht="43" x14ac:dyDescent="0.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 s="8">
        <v>1456189076</v>
      </c>
      <c r="J721" s="8">
        <v>1454979476</v>
      </c>
      <c r="K721" t="b">
        <v>0</v>
      </c>
      <c r="L721">
        <v>10</v>
      </c>
      <c r="M721" t="b">
        <v>0</v>
      </c>
      <c r="N721" s="5">
        <f>Table1[[#This Row],[pledged]]/Table1[[#This Row],[backers_count]]</f>
        <v>19.399999999999999</v>
      </c>
      <c r="O721" s="1">
        <f t="shared" si="35"/>
        <v>1</v>
      </c>
      <c r="P721" s="5" t="s">
        <v>8272</v>
      </c>
      <c r="Q721" s="1" t="s">
        <v>8320</v>
      </c>
      <c r="R721" s="1" t="s">
        <v>8322</v>
      </c>
      <c r="S721" s="9">
        <f t="shared" si="33"/>
        <v>42409.040231481486</v>
      </c>
      <c r="T721" s="11">
        <f t="shared" si="34"/>
        <v>42423.040231481486</v>
      </c>
      <c r="U721" s="12" t="str">
        <f>TEXT(Table1[[#This Row],[Date Created Conversion (Launched at)]],"mmmm")</f>
        <v>February</v>
      </c>
      <c r="V721" s="12">
        <f>YEAR(Table1[[#This Row],[Date Created Conversion (Launched at)]])</f>
        <v>2016</v>
      </c>
    </row>
    <row r="722" spans="1:22" ht="43" x14ac:dyDescent="0.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 s="8">
        <v>1327851291</v>
      </c>
      <c r="J722" s="8">
        <v>1325432091</v>
      </c>
      <c r="K722" t="b">
        <v>0</v>
      </c>
      <c r="L722">
        <v>41</v>
      </c>
      <c r="M722" t="b">
        <v>1</v>
      </c>
      <c r="N722" s="5">
        <f>Table1[[#This Row],[pledged]]/Table1[[#This Row],[backers_count]]</f>
        <v>66.707317073170728</v>
      </c>
      <c r="O722" s="1">
        <f t="shared" si="35"/>
        <v>144</v>
      </c>
      <c r="P722" s="5" t="s">
        <v>8273</v>
      </c>
      <c r="Q722" s="1" t="s">
        <v>8323</v>
      </c>
      <c r="R722" s="1" t="s">
        <v>8324</v>
      </c>
      <c r="S722" s="9">
        <f t="shared" si="33"/>
        <v>40909.649201388893</v>
      </c>
      <c r="T722" s="11">
        <f t="shared" si="34"/>
        <v>40937.649201388893</v>
      </c>
      <c r="U722" s="12" t="str">
        <f>TEXT(Table1[[#This Row],[Date Created Conversion (Launched at)]],"mmmm")</f>
        <v>January</v>
      </c>
      <c r="V722" s="12">
        <f>YEAR(Table1[[#This Row],[Date Created Conversion (Launched at)]])</f>
        <v>2012</v>
      </c>
    </row>
    <row r="723" spans="1:22" ht="57.35" x14ac:dyDescent="0.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 s="8">
        <v>1406900607</v>
      </c>
      <c r="J723" s="8">
        <v>1403012607</v>
      </c>
      <c r="K723" t="b">
        <v>0</v>
      </c>
      <c r="L723">
        <v>119</v>
      </c>
      <c r="M723" t="b">
        <v>1</v>
      </c>
      <c r="N723" s="5">
        <f>Table1[[#This Row],[pledged]]/Table1[[#This Row],[backers_count]]</f>
        <v>84.142857142857139</v>
      </c>
      <c r="O723" s="1">
        <f t="shared" si="35"/>
        <v>122</v>
      </c>
      <c r="P723" s="5" t="s">
        <v>8273</v>
      </c>
      <c r="Q723" s="1" t="s">
        <v>8323</v>
      </c>
      <c r="R723" s="1" t="s">
        <v>8324</v>
      </c>
      <c r="S723" s="9">
        <f t="shared" si="33"/>
        <v>41807.571840277778</v>
      </c>
      <c r="T723" s="11">
        <f t="shared" si="34"/>
        <v>41852.571840277778</v>
      </c>
      <c r="U723" s="12" t="str">
        <f>TEXT(Table1[[#This Row],[Date Created Conversion (Launched at)]],"mmmm")</f>
        <v>June</v>
      </c>
      <c r="V723" s="12">
        <f>YEAR(Table1[[#This Row],[Date Created Conversion (Launched at)]])</f>
        <v>2014</v>
      </c>
    </row>
    <row r="724" spans="1:22" ht="43" x14ac:dyDescent="0.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 s="8">
        <v>1333909178</v>
      </c>
      <c r="J724" s="8">
        <v>1331320778</v>
      </c>
      <c r="K724" t="b">
        <v>0</v>
      </c>
      <c r="L724">
        <v>153</v>
      </c>
      <c r="M724" t="b">
        <v>1</v>
      </c>
      <c r="N724" s="5">
        <f>Table1[[#This Row],[pledged]]/Table1[[#This Row],[backers_count]]</f>
        <v>215.72549019607843</v>
      </c>
      <c r="O724" s="1">
        <f t="shared" si="35"/>
        <v>132</v>
      </c>
      <c r="P724" s="5" t="s">
        <v>8273</v>
      </c>
      <c r="Q724" s="1" t="s">
        <v>8323</v>
      </c>
      <c r="R724" s="1" t="s">
        <v>8324</v>
      </c>
      <c r="S724" s="9">
        <f t="shared" si="33"/>
        <v>40977.805300925924</v>
      </c>
      <c r="T724" s="11">
        <f t="shared" si="34"/>
        <v>41007.76363425926</v>
      </c>
      <c r="U724" s="12" t="str">
        <f>TEXT(Table1[[#This Row],[Date Created Conversion (Launched at)]],"mmmm")</f>
        <v>March</v>
      </c>
      <c r="V724" s="12">
        <f>YEAR(Table1[[#This Row],[Date Created Conversion (Launched at)]])</f>
        <v>2012</v>
      </c>
    </row>
    <row r="725" spans="1:22" ht="28.7" x14ac:dyDescent="0.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 s="8">
        <v>1438228740</v>
      </c>
      <c r="J725" s="8">
        <v>1435606549</v>
      </c>
      <c r="K725" t="b">
        <v>0</v>
      </c>
      <c r="L725">
        <v>100</v>
      </c>
      <c r="M725" t="b">
        <v>1</v>
      </c>
      <c r="N725" s="5">
        <f>Table1[[#This Row],[pledged]]/Table1[[#This Row],[backers_count]]</f>
        <v>54.69</v>
      </c>
      <c r="O725" s="1">
        <f t="shared" si="35"/>
        <v>109</v>
      </c>
      <c r="P725" s="5" t="s">
        <v>8273</v>
      </c>
      <c r="Q725" s="1" t="s">
        <v>8323</v>
      </c>
      <c r="R725" s="1" t="s">
        <v>8324</v>
      </c>
      <c r="S725" s="9">
        <f t="shared" si="33"/>
        <v>42184.81653935185</v>
      </c>
      <c r="T725" s="11">
        <f t="shared" si="34"/>
        <v>42215.165972222225</v>
      </c>
      <c r="U725" s="12" t="str">
        <f>TEXT(Table1[[#This Row],[Date Created Conversion (Launched at)]],"mmmm")</f>
        <v>June</v>
      </c>
      <c r="V725" s="12">
        <f>YEAR(Table1[[#This Row],[Date Created Conversion (Launched at)]])</f>
        <v>2015</v>
      </c>
    </row>
    <row r="726" spans="1:22" ht="43" x14ac:dyDescent="0.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 s="8">
        <v>1309447163</v>
      </c>
      <c r="J726" s="8">
        <v>1306855163</v>
      </c>
      <c r="K726" t="b">
        <v>0</v>
      </c>
      <c r="L726">
        <v>143</v>
      </c>
      <c r="M726" t="b">
        <v>1</v>
      </c>
      <c r="N726" s="5">
        <f>Table1[[#This Row],[pledged]]/Table1[[#This Row],[backers_count]]</f>
        <v>51.62944055944056</v>
      </c>
      <c r="O726" s="1">
        <f t="shared" si="35"/>
        <v>105</v>
      </c>
      <c r="P726" s="5" t="s">
        <v>8273</v>
      </c>
      <c r="Q726" s="1" t="s">
        <v>8323</v>
      </c>
      <c r="R726" s="1" t="s">
        <v>8324</v>
      </c>
      <c r="S726" s="9">
        <f t="shared" si="33"/>
        <v>40694.638460648144</v>
      </c>
      <c r="T726" s="11">
        <f t="shared" si="34"/>
        <v>40724.638460648144</v>
      </c>
      <c r="U726" s="12" t="str">
        <f>TEXT(Table1[[#This Row],[Date Created Conversion (Launched at)]],"mmmm")</f>
        <v>May</v>
      </c>
      <c r="V726" s="12">
        <f>YEAR(Table1[[#This Row],[Date Created Conversion (Launched at)]])</f>
        <v>2011</v>
      </c>
    </row>
    <row r="727" spans="1:22" ht="43" x14ac:dyDescent="0.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 s="8">
        <v>1450018912</v>
      </c>
      <c r="J727" s="8">
        <v>1447426912</v>
      </c>
      <c r="K727" t="b">
        <v>0</v>
      </c>
      <c r="L727">
        <v>140</v>
      </c>
      <c r="M727" t="b">
        <v>1</v>
      </c>
      <c r="N727" s="5">
        <f>Table1[[#This Row],[pledged]]/Table1[[#This Row],[backers_count]]</f>
        <v>143.35714285714286</v>
      </c>
      <c r="O727" s="1">
        <f t="shared" si="35"/>
        <v>100</v>
      </c>
      <c r="P727" s="5" t="s">
        <v>8273</v>
      </c>
      <c r="Q727" s="1" t="s">
        <v>8323</v>
      </c>
      <c r="R727" s="1" t="s">
        <v>8324</v>
      </c>
      <c r="S727" s="9">
        <f t="shared" si="33"/>
        <v>42321.626296296294</v>
      </c>
      <c r="T727" s="11">
        <f t="shared" si="34"/>
        <v>42351.626296296294</v>
      </c>
      <c r="U727" s="12" t="str">
        <f>TEXT(Table1[[#This Row],[Date Created Conversion (Launched at)]],"mmmm")</f>
        <v>November</v>
      </c>
      <c r="V727" s="12">
        <f>YEAR(Table1[[#This Row],[Date Created Conversion (Launched at)]])</f>
        <v>2015</v>
      </c>
    </row>
    <row r="728" spans="1:22" ht="43" x14ac:dyDescent="0.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 s="8">
        <v>1365728487</v>
      </c>
      <c r="J728" s="8">
        <v>1363136487</v>
      </c>
      <c r="K728" t="b">
        <v>0</v>
      </c>
      <c r="L728">
        <v>35</v>
      </c>
      <c r="M728" t="b">
        <v>1</v>
      </c>
      <c r="N728" s="5">
        <f>Table1[[#This Row],[pledged]]/Table1[[#This Row],[backers_count]]</f>
        <v>72.428571428571431</v>
      </c>
      <c r="O728" s="1">
        <f t="shared" si="35"/>
        <v>101</v>
      </c>
      <c r="P728" s="5" t="s">
        <v>8273</v>
      </c>
      <c r="Q728" s="1" t="s">
        <v>8323</v>
      </c>
      <c r="R728" s="1" t="s">
        <v>8324</v>
      </c>
      <c r="S728" s="9">
        <f t="shared" si="33"/>
        <v>41346.042673611111</v>
      </c>
      <c r="T728" s="11">
        <f t="shared" si="34"/>
        <v>41376.042673611111</v>
      </c>
      <c r="U728" s="12" t="str">
        <f>TEXT(Table1[[#This Row],[Date Created Conversion (Launched at)]],"mmmm")</f>
        <v>March</v>
      </c>
      <c r="V728" s="12">
        <f>YEAR(Table1[[#This Row],[Date Created Conversion (Launched at)]])</f>
        <v>2013</v>
      </c>
    </row>
    <row r="729" spans="1:22" ht="43" x14ac:dyDescent="0.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 s="8">
        <v>1358198400</v>
      </c>
      <c r="J729" s="8">
        <v>1354580949</v>
      </c>
      <c r="K729" t="b">
        <v>0</v>
      </c>
      <c r="L729">
        <v>149</v>
      </c>
      <c r="M729" t="b">
        <v>1</v>
      </c>
      <c r="N729" s="5">
        <f>Table1[[#This Row],[pledged]]/Table1[[#This Row],[backers_count]]</f>
        <v>36.530201342281877</v>
      </c>
      <c r="O729" s="1">
        <f t="shared" si="35"/>
        <v>156</v>
      </c>
      <c r="P729" s="5" t="s">
        <v>8273</v>
      </c>
      <c r="Q729" s="1" t="s">
        <v>8323</v>
      </c>
      <c r="R729" s="1" t="s">
        <v>8324</v>
      </c>
      <c r="S729" s="9">
        <f t="shared" si="33"/>
        <v>41247.020243055558</v>
      </c>
      <c r="T729" s="11">
        <f t="shared" si="34"/>
        <v>41288.888888888891</v>
      </c>
      <c r="U729" s="12" t="str">
        <f>TEXT(Table1[[#This Row],[Date Created Conversion (Launched at)]],"mmmm")</f>
        <v>December</v>
      </c>
      <c r="V729" s="12">
        <f>YEAR(Table1[[#This Row],[Date Created Conversion (Launched at)]])</f>
        <v>2012</v>
      </c>
    </row>
    <row r="730" spans="1:22" ht="43" x14ac:dyDescent="0.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 s="8">
        <v>1313957157</v>
      </c>
      <c r="J730" s="8">
        <v>1310069157</v>
      </c>
      <c r="K730" t="b">
        <v>0</v>
      </c>
      <c r="L730">
        <v>130</v>
      </c>
      <c r="M730" t="b">
        <v>1</v>
      </c>
      <c r="N730" s="5">
        <f>Table1[[#This Row],[pledged]]/Table1[[#This Row],[backers_count]]</f>
        <v>60.903461538461535</v>
      </c>
      <c r="O730" s="1">
        <f t="shared" si="35"/>
        <v>106</v>
      </c>
      <c r="P730" s="5" t="s">
        <v>8273</v>
      </c>
      <c r="Q730" s="1" t="s">
        <v>8323</v>
      </c>
      <c r="R730" s="1" t="s">
        <v>8324</v>
      </c>
      <c r="S730" s="9">
        <f t="shared" si="33"/>
        <v>40731.837465277778</v>
      </c>
      <c r="T730" s="11">
        <f t="shared" si="34"/>
        <v>40776.837465277778</v>
      </c>
      <c r="U730" s="12" t="str">
        <f>TEXT(Table1[[#This Row],[Date Created Conversion (Launched at)]],"mmmm")</f>
        <v>July</v>
      </c>
      <c r="V730" s="12">
        <f>YEAR(Table1[[#This Row],[Date Created Conversion (Launched at)]])</f>
        <v>2011</v>
      </c>
    </row>
    <row r="731" spans="1:22" ht="43" x14ac:dyDescent="0.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 s="8">
        <v>1348028861</v>
      </c>
      <c r="J731" s="8">
        <v>1342844861</v>
      </c>
      <c r="K731" t="b">
        <v>0</v>
      </c>
      <c r="L731">
        <v>120</v>
      </c>
      <c r="M731" t="b">
        <v>1</v>
      </c>
      <c r="N731" s="5">
        <f>Table1[[#This Row],[pledged]]/Table1[[#This Row],[backers_count]]</f>
        <v>43.55</v>
      </c>
      <c r="O731" s="1">
        <f t="shared" si="35"/>
        <v>131</v>
      </c>
      <c r="P731" s="5" t="s">
        <v>8273</v>
      </c>
      <c r="Q731" s="1" t="s">
        <v>8323</v>
      </c>
      <c r="R731" s="1" t="s">
        <v>8324</v>
      </c>
      <c r="S731" s="9">
        <f t="shared" si="33"/>
        <v>41111.185891203706</v>
      </c>
      <c r="T731" s="11">
        <f t="shared" si="34"/>
        <v>41171.185891203706</v>
      </c>
      <c r="U731" s="12" t="str">
        <f>TEXT(Table1[[#This Row],[Date Created Conversion (Launched at)]],"mmmm")</f>
        <v>July</v>
      </c>
      <c r="V731" s="12">
        <f>YEAR(Table1[[#This Row],[Date Created Conversion (Launched at)]])</f>
        <v>2012</v>
      </c>
    </row>
    <row r="732" spans="1:22" ht="28.7" x14ac:dyDescent="0.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 s="8">
        <v>1323280391</v>
      </c>
      <c r="J732" s="8">
        <v>1320688391</v>
      </c>
      <c r="K732" t="b">
        <v>0</v>
      </c>
      <c r="L732">
        <v>265</v>
      </c>
      <c r="M732" t="b">
        <v>1</v>
      </c>
      <c r="N732" s="5">
        <f>Table1[[#This Row],[pledged]]/Table1[[#This Row],[backers_count]]</f>
        <v>99.766037735849054</v>
      </c>
      <c r="O732" s="1">
        <f t="shared" si="35"/>
        <v>132</v>
      </c>
      <c r="P732" s="5" t="s">
        <v>8273</v>
      </c>
      <c r="Q732" s="1" t="s">
        <v>8323</v>
      </c>
      <c r="R732" s="1" t="s">
        <v>8324</v>
      </c>
      <c r="S732" s="9">
        <f t="shared" si="33"/>
        <v>40854.745266203703</v>
      </c>
      <c r="T732" s="11">
        <f t="shared" si="34"/>
        <v>40884.745266203703</v>
      </c>
      <c r="U732" s="12" t="str">
        <f>TEXT(Table1[[#This Row],[Date Created Conversion (Launched at)]],"mmmm")</f>
        <v>November</v>
      </c>
      <c r="V732" s="12">
        <f>YEAR(Table1[[#This Row],[Date Created Conversion (Launched at)]])</f>
        <v>2011</v>
      </c>
    </row>
    <row r="733" spans="1:22" ht="43" x14ac:dyDescent="0.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 s="8">
        <v>1327212000</v>
      </c>
      <c r="J733" s="8">
        <v>1322852747</v>
      </c>
      <c r="K733" t="b">
        <v>0</v>
      </c>
      <c r="L733">
        <v>71</v>
      </c>
      <c r="M733" t="b">
        <v>1</v>
      </c>
      <c r="N733" s="5">
        <f>Table1[[#This Row],[pledged]]/Table1[[#This Row],[backers_count]]</f>
        <v>88.732394366197184</v>
      </c>
      <c r="O733" s="1">
        <f t="shared" si="35"/>
        <v>126</v>
      </c>
      <c r="P733" s="5" t="s">
        <v>8273</v>
      </c>
      <c r="Q733" s="1" t="s">
        <v>8323</v>
      </c>
      <c r="R733" s="1" t="s">
        <v>8324</v>
      </c>
      <c r="S733" s="9">
        <f t="shared" si="33"/>
        <v>40879.795682870368</v>
      </c>
      <c r="T733" s="11">
        <f t="shared" si="34"/>
        <v>40930.25</v>
      </c>
      <c r="U733" s="12" t="str">
        <f>TEXT(Table1[[#This Row],[Date Created Conversion (Launched at)]],"mmmm")</f>
        <v>December</v>
      </c>
      <c r="V733" s="12">
        <f>YEAR(Table1[[#This Row],[Date Created Conversion (Launched at)]])</f>
        <v>2011</v>
      </c>
    </row>
    <row r="734" spans="1:22" ht="43" x14ac:dyDescent="0.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 s="8">
        <v>1380449461</v>
      </c>
      <c r="J734" s="8">
        <v>1375265461</v>
      </c>
      <c r="K734" t="b">
        <v>0</v>
      </c>
      <c r="L734">
        <v>13</v>
      </c>
      <c r="M734" t="b">
        <v>1</v>
      </c>
      <c r="N734" s="5">
        <f>Table1[[#This Row],[pledged]]/Table1[[#This Row],[backers_count]]</f>
        <v>4.9230769230769234</v>
      </c>
      <c r="O734" s="1">
        <f t="shared" si="35"/>
        <v>160</v>
      </c>
      <c r="P734" s="5" t="s">
        <v>8273</v>
      </c>
      <c r="Q734" s="1" t="s">
        <v>8323</v>
      </c>
      <c r="R734" s="1" t="s">
        <v>8324</v>
      </c>
      <c r="S734" s="9">
        <f t="shared" si="33"/>
        <v>41486.424317129626</v>
      </c>
      <c r="T734" s="11">
        <f t="shared" si="34"/>
        <v>41546.424317129626</v>
      </c>
      <c r="U734" s="12" t="str">
        <f>TEXT(Table1[[#This Row],[Date Created Conversion (Launched at)]],"mmmm")</f>
        <v>July</v>
      </c>
      <c r="V734" s="12">
        <f>YEAR(Table1[[#This Row],[Date Created Conversion (Launched at)]])</f>
        <v>2013</v>
      </c>
    </row>
    <row r="735" spans="1:22" ht="57.35" x14ac:dyDescent="0.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 s="8">
        <v>1387533892</v>
      </c>
      <c r="J735" s="8">
        <v>1384941892</v>
      </c>
      <c r="K735" t="b">
        <v>0</v>
      </c>
      <c r="L735">
        <v>169</v>
      </c>
      <c r="M735" t="b">
        <v>1</v>
      </c>
      <c r="N735" s="5">
        <f>Table1[[#This Row],[pledged]]/Table1[[#This Row],[backers_count]]</f>
        <v>17.822485207100591</v>
      </c>
      <c r="O735" s="1">
        <f t="shared" si="35"/>
        <v>120</v>
      </c>
      <c r="P735" s="5" t="s">
        <v>8273</v>
      </c>
      <c r="Q735" s="1" t="s">
        <v>8323</v>
      </c>
      <c r="R735" s="1" t="s">
        <v>8324</v>
      </c>
      <c r="S735" s="9">
        <f t="shared" si="33"/>
        <v>41598.420046296298</v>
      </c>
      <c r="T735" s="11">
        <f t="shared" si="34"/>
        <v>41628.420046296298</v>
      </c>
      <c r="U735" s="12" t="str">
        <f>TEXT(Table1[[#This Row],[Date Created Conversion (Launched at)]],"mmmm")</f>
        <v>November</v>
      </c>
      <c r="V735" s="12">
        <f>YEAR(Table1[[#This Row],[Date Created Conversion (Launched at)]])</f>
        <v>2013</v>
      </c>
    </row>
    <row r="736" spans="1:22" ht="28.7" x14ac:dyDescent="0.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 s="8">
        <v>1431147600</v>
      </c>
      <c r="J736" s="8">
        <v>1428465420</v>
      </c>
      <c r="K736" t="b">
        <v>0</v>
      </c>
      <c r="L736">
        <v>57</v>
      </c>
      <c r="M736" t="b">
        <v>1</v>
      </c>
      <c r="N736" s="5">
        <f>Table1[[#This Row],[pledged]]/Table1[[#This Row],[backers_count]]</f>
        <v>187.19298245614036</v>
      </c>
      <c r="O736" s="1">
        <f t="shared" si="35"/>
        <v>126</v>
      </c>
      <c r="P736" s="5" t="s">
        <v>8273</v>
      </c>
      <c r="Q736" s="1" t="s">
        <v>8323</v>
      </c>
      <c r="R736" s="1" t="s">
        <v>8324</v>
      </c>
      <c r="S736" s="9">
        <f t="shared" si="33"/>
        <v>42102.164583333331</v>
      </c>
      <c r="T736" s="11">
        <f t="shared" si="34"/>
        <v>42133.208333333328</v>
      </c>
      <c r="U736" s="12" t="str">
        <f>TEXT(Table1[[#This Row],[Date Created Conversion (Launched at)]],"mmmm")</f>
        <v>April</v>
      </c>
      <c r="V736" s="12">
        <f>YEAR(Table1[[#This Row],[Date Created Conversion (Launched at)]])</f>
        <v>2015</v>
      </c>
    </row>
    <row r="737" spans="1:22" ht="43" x14ac:dyDescent="0.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 s="8">
        <v>1417653540</v>
      </c>
      <c r="J737" s="8">
        <v>1414975346</v>
      </c>
      <c r="K737" t="b">
        <v>0</v>
      </c>
      <c r="L737">
        <v>229</v>
      </c>
      <c r="M737" t="b">
        <v>1</v>
      </c>
      <c r="N737" s="5">
        <f>Table1[[#This Row],[pledged]]/Table1[[#This Row],[backers_count]]</f>
        <v>234.80786026200875</v>
      </c>
      <c r="O737" s="1">
        <f t="shared" si="35"/>
        <v>114</v>
      </c>
      <c r="P737" s="5" t="s">
        <v>8273</v>
      </c>
      <c r="Q737" s="1" t="s">
        <v>8323</v>
      </c>
      <c r="R737" s="1" t="s">
        <v>8324</v>
      </c>
      <c r="S737" s="9">
        <f t="shared" si="33"/>
        <v>41946.029467592591</v>
      </c>
      <c r="T737" s="11">
        <f t="shared" si="34"/>
        <v>41977.027083333334</v>
      </c>
      <c r="U737" s="12" t="str">
        <f>TEXT(Table1[[#This Row],[Date Created Conversion (Launched at)]],"mmmm")</f>
        <v>November</v>
      </c>
      <c r="V737" s="12">
        <f>YEAR(Table1[[#This Row],[Date Created Conversion (Launched at)]])</f>
        <v>2014</v>
      </c>
    </row>
    <row r="738" spans="1:22" ht="43" x14ac:dyDescent="0.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 s="8">
        <v>1385009940</v>
      </c>
      <c r="J738" s="8">
        <v>1383327440</v>
      </c>
      <c r="K738" t="b">
        <v>0</v>
      </c>
      <c r="L738">
        <v>108</v>
      </c>
      <c r="M738" t="b">
        <v>1</v>
      </c>
      <c r="N738" s="5">
        <f>Table1[[#This Row],[pledged]]/Table1[[#This Row],[backers_count]]</f>
        <v>105.04629629629629</v>
      </c>
      <c r="O738" s="1">
        <f t="shared" si="35"/>
        <v>315</v>
      </c>
      <c r="P738" s="5" t="s">
        <v>8273</v>
      </c>
      <c r="Q738" s="1" t="s">
        <v>8323</v>
      </c>
      <c r="R738" s="1" t="s">
        <v>8324</v>
      </c>
      <c r="S738" s="9">
        <f t="shared" si="33"/>
        <v>41579.734259259261</v>
      </c>
      <c r="T738" s="11">
        <f t="shared" si="34"/>
        <v>41599.207638888889</v>
      </c>
      <c r="U738" s="12" t="str">
        <f>TEXT(Table1[[#This Row],[Date Created Conversion (Launched at)]],"mmmm")</f>
        <v>November</v>
      </c>
      <c r="V738" s="12">
        <f>YEAR(Table1[[#This Row],[Date Created Conversion (Launched at)]])</f>
        <v>2013</v>
      </c>
    </row>
    <row r="739" spans="1:22" ht="43" x14ac:dyDescent="0.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 s="8">
        <v>1392408000</v>
      </c>
      <c r="J739" s="8">
        <v>1390890987</v>
      </c>
      <c r="K739" t="b">
        <v>0</v>
      </c>
      <c r="L739">
        <v>108</v>
      </c>
      <c r="M739" t="b">
        <v>1</v>
      </c>
      <c r="N739" s="5">
        <f>Table1[[#This Row],[pledged]]/Table1[[#This Row],[backers_count]]</f>
        <v>56.666666666666664</v>
      </c>
      <c r="O739" s="1">
        <f t="shared" si="35"/>
        <v>122</v>
      </c>
      <c r="P739" s="5" t="s">
        <v>8273</v>
      </c>
      <c r="Q739" s="1" t="s">
        <v>8323</v>
      </c>
      <c r="R739" s="1" t="s">
        <v>8324</v>
      </c>
      <c r="S739" s="9">
        <f t="shared" si="33"/>
        <v>41667.275312500002</v>
      </c>
      <c r="T739" s="11">
        <f t="shared" si="34"/>
        <v>41684.833333333336</v>
      </c>
      <c r="U739" s="12" t="str">
        <f>TEXT(Table1[[#This Row],[Date Created Conversion (Launched at)]],"mmmm")</f>
        <v>January</v>
      </c>
      <c r="V739" s="12">
        <f>YEAR(Table1[[#This Row],[Date Created Conversion (Launched at)]])</f>
        <v>2014</v>
      </c>
    </row>
    <row r="740" spans="1:22" ht="28.7" x14ac:dyDescent="0.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 s="8">
        <v>1417409940</v>
      </c>
      <c r="J740" s="8">
        <v>1414765794</v>
      </c>
      <c r="K740" t="b">
        <v>0</v>
      </c>
      <c r="L740">
        <v>41</v>
      </c>
      <c r="M740" t="b">
        <v>1</v>
      </c>
      <c r="N740" s="5">
        <f>Table1[[#This Row],[pledged]]/Table1[[#This Row],[backers_count]]</f>
        <v>39.048780487804876</v>
      </c>
      <c r="O740" s="1">
        <f t="shared" si="35"/>
        <v>107</v>
      </c>
      <c r="P740" s="5" t="s">
        <v>8273</v>
      </c>
      <c r="Q740" s="1" t="s">
        <v>8323</v>
      </c>
      <c r="R740" s="1" t="s">
        <v>8324</v>
      </c>
      <c r="S740" s="9">
        <f t="shared" si="33"/>
        <v>41943.604097222225</v>
      </c>
      <c r="T740" s="11">
        <f t="shared" si="34"/>
        <v>41974.207638888889</v>
      </c>
      <c r="U740" s="12" t="str">
        <f>TEXT(Table1[[#This Row],[Date Created Conversion (Launched at)]],"mmmm")</f>
        <v>October</v>
      </c>
      <c r="V740" s="12">
        <f>YEAR(Table1[[#This Row],[Date Created Conversion (Launched at)]])</f>
        <v>2014</v>
      </c>
    </row>
    <row r="741" spans="1:22" ht="43" x14ac:dyDescent="0.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 s="8">
        <v>1407758629</v>
      </c>
      <c r="J741" s="8">
        <v>1404907429</v>
      </c>
      <c r="K741" t="b">
        <v>0</v>
      </c>
      <c r="L741">
        <v>139</v>
      </c>
      <c r="M741" t="b">
        <v>1</v>
      </c>
      <c r="N741" s="5">
        <f>Table1[[#This Row],[pledged]]/Table1[[#This Row],[backers_count]]</f>
        <v>68.345323741007192</v>
      </c>
      <c r="O741" s="1">
        <f t="shared" si="35"/>
        <v>158</v>
      </c>
      <c r="P741" s="5" t="s">
        <v>8273</v>
      </c>
      <c r="Q741" s="1" t="s">
        <v>8323</v>
      </c>
      <c r="R741" s="1" t="s">
        <v>8324</v>
      </c>
      <c r="S741" s="9">
        <f t="shared" si="33"/>
        <v>41829.502650462964</v>
      </c>
      <c r="T741" s="11">
        <f t="shared" si="34"/>
        <v>41862.502650462964</v>
      </c>
      <c r="U741" s="12" t="str">
        <f>TEXT(Table1[[#This Row],[Date Created Conversion (Launched at)]],"mmmm")</f>
        <v>July</v>
      </c>
      <c r="V741" s="12">
        <f>YEAR(Table1[[#This Row],[Date Created Conversion (Launched at)]])</f>
        <v>2014</v>
      </c>
    </row>
    <row r="742" spans="1:22" ht="43" x14ac:dyDescent="0.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 s="8">
        <v>1434857482</v>
      </c>
      <c r="J742" s="8">
        <v>1433647882</v>
      </c>
      <c r="K742" t="b">
        <v>0</v>
      </c>
      <c r="L742">
        <v>19</v>
      </c>
      <c r="M742" t="b">
        <v>1</v>
      </c>
      <c r="N742" s="5">
        <f>Table1[[#This Row],[pledged]]/Table1[[#This Row],[backers_count]]</f>
        <v>169.57894736842104</v>
      </c>
      <c r="O742" s="1">
        <f t="shared" si="35"/>
        <v>107</v>
      </c>
      <c r="P742" s="5" t="s">
        <v>8273</v>
      </c>
      <c r="Q742" s="1" t="s">
        <v>8323</v>
      </c>
      <c r="R742" s="1" t="s">
        <v>8324</v>
      </c>
      <c r="S742" s="9">
        <f t="shared" si="33"/>
        <v>42162.146782407406</v>
      </c>
      <c r="T742" s="11">
        <f t="shared" si="34"/>
        <v>42176.146782407406</v>
      </c>
      <c r="U742" s="12" t="str">
        <f>TEXT(Table1[[#This Row],[Date Created Conversion (Launched at)]],"mmmm")</f>
        <v>June</v>
      </c>
      <c r="V742" s="12">
        <f>YEAR(Table1[[#This Row],[Date Created Conversion (Launched at)]])</f>
        <v>2015</v>
      </c>
    </row>
    <row r="743" spans="1:22" ht="28.7" x14ac:dyDescent="0.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 s="8">
        <v>1370964806</v>
      </c>
      <c r="J743" s="8">
        <v>1367940806</v>
      </c>
      <c r="K743" t="b">
        <v>0</v>
      </c>
      <c r="L743">
        <v>94</v>
      </c>
      <c r="M743" t="b">
        <v>1</v>
      </c>
      <c r="N743" s="5">
        <f>Table1[[#This Row],[pledged]]/Table1[[#This Row],[backers_count]]</f>
        <v>141.42340425531913</v>
      </c>
      <c r="O743" s="1">
        <f t="shared" si="35"/>
        <v>102</v>
      </c>
      <c r="P743" s="5" t="s">
        <v>8273</v>
      </c>
      <c r="Q743" s="1" t="s">
        <v>8323</v>
      </c>
      <c r="R743" s="1" t="s">
        <v>8324</v>
      </c>
      <c r="S743" s="9">
        <f t="shared" si="33"/>
        <v>41401.648217592592</v>
      </c>
      <c r="T743" s="11">
        <f t="shared" si="34"/>
        <v>41436.648217592592</v>
      </c>
      <c r="U743" s="12" t="str">
        <f>TEXT(Table1[[#This Row],[Date Created Conversion (Launched at)]],"mmmm")</f>
        <v>May</v>
      </c>
      <c r="V743" s="12">
        <f>YEAR(Table1[[#This Row],[Date Created Conversion (Launched at)]])</f>
        <v>2013</v>
      </c>
    </row>
    <row r="744" spans="1:22" ht="43" x14ac:dyDescent="0.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 s="8">
        <v>1395435712</v>
      </c>
      <c r="J744" s="8">
        <v>1392847312</v>
      </c>
      <c r="K744" t="b">
        <v>0</v>
      </c>
      <c r="L744">
        <v>23</v>
      </c>
      <c r="M744" t="b">
        <v>1</v>
      </c>
      <c r="N744" s="5">
        <f>Table1[[#This Row],[pledged]]/Table1[[#This Row],[backers_count]]</f>
        <v>67.391304347826093</v>
      </c>
      <c r="O744" s="1">
        <f t="shared" si="35"/>
        <v>111</v>
      </c>
      <c r="P744" s="5" t="s">
        <v>8273</v>
      </c>
      <c r="Q744" s="1" t="s">
        <v>8323</v>
      </c>
      <c r="R744" s="1" t="s">
        <v>8324</v>
      </c>
      <c r="S744" s="9">
        <f t="shared" si="33"/>
        <v>41689.917962962965</v>
      </c>
      <c r="T744" s="11">
        <f t="shared" si="34"/>
        <v>41719.876296296294</v>
      </c>
      <c r="U744" s="12" t="str">
        <f>TEXT(Table1[[#This Row],[Date Created Conversion (Launched at)]],"mmmm")</f>
        <v>February</v>
      </c>
      <c r="V744" s="12">
        <f>YEAR(Table1[[#This Row],[Date Created Conversion (Launched at)]])</f>
        <v>2014</v>
      </c>
    </row>
    <row r="745" spans="1:22" ht="43" x14ac:dyDescent="0.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 s="8">
        <v>1334610000</v>
      </c>
      <c r="J745" s="8">
        <v>1332435685</v>
      </c>
      <c r="K745" t="b">
        <v>0</v>
      </c>
      <c r="L745">
        <v>15</v>
      </c>
      <c r="M745" t="b">
        <v>1</v>
      </c>
      <c r="N745" s="5">
        <f>Table1[[#This Row],[pledged]]/Table1[[#This Row],[backers_count]]</f>
        <v>54.266666666666666</v>
      </c>
      <c r="O745" s="1">
        <f t="shared" si="35"/>
        <v>148</v>
      </c>
      <c r="P745" s="5" t="s">
        <v>8273</v>
      </c>
      <c r="Q745" s="1" t="s">
        <v>8323</v>
      </c>
      <c r="R745" s="1" t="s">
        <v>8324</v>
      </c>
      <c r="S745" s="9">
        <f t="shared" si="33"/>
        <v>40990.709317129629</v>
      </c>
      <c r="T745" s="11">
        <f t="shared" si="34"/>
        <v>41015.875</v>
      </c>
      <c r="U745" s="12" t="str">
        <f>TEXT(Table1[[#This Row],[Date Created Conversion (Launched at)]],"mmmm")</f>
        <v>March</v>
      </c>
      <c r="V745" s="12">
        <f>YEAR(Table1[[#This Row],[Date Created Conversion (Launched at)]])</f>
        <v>2012</v>
      </c>
    </row>
    <row r="746" spans="1:22" ht="28.7" x14ac:dyDescent="0.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 s="8">
        <v>1355439503</v>
      </c>
      <c r="J746" s="8">
        <v>1352847503</v>
      </c>
      <c r="K746" t="b">
        <v>0</v>
      </c>
      <c r="L746">
        <v>62</v>
      </c>
      <c r="M746" t="b">
        <v>1</v>
      </c>
      <c r="N746" s="5">
        <f>Table1[[#This Row],[pledged]]/Table1[[#This Row],[backers_count]]</f>
        <v>82.516129032258064</v>
      </c>
      <c r="O746" s="1">
        <f t="shared" si="35"/>
        <v>102</v>
      </c>
      <c r="P746" s="5" t="s">
        <v>8273</v>
      </c>
      <c r="Q746" s="1" t="s">
        <v>8323</v>
      </c>
      <c r="R746" s="1" t="s">
        <v>8324</v>
      </c>
      <c r="S746" s="9">
        <f t="shared" si="33"/>
        <v>41226.95721064815</v>
      </c>
      <c r="T746" s="11">
        <f t="shared" si="34"/>
        <v>41256.95721064815</v>
      </c>
      <c r="U746" s="12" t="str">
        <f>TEXT(Table1[[#This Row],[Date Created Conversion (Launched at)]],"mmmm")</f>
        <v>November</v>
      </c>
      <c r="V746" s="12">
        <f>YEAR(Table1[[#This Row],[Date Created Conversion (Launched at)]])</f>
        <v>2012</v>
      </c>
    </row>
    <row r="747" spans="1:22" ht="43" x14ac:dyDescent="0.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 s="8">
        <v>1367588645</v>
      </c>
      <c r="J747" s="8">
        <v>1364996645</v>
      </c>
      <c r="K747" t="b">
        <v>0</v>
      </c>
      <c r="L747">
        <v>74</v>
      </c>
      <c r="M747" t="b">
        <v>1</v>
      </c>
      <c r="N747" s="5">
        <f>Table1[[#This Row],[pledged]]/Table1[[#This Row],[backers_count]]</f>
        <v>53.729729729729726</v>
      </c>
      <c r="O747" s="1">
        <f t="shared" si="35"/>
        <v>179</v>
      </c>
      <c r="P747" s="5" t="s">
        <v>8273</v>
      </c>
      <c r="Q747" s="1" t="s">
        <v>8323</v>
      </c>
      <c r="R747" s="1" t="s">
        <v>8324</v>
      </c>
      <c r="S747" s="9">
        <f t="shared" si="33"/>
        <v>41367.572280092594</v>
      </c>
      <c r="T747" s="11">
        <f t="shared" si="34"/>
        <v>41397.572280092594</v>
      </c>
      <c r="U747" s="12" t="str">
        <f>TEXT(Table1[[#This Row],[Date Created Conversion (Launched at)]],"mmmm")</f>
        <v>April</v>
      </c>
      <c r="V747" s="12">
        <f>YEAR(Table1[[#This Row],[Date Created Conversion (Launched at)]])</f>
        <v>2013</v>
      </c>
    </row>
    <row r="748" spans="1:22" x14ac:dyDescent="0.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 s="8">
        <v>1348372740</v>
      </c>
      <c r="J748" s="8">
        <v>1346806909</v>
      </c>
      <c r="K748" t="b">
        <v>0</v>
      </c>
      <c r="L748">
        <v>97</v>
      </c>
      <c r="M748" t="b">
        <v>1</v>
      </c>
      <c r="N748" s="5">
        <f>Table1[[#This Row],[pledged]]/Table1[[#This Row],[backers_count]]</f>
        <v>34.206185567010309</v>
      </c>
      <c r="O748" s="1">
        <f t="shared" si="35"/>
        <v>111</v>
      </c>
      <c r="P748" s="5" t="s">
        <v>8273</v>
      </c>
      <c r="Q748" s="1" t="s">
        <v>8323</v>
      </c>
      <c r="R748" s="1" t="s">
        <v>8324</v>
      </c>
      <c r="S748" s="9">
        <f t="shared" si="33"/>
        <v>41157.042928240742</v>
      </c>
      <c r="T748" s="11">
        <f t="shared" si="34"/>
        <v>41175.165972222225</v>
      </c>
      <c r="U748" s="12" t="str">
        <f>TEXT(Table1[[#This Row],[Date Created Conversion (Launched at)]],"mmmm")</f>
        <v>September</v>
      </c>
      <c r="V748" s="12">
        <f>YEAR(Table1[[#This Row],[Date Created Conversion (Launched at)]])</f>
        <v>2012</v>
      </c>
    </row>
    <row r="749" spans="1:22" ht="43" x14ac:dyDescent="0.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 s="8">
        <v>1421319240</v>
      </c>
      <c r="J749" s="8">
        <v>1418649019</v>
      </c>
      <c r="K749" t="b">
        <v>0</v>
      </c>
      <c r="L749">
        <v>55</v>
      </c>
      <c r="M749" t="b">
        <v>1</v>
      </c>
      <c r="N749" s="5">
        <f>Table1[[#This Row],[pledged]]/Table1[[#This Row],[backers_count]]</f>
        <v>127.32727272727273</v>
      </c>
      <c r="O749" s="1">
        <f t="shared" si="35"/>
        <v>100</v>
      </c>
      <c r="P749" s="5" t="s">
        <v>8273</v>
      </c>
      <c r="Q749" s="1" t="s">
        <v>8323</v>
      </c>
      <c r="R749" s="1" t="s">
        <v>8324</v>
      </c>
      <c r="S749" s="9">
        <f t="shared" si="33"/>
        <v>41988.548831018517</v>
      </c>
      <c r="T749" s="11">
        <f t="shared" si="34"/>
        <v>42019.454166666663</v>
      </c>
      <c r="U749" s="12" t="str">
        <f>TEXT(Table1[[#This Row],[Date Created Conversion (Launched at)]],"mmmm")</f>
        <v>December</v>
      </c>
      <c r="V749" s="12">
        <f>YEAR(Table1[[#This Row],[Date Created Conversion (Launched at)]])</f>
        <v>2014</v>
      </c>
    </row>
    <row r="750" spans="1:22" ht="43" x14ac:dyDescent="0.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 s="8">
        <v>1407701966</v>
      </c>
      <c r="J750" s="8">
        <v>1405109966</v>
      </c>
      <c r="K750" t="b">
        <v>0</v>
      </c>
      <c r="L750">
        <v>44</v>
      </c>
      <c r="M750" t="b">
        <v>1</v>
      </c>
      <c r="N750" s="5">
        <f>Table1[[#This Row],[pledged]]/Table1[[#This Row],[backers_count]]</f>
        <v>45.56818181818182</v>
      </c>
      <c r="O750" s="1">
        <f t="shared" si="35"/>
        <v>100</v>
      </c>
      <c r="P750" s="5" t="s">
        <v>8273</v>
      </c>
      <c r="Q750" s="1" t="s">
        <v>8323</v>
      </c>
      <c r="R750" s="1" t="s">
        <v>8324</v>
      </c>
      <c r="S750" s="9">
        <f t="shared" si="33"/>
        <v>41831.846828703703</v>
      </c>
      <c r="T750" s="11">
        <f t="shared" si="34"/>
        <v>41861.846828703703</v>
      </c>
      <c r="U750" s="12" t="str">
        <f>TEXT(Table1[[#This Row],[Date Created Conversion (Launched at)]],"mmmm")</f>
        <v>July</v>
      </c>
      <c r="V750" s="12">
        <f>YEAR(Table1[[#This Row],[Date Created Conversion (Launched at)]])</f>
        <v>2014</v>
      </c>
    </row>
    <row r="751" spans="1:22" ht="43" x14ac:dyDescent="0.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 s="8">
        <v>1485642930</v>
      </c>
      <c r="J751" s="8">
        <v>1483050930</v>
      </c>
      <c r="K751" t="b">
        <v>0</v>
      </c>
      <c r="L751">
        <v>110</v>
      </c>
      <c r="M751" t="b">
        <v>1</v>
      </c>
      <c r="N751" s="5">
        <f>Table1[[#This Row],[pledged]]/Table1[[#This Row],[backers_count]]</f>
        <v>95.963636363636368</v>
      </c>
      <c r="O751" s="1">
        <f t="shared" si="35"/>
        <v>106</v>
      </c>
      <c r="P751" s="5" t="s">
        <v>8273</v>
      </c>
      <c r="Q751" s="1" t="s">
        <v>8323</v>
      </c>
      <c r="R751" s="1" t="s">
        <v>8324</v>
      </c>
      <c r="S751" s="9">
        <f t="shared" si="33"/>
        <v>42733.94131944445</v>
      </c>
      <c r="T751" s="11">
        <f t="shared" si="34"/>
        <v>42763.94131944445</v>
      </c>
      <c r="U751" s="12" t="str">
        <f>TEXT(Table1[[#This Row],[Date Created Conversion (Launched at)]],"mmmm")</f>
        <v>December</v>
      </c>
      <c r="V751" s="12">
        <f>YEAR(Table1[[#This Row],[Date Created Conversion (Launched at)]])</f>
        <v>2016</v>
      </c>
    </row>
    <row r="752" spans="1:22" ht="43" x14ac:dyDescent="0.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 s="8">
        <v>1361739872</v>
      </c>
      <c r="J752" s="8">
        <v>1359147872</v>
      </c>
      <c r="K752" t="b">
        <v>0</v>
      </c>
      <c r="L752">
        <v>59</v>
      </c>
      <c r="M752" t="b">
        <v>1</v>
      </c>
      <c r="N752" s="5">
        <f>Table1[[#This Row],[pledged]]/Table1[[#This Row],[backers_count]]</f>
        <v>77.271186440677965</v>
      </c>
      <c r="O752" s="1">
        <f t="shared" si="35"/>
        <v>103</v>
      </c>
      <c r="P752" s="5" t="s">
        <v>8273</v>
      </c>
      <c r="Q752" s="1" t="s">
        <v>8323</v>
      </c>
      <c r="R752" s="1" t="s">
        <v>8324</v>
      </c>
      <c r="S752" s="9">
        <f t="shared" si="33"/>
        <v>41299.878148148149</v>
      </c>
      <c r="T752" s="11">
        <f t="shared" si="34"/>
        <v>41329.878148148149</v>
      </c>
      <c r="U752" s="12" t="str">
        <f>TEXT(Table1[[#This Row],[Date Created Conversion (Launched at)]],"mmmm")</f>
        <v>January</v>
      </c>
      <c r="V752" s="12">
        <f>YEAR(Table1[[#This Row],[Date Created Conversion (Launched at)]])</f>
        <v>2013</v>
      </c>
    </row>
    <row r="753" spans="1:22" ht="43" x14ac:dyDescent="0.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 s="8">
        <v>1312470475</v>
      </c>
      <c r="J753" s="8">
        <v>1308496075</v>
      </c>
      <c r="K753" t="b">
        <v>0</v>
      </c>
      <c r="L753">
        <v>62</v>
      </c>
      <c r="M753" t="b">
        <v>1</v>
      </c>
      <c r="N753" s="5">
        <f>Table1[[#This Row],[pledged]]/Table1[[#This Row],[backers_count]]</f>
        <v>57.338709677419352</v>
      </c>
      <c r="O753" s="1">
        <f t="shared" si="35"/>
        <v>119</v>
      </c>
      <c r="P753" s="5" t="s">
        <v>8273</v>
      </c>
      <c r="Q753" s="1" t="s">
        <v>8323</v>
      </c>
      <c r="R753" s="1" t="s">
        <v>8324</v>
      </c>
      <c r="S753" s="9">
        <f t="shared" si="33"/>
        <v>40713.630497685182</v>
      </c>
      <c r="T753" s="11">
        <f t="shared" si="34"/>
        <v>40759.630497685182</v>
      </c>
      <c r="U753" s="12" t="str">
        <f>TEXT(Table1[[#This Row],[Date Created Conversion (Launched at)]],"mmmm")</f>
        <v>June</v>
      </c>
      <c r="V753" s="12">
        <f>YEAR(Table1[[#This Row],[Date Created Conversion (Launched at)]])</f>
        <v>2011</v>
      </c>
    </row>
    <row r="754" spans="1:22" ht="43" x14ac:dyDescent="0.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 s="8">
        <v>1476615600</v>
      </c>
      <c r="J754" s="8">
        <v>1474884417</v>
      </c>
      <c r="K754" t="b">
        <v>0</v>
      </c>
      <c r="L754">
        <v>105</v>
      </c>
      <c r="M754" t="b">
        <v>1</v>
      </c>
      <c r="N754" s="5">
        <f>Table1[[#This Row],[pledged]]/Table1[[#This Row],[backers_count]]</f>
        <v>53.19047619047619</v>
      </c>
      <c r="O754" s="1">
        <f t="shared" si="35"/>
        <v>112</v>
      </c>
      <c r="P754" s="5" t="s">
        <v>8273</v>
      </c>
      <c r="Q754" s="1" t="s">
        <v>8323</v>
      </c>
      <c r="R754" s="1" t="s">
        <v>8324</v>
      </c>
      <c r="S754" s="9">
        <f t="shared" si="33"/>
        <v>42639.421493055561</v>
      </c>
      <c r="T754" s="11">
        <f t="shared" si="34"/>
        <v>42659.458333333328</v>
      </c>
      <c r="U754" s="12" t="str">
        <f>TEXT(Table1[[#This Row],[Date Created Conversion (Launched at)]],"mmmm")</f>
        <v>September</v>
      </c>
      <c r="V754" s="12">
        <f>YEAR(Table1[[#This Row],[Date Created Conversion (Launched at)]])</f>
        <v>2016</v>
      </c>
    </row>
    <row r="755" spans="1:22" ht="43" x14ac:dyDescent="0.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 s="8">
        <v>1423922991</v>
      </c>
      <c r="J755" s="8">
        <v>1421330991</v>
      </c>
      <c r="K755" t="b">
        <v>0</v>
      </c>
      <c r="L755">
        <v>26</v>
      </c>
      <c r="M755" t="b">
        <v>1</v>
      </c>
      <c r="N755" s="5">
        <f>Table1[[#This Row],[pledged]]/Table1[[#This Row],[backers_count]]</f>
        <v>492.30769230769232</v>
      </c>
      <c r="O755" s="1">
        <f t="shared" si="35"/>
        <v>128</v>
      </c>
      <c r="P755" s="5" t="s">
        <v>8273</v>
      </c>
      <c r="Q755" s="1" t="s">
        <v>8323</v>
      </c>
      <c r="R755" s="1" t="s">
        <v>8324</v>
      </c>
      <c r="S755" s="9">
        <f t="shared" si="33"/>
        <v>42019.590173611112</v>
      </c>
      <c r="T755" s="11">
        <f t="shared" si="34"/>
        <v>42049.590173611112</v>
      </c>
      <c r="U755" s="12" t="str">
        <f>TEXT(Table1[[#This Row],[Date Created Conversion (Launched at)]],"mmmm")</f>
        <v>January</v>
      </c>
      <c r="V755" s="12">
        <f>YEAR(Table1[[#This Row],[Date Created Conversion (Launched at)]])</f>
        <v>2015</v>
      </c>
    </row>
    <row r="756" spans="1:22" ht="43" x14ac:dyDescent="0.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 s="8">
        <v>1357408721</v>
      </c>
      <c r="J756" s="8">
        <v>1354816721</v>
      </c>
      <c r="K756" t="b">
        <v>0</v>
      </c>
      <c r="L756">
        <v>49</v>
      </c>
      <c r="M756" t="b">
        <v>1</v>
      </c>
      <c r="N756" s="5">
        <f>Table1[[#This Row],[pledged]]/Table1[[#This Row],[backers_count]]</f>
        <v>42.346938775510203</v>
      </c>
      <c r="O756" s="1">
        <f t="shared" si="35"/>
        <v>104</v>
      </c>
      <c r="P756" s="5" t="s">
        <v>8273</v>
      </c>
      <c r="Q756" s="1" t="s">
        <v>8323</v>
      </c>
      <c r="R756" s="1" t="s">
        <v>8324</v>
      </c>
      <c r="S756" s="9">
        <f t="shared" si="33"/>
        <v>41249.749085648145</v>
      </c>
      <c r="T756" s="11">
        <f t="shared" si="34"/>
        <v>41279.749085648145</v>
      </c>
      <c r="U756" s="12" t="str">
        <f>TEXT(Table1[[#This Row],[Date Created Conversion (Launched at)]],"mmmm")</f>
        <v>December</v>
      </c>
      <c r="V756" s="12">
        <f>YEAR(Table1[[#This Row],[Date Created Conversion (Launched at)]])</f>
        <v>2012</v>
      </c>
    </row>
    <row r="757" spans="1:22" ht="43" x14ac:dyDescent="0.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 s="8">
        <v>1369010460</v>
      </c>
      <c r="J757" s="8">
        <v>1366381877</v>
      </c>
      <c r="K757" t="b">
        <v>0</v>
      </c>
      <c r="L757">
        <v>68</v>
      </c>
      <c r="M757" t="b">
        <v>1</v>
      </c>
      <c r="N757" s="5">
        <f>Table1[[#This Row],[pledged]]/Table1[[#This Row],[backers_count]]</f>
        <v>37.466029411764708</v>
      </c>
      <c r="O757" s="1">
        <f t="shared" si="35"/>
        <v>102</v>
      </c>
      <c r="P757" s="5" t="s">
        <v>8273</v>
      </c>
      <c r="Q757" s="1" t="s">
        <v>8323</v>
      </c>
      <c r="R757" s="1" t="s">
        <v>8324</v>
      </c>
      <c r="S757" s="9">
        <f t="shared" si="33"/>
        <v>41383.605057870373</v>
      </c>
      <c r="T757" s="11">
        <f t="shared" si="34"/>
        <v>41414.02847222222</v>
      </c>
      <c r="U757" s="12" t="str">
        <f>TEXT(Table1[[#This Row],[Date Created Conversion (Launched at)]],"mmmm")</f>
        <v>April</v>
      </c>
      <c r="V757" s="12">
        <f>YEAR(Table1[[#This Row],[Date Created Conversion (Launched at)]])</f>
        <v>2013</v>
      </c>
    </row>
    <row r="758" spans="1:22" ht="43" x14ac:dyDescent="0.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 s="8">
        <v>1303147459</v>
      </c>
      <c r="J758" s="8">
        <v>1297880659</v>
      </c>
      <c r="K758" t="b">
        <v>0</v>
      </c>
      <c r="L758">
        <v>22</v>
      </c>
      <c r="M758" t="b">
        <v>1</v>
      </c>
      <c r="N758" s="5">
        <f>Table1[[#This Row],[pledged]]/Table1[[#This Row],[backers_count]]</f>
        <v>37.454545454545453</v>
      </c>
      <c r="O758" s="1">
        <f t="shared" si="35"/>
        <v>118</v>
      </c>
      <c r="P758" s="5" t="s">
        <v>8273</v>
      </c>
      <c r="Q758" s="1" t="s">
        <v>8323</v>
      </c>
      <c r="R758" s="1" t="s">
        <v>8324</v>
      </c>
      <c r="S758" s="9">
        <f t="shared" si="33"/>
        <v>40590.766886574071</v>
      </c>
      <c r="T758" s="11">
        <f t="shared" si="34"/>
        <v>40651.725219907406</v>
      </c>
      <c r="U758" s="12" t="str">
        <f>TEXT(Table1[[#This Row],[Date Created Conversion (Launched at)]],"mmmm")</f>
        <v>February</v>
      </c>
      <c r="V758" s="12">
        <f>YEAR(Table1[[#This Row],[Date Created Conversion (Launched at)]])</f>
        <v>2011</v>
      </c>
    </row>
    <row r="759" spans="1:22" ht="43" x14ac:dyDescent="0.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 s="8">
        <v>1354756714</v>
      </c>
      <c r="J759" s="8">
        <v>1353547114</v>
      </c>
      <c r="K759" t="b">
        <v>0</v>
      </c>
      <c r="L759">
        <v>18</v>
      </c>
      <c r="M759" t="b">
        <v>1</v>
      </c>
      <c r="N759" s="5">
        <f>Table1[[#This Row],[pledged]]/Table1[[#This Row],[backers_count]]</f>
        <v>33.055555555555557</v>
      </c>
      <c r="O759" s="1">
        <f t="shared" si="35"/>
        <v>238</v>
      </c>
      <c r="P759" s="5" t="s">
        <v>8273</v>
      </c>
      <c r="Q759" s="1" t="s">
        <v>8323</v>
      </c>
      <c r="R759" s="1" t="s">
        <v>8324</v>
      </c>
      <c r="S759" s="9">
        <f t="shared" si="33"/>
        <v>41235.054560185185</v>
      </c>
      <c r="T759" s="11">
        <f t="shared" si="34"/>
        <v>41249.054560185185</v>
      </c>
      <c r="U759" s="12" t="str">
        <f>TEXT(Table1[[#This Row],[Date Created Conversion (Launched at)]],"mmmm")</f>
        <v>November</v>
      </c>
      <c r="V759" s="12">
        <f>YEAR(Table1[[#This Row],[Date Created Conversion (Launched at)]])</f>
        <v>2012</v>
      </c>
    </row>
    <row r="760" spans="1:22" ht="28.7" x14ac:dyDescent="0.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 s="8">
        <v>1286568268</v>
      </c>
      <c r="J760" s="8">
        <v>1283976268</v>
      </c>
      <c r="K760" t="b">
        <v>0</v>
      </c>
      <c r="L760">
        <v>19</v>
      </c>
      <c r="M760" t="b">
        <v>1</v>
      </c>
      <c r="N760" s="5">
        <f>Table1[[#This Row],[pledged]]/Table1[[#This Row],[backers_count]]</f>
        <v>134.21052631578948</v>
      </c>
      <c r="O760" s="1">
        <f t="shared" si="35"/>
        <v>102</v>
      </c>
      <c r="P760" s="5" t="s">
        <v>8273</v>
      </c>
      <c r="Q760" s="1" t="s">
        <v>8323</v>
      </c>
      <c r="R760" s="1" t="s">
        <v>8324</v>
      </c>
      <c r="S760" s="9">
        <f t="shared" si="33"/>
        <v>40429.836435185185</v>
      </c>
      <c r="T760" s="11">
        <f t="shared" si="34"/>
        <v>40459.836435185185</v>
      </c>
      <c r="U760" s="12" t="str">
        <f>TEXT(Table1[[#This Row],[Date Created Conversion (Launched at)]],"mmmm")</f>
        <v>September</v>
      </c>
      <c r="V760" s="12">
        <f>YEAR(Table1[[#This Row],[Date Created Conversion (Launched at)]])</f>
        <v>2010</v>
      </c>
    </row>
    <row r="761" spans="1:22" ht="43" x14ac:dyDescent="0.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 s="8">
        <v>1404892539</v>
      </c>
      <c r="J761" s="8">
        <v>1401436539</v>
      </c>
      <c r="K761" t="b">
        <v>0</v>
      </c>
      <c r="L761">
        <v>99</v>
      </c>
      <c r="M761" t="b">
        <v>1</v>
      </c>
      <c r="N761" s="5">
        <f>Table1[[#This Row],[pledged]]/Table1[[#This Row],[backers_count]]</f>
        <v>51.474747474747474</v>
      </c>
      <c r="O761" s="1">
        <f t="shared" si="35"/>
        <v>102</v>
      </c>
      <c r="P761" s="5" t="s">
        <v>8273</v>
      </c>
      <c r="Q761" s="1" t="s">
        <v>8323</v>
      </c>
      <c r="R761" s="1" t="s">
        <v>8324</v>
      </c>
      <c r="S761" s="9">
        <f t="shared" si="33"/>
        <v>41789.330312500002</v>
      </c>
      <c r="T761" s="11">
        <f t="shared" si="34"/>
        <v>41829.330312500002</v>
      </c>
      <c r="U761" s="12" t="str">
        <f>TEXT(Table1[[#This Row],[Date Created Conversion (Launched at)]],"mmmm")</f>
        <v>May</v>
      </c>
      <c r="V761" s="12">
        <f>YEAR(Table1[[#This Row],[Date Created Conversion (Launched at)]])</f>
        <v>2014</v>
      </c>
    </row>
    <row r="762" spans="1:22" ht="43" x14ac:dyDescent="0.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 s="8">
        <v>1480188013</v>
      </c>
      <c r="J762" s="8">
        <v>1477592413</v>
      </c>
      <c r="K762" t="b">
        <v>0</v>
      </c>
      <c r="L762">
        <v>0</v>
      </c>
      <c r="M762" t="b">
        <v>0</v>
      </c>
      <c r="N762" s="5" t="e">
        <f>Table1[[#This Row],[pledged]]/Table1[[#This Row],[backers_count]]</f>
        <v>#DIV/0!</v>
      </c>
      <c r="O762" s="1">
        <f t="shared" si="35"/>
        <v>0</v>
      </c>
      <c r="P762" s="5" t="s">
        <v>8274</v>
      </c>
      <c r="Q762" s="1" t="s">
        <v>8323</v>
      </c>
      <c r="R762" s="1" t="s">
        <v>8325</v>
      </c>
      <c r="S762" s="9">
        <f t="shared" si="33"/>
        <v>42670.764039351852</v>
      </c>
      <c r="T762" s="11">
        <f t="shared" si="34"/>
        <v>42700.805706018524</v>
      </c>
      <c r="U762" s="12" t="str">
        <f>TEXT(Table1[[#This Row],[Date Created Conversion (Launched at)]],"mmmm")</f>
        <v>October</v>
      </c>
      <c r="V762" s="12">
        <f>YEAR(Table1[[#This Row],[Date Created Conversion (Launched at)]])</f>
        <v>2016</v>
      </c>
    </row>
    <row r="763" spans="1:22" ht="43" x14ac:dyDescent="0.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 s="8">
        <v>1391364126</v>
      </c>
      <c r="J763" s="8">
        <v>1388772126</v>
      </c>
      <c r="K763" t="b">
        <v>0</v>
      </c>
      <c r="L763">
        <v>6</v>
      </c>
      <c r="M763" t="b">
        <v>0</v>
      </c>
      <c r="N763" s="5">
        <f>Table1[[#This Row],[pledged]]/Table1[[#This Row],[backers_count]]</f>
        <v>39.166666666666664</v>
      </c>
      <c r="O763" s="1">
        <f t="shared" si="35"/>
        <v>5</v>
      </c>
      <c r="P763" s="5" t="s">
        <v>8274</v>
      </c>
      <c r="Q763" s="1" t="s">
        <v>8323</v>
      </c>
      <c r="R763" s="1" t="s">
        <v>8325</v>
      </c>
      <c r="S763" s="9">
        <f t="shared" si="33"/>
        <v>41642.751458333332</v>
      </c>
      <c r="T763" s="11">
        <f t="shared" si="34"/>
        <v>41672.751458333332</v>
      </c>
      <c r="U763" s="12" t="str">
        <f>TEXT(Table1[[#This Row],[Date Created Conversion (Launched at)]],"mmmm")</f>
        <v>January</v>
      </c>
      <c r="V763" s="12">
        <f>YEAR(Table1[[#This Row],[Date Created Conversion (Launched at)]])</f>
        <v>2014</v>
      </c>
    </row>
    <row r="764" spans="1:22" ht="43" x14ac:dyDescent="0.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 s="8">
        <v>1480831200</v>
      </c>
      <c r="J764" s="8">
        <v>1479328570</v>
      </c>
      <c r="K764" t="b">
        <v>0</v>
      </c>
      <c r="L764">
        <v>0</v>
      </c>
      <c r="M764" t="b">
        <v>0</v>
      </c>
      <c r="N764" s="5" t="e">
        <f>Table1[[#This Row],[pledged]]/Table1[[#This Row],[backers_count]]</f>
        <v>#DIV/0!</v>
      </c>
      <c r="O764" s="1">
        <f t="shared" si="35"/>
        <v>0</v>
      </c>
      <c r="P764" s="5" t="s">
        <v>8274</v>
      </c>
      <c r="Q764" s="1" t="s">
        <v>8323</v>
      </c>
      <c r="R764" s="1" t="s">
        <v>8325</v>
      </c>
      <c r="S764" s="9">
        <f t="shared" si="33"/>
        <v>42690.858449074076</v>
      </c>
      <c r="T764" s="11">
        <f t="shared" si="34"/>
        <v>42708.25</v>
      </c>
      <c r="U764" s="12" t="str">
        <f>TEXT(Table1[[#This Row],[Date Created Conversion (Launched at)]],"mmmm")</f>
        <v>November</v>
      </c>
      <c r="V764" s="12">
        <f>YEAR(Table1[[#This Row],[Date Created Conversion (Launched at)]])</f>
        <v>2016</v>
      </c>
    </row>
    <row r="765" spans="1:22" ht="43" x14ac:dyDescent="0.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 s="8">
        <v>1376563408</v>
      </c>
      <c r="J765" s="8">
        <v>1373971408</v>
      </c>
      <c r="K765" t="b">
        <v>0</v>
      </c>
      <c r="L765">
        <v>1</v>
      </c>
      <c r="M765" t="b">
        <v>0</v>
      </c>
      <c r="N765" s="5">
        <f>Table1[[#This Row],[pledged]]/Table1[[#This Row],[backers_count]]</f>
        <v>5</v>
      </c>
      <c r="O765" s="1">
        <f t="shared" si="35"/>
        <v>0</v>
      </c>
      <c r="P765" s="5" t="s">
        <v>8274</v>
      </c>
      <c r="Q765" s="1" t="s">
        <v>8323</v>
      </c>
      <c r="R765" s="1" t="s">
        <v>8325</v>
      </c>
      <c r="S765" s="9">
        <f t="shared" si="33"/>
        <v>41471.446851851855</v>
      </c>
      <c r="T765" s="11">
        <f t="shared" si="34"/>
        <v>41501.446851851855</v>
      </c>
      <c r="U765" s="12" t="str">
        <f>TEXT(Table1[[#This Row],[Date Created Conversion (Launched at)]],"mmmm")</f>
        <v>July</v>
      </c>
      <c r="V765" s="12">
        <f>YEAR(Table1[[#This Row],[Date Created Conversion (Launched at)]])</f>
        <v>2013</v>
      </c>
    </row>
    <row r="766" spans="1:22" ht="43" x14ac:dyDescent="0.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 s="8">
        <v>1441858161</v>
      </c>
      <c r="J766" s="8">
        <v>1439266161</v>
      </c>
      <c r="K766" t="b">
        <v>0</v>
      </c>
      <c r="L766">
        <v>0</v>
      </c>
      <c r="M766" t="b">
        <v>0</v>
      </c>
      <c r="N766" s="5" t="e">
        <f>Table1[[#This Row],[pledged]]/Table1[[#This Row],[backers_count]]</f>
        <v>#DIV/0!</v>
      </c>
      <c r="O766" s="1">
        <f t="shared" si="35"/>
        <v>0</v>
      </c>
      <c r="P766" s="5" t="s">
        <v>8274</v>
      </c>
      <c r="Q766" s="1" t="s">
        <v>8323</v>
      </c>
      <c r="R766" s="1" t="s">
        <v>8325</v>
      </c>
      <c r="S766" s="9">
        <f t="shared" si="33"/>
        <v>42227.173159722224</v>
      </c>
      <c r="T766" s="11">
        <f t="shared" si="34"/>
        <v>42257.173159722224</v>
      </c>
      <c r="U766" s="12" t="str">
        <f>TEXT(Table1[[#This Row],[Date Created Conversion (Launched at)]],"mmmm")</f>
        <v>August</v>
      </c>
      <c r="V766" s="12">
        <f>YEAR(Table1[[#This Row],[Date Created Conversion (Launched at)]])</f>
        <v>2015</v>
      </c>
    </row>
    <row r="767" spans="1:22" ht="43" x14ac:dyDescent="0.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 s="8">
        <v>1413723684</v>
      </c>
      <c r="J767" s="8">
        <v>1411131684</v>
      </c>
      <c r="K767" t="b">
        <v>0</v>
      </c>
      <c r="L767">
        <v>44</v>
      </c>
      <c r="M767" t="b">
        <v>0</v>
      </c>
      <c r="N767" s="5">
        <f>Table1[[#This Row],[pledged]]/Table1[[#This Row],[backers_count]]</f>
        <v>57.295454545454547</v>
      </c>
      <c r="O767" s="1">
        <f t="shared" si="35"/>
        <v>36</v>
      </c>
      <c r="P767" s="5" t="s">
        <v>8274</v>
      </c>
      <c r="Q767" s="1" t="s">
        <v>8323</v>
      </c>
      <c r="R767" s="1" t="s">
        <v>8325</v>
      </c>
      <c r="S767" s="9">
        <f t="shared" si="33"/>
        <v>41901.542638888888</v>
      </c>
      <c r="T767" s="11">
        <f t="shared" si="34"/>
        <v>41931.542638888888</v>
      </c>
      <c r="U767" s="12" t="str">
        <f>TEXT(Table1[[#This Row],[Date Created Conversion (Launched at)]],"mmmm")</f>
        <v>September</v>
      </c>
      <c r="V767" s="12">
        <f>YEAR(Table1[[#This Row],[Date Created Conversion (Launched at)]])</f>
        <v>2014</v>
      </c>
    </row>
    <row r="768" spans="1:22" ht="43" x14ac:dyDescent="0.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 s="8">
        <v>1424112483</v>
      </c>
      <c r="J768" s="8">
        <v>1421520483</v>
      </c>
      <c r="K768" t="b">
        <v>0</v>
      </c>
      <c r="L768">
        <v>0</v>
      </c>
      <c r="M768" t="b">
        <v>0</v>
      </c>
      <c r="N768" s="5" t="e">
        <f>Table1[[#This Row],[pledged]]/Table1[[#This Row],[backers_count]]</f>
        <v>#DIV/0!</v>
      </c>
      <c r="O768" s="1">
        <f t="shared" si="35"/>
        <v>0</v>
      </c>
      <c r="P768" s="5" t="s">
        <v>8274</v>
      </c>
      <c r="Q768" s="1" t="s">
        <v>8323</v>
      </c>
      <c r="R768" s="1" t="s">
        <v>8325</v>
      </c>
      <c r="S768" s="9">
        <f t="shared" si="33"/>
        <v>42021.783368055556</v>
      </c>
      <c r="T768" s="11">
        <f t="shared" si="34"/>
        <v>42051.783368055556</v>
      </c>
      <c r="U768" s="12" t="str">
        <f>TEXT(Table1[[#This Row],[Date Created Conversion (Launched at)]],"mmmm")</f>
        <v>January</v>
      </c>
      <c r="V768" s="12">
        <f>YEAR(Table1[[#This Row],[Date Created Conversion (Launched at)]])</f>
        <v>2015</v>
      </c>
    </row>
    <row r="769" spans="1:22" ht="57.35" x14ac:dyDescent="0.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 s="8">
        <v>1432178810</v>
      </c>
      <c r="J769" s="8">
        <v>1429586810</v>
      </c>
      <c r="K769" t="b">
        <v>0</v>
      </c>
      <c r="L769">
        <v>3</v>
      </c>
      <c r="M769" t="b">
        <v>0</v>
      </c>
      <c r="N769" s="5">
        <f>Table1[[#This Row],[pledged]]/Table1[[#This Row],[backers_count]]</f>
        <v>59</v>
      </c>
      <c r="O769" s="1">
        <f t="shared" si="35"/>
        <v>4</v>
      </c>
      <c r="P769" s="5" t="s">
        <v>8274</v>
      </c>
      <c r="Q769" s="1" t="s">
        <v>8323</v>
      </c>
      <c r="R769" s="1" t="s">
        <v>8325</v>
      </c>
      <c r="S769" s="9">
        <f t="shared" si="33"/>
        <v>42115.143634259264</v>
      </c>
      <c r="T769" s="11">
        <f t="shared" si="34"/>
        <v>42145.143634259264</v>
      </c>
      <c r="U769" s="12" t="str">
        <f>TEXT(Table1[[#This Row],[Date Created Conversion (Launched at)]],"mmmm")</f>
        <v>April</v>
      </c>
      <c r="V769" s="12">
        <f>YEAR(Table1[[#This Row],[Date Created Conversion (Launched at)]])</f>
        <v>2015</v>
      </c>
    </row>
    <row r="770" spans="1:22" ht="43" x14ac:dyDescent="0.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 s="8">
        <v>1387169890</v>
      </c>
      <c r="J770" s="8">
        <v>1384577890</v>
      </c>
      <c r="K770" t="b">
        <v>0</v>
      </c>
      <c r="L770">
        <v>0</v>
      </c>
      <c r="M770" t="b">
        <v>0</v>
      </c>
      <c r="N770" s="5" t="e">
        <f>Table1[[#This Row],[pledged]]/Table1[[#This Row],[backers_count]]</f>
        <v>#DIV/0!</v>
      </c>
      <c r="O770" s="1">
        <f t="shared" si="35"/>
        <v>0</v>
      </c>
      <c r="P770" s="5" t="s">
        <v>8274</v>
      </c>
      <c r="Q770" s="1" t="s">
        <v>8323</v>
      </c>
      <c r="R770" s="1" t="s">
        <v>8325</v>
      </c>
      <c r="S770" s="9">
        <f t="shared" ref="S770:S833" si="36">(J770/86400)+DATE(1970,1,1)</f>
        <v>41594.207060185188</v>
      </c>
      <c r="T770" s="11">
        <f t="shared" ref="T770:T833" si="37">(I770/86400)+DATE(1970,1,1)</f>
        <v>41624.207060185188</v>
      </c>
      <c r="U770" s="12" t="str">
        <f>TEXT(Table1[[#This Row],[Date Created Conversion (Launched at)]],"mmmm")</f>
        <v>November</v>
      </c>
      <c r="V770" s="12">
        <f>YEAR(Table1[[#This Row],[Date Created Conversion (Launched at)]])</f>
        <v>2013</v>
      </c>
    </row>
    <row r="771" spans="1:22" ht="43" x14ac:dyDescent="0.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 s="8">
        <v>1388102094</v>
      </c>
      <c r="J771" s="8">
        <v>1385510094</v>
      </c>
      <c r="K771" t="b">
        <v>0</v>
      </c>
      <c r="L771">
        <v>52</v>
      </c>
      <c r="M771" t="b">
        <v>0</v>
      </c>
      <c r="N771" s="5">
        <f>Table1[[#This Row],[pledged]]/Table1[[#This Row],[backers_count]]</f>
        <v>31.846153846153847</v>
      </c>
      <c r="O771" s="1">
        <f t="shared" ref="O771:O834" si="38">ROUND(($E771/$D771)*100,0)</f>
        <v>41</v>
      </c>
      <c r="P771" s="5" t="s">
        <v>8274</v>
      </c>
      <c r="Q771" s="1" t="s">
        <v>8323</v>
      </c>
      <c r="R771" s="1" t="s">
        <v>8325</v>
      </c>
      <c r="S771" s="9">
        <f t="shared" si="36"/>
        <v>41604.996458333335</v>
      </c>
      <c r="T771" s="11">
        <f t="shared" si="37"/>
        <v>41634.996458333335</v>
      </c>
      <c r="U771" s="12" t="str">
        <f>TEXT(Table1[[#This Row],[Date Created Conversion (Launched at)]],"mmmm")</f>
        <v>November</v>
      </c>
      <c r="V771" s="12">
        <f>YEAR(Table1[[#This Row],[Date Created Conversion (Launched at)]])</f>
        <v>2013</v>
      </c>
    </row>
    <row r="772" spans="1:22" ht="43" x14ac:dyDescent="0.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 s="8">
        <v>1361750369</v>
      </c>
      <c r="J772" s="8">
        <v>1358294369</v>
      </c>
      <c r="K772" t="b">
        <v>0</v>
      </c>
      <c r="L772">
        <v>0</v>
      </c>
      <c r="M772" t="b">
        <v>0</v>
      </c>
      <c r="N772" s="5" t="e">
        <f>Table1[[#This Row],[pledged]]/Table1[[#This Row],[backers_count]]</f>
        <v>#DIV/0!</v>
      </c>
      <c r="O772" s="1">
        <f t="shared" si="38"/>
        <v>0</v>
      </c>
      <c r="P772" s="5" t="s">
        <v>8274</v>
      </c>
      <c r="Q772" s="1" t="s">
        <v>8323</v>
      </c>
      <c r="R772" s="1" t="s">
        <v>8325</v>
      </c>
      <c r="S772" s="9">
        <f t="shared" si="36"/>
        <v>41289.9996412037</v>
      </c>
      <c r="T772" s="11">
        <f t="shared" si="37"/>
        <v>41329.9996412037</v>
      </c>
      <c r="U772" s="12" t="str">
        <f>TEXT(Table1[[#This Row],[Date Created Conversion (Launched at)]],"mmmm")</f>
        <v>January</v>
      </c>
      <c r="V772" s="12">
        <f>YEAR(Table1[[#This Row],[Date Created Conversion (Launched at)]])</f>
        <v>2013</v>
      </c>
    </row>
    <row r="773" spans="1:22" ht="43" x14ac:dyDescent="0.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 s="8">
        <v>1454183202</v>
      </c>
      <c r="J773" s="8">
        <v>1449863202</v>
      </c>
      <c r="K773" t="b">
        <v>0</v>
      </c>
      <c r="L773">
        <v>1</v>
      </c>
      <c r="M773" t="b">
        <v>0</v>
      </c>
      <c r="N773" s="5">
        <f>Table1[[#This Row],[pledged]]/Table1[[#This Row],[backers_count]]</f>
        <v>10</v>
      </c>
      <c r="O773" s="1">
        <f t="shared" si="38"/>
        <v>0</v>
      </c>
      <c r="P773" s="5" t="s">
        <v>8274</v>
      </c>
      <c r="Q773" s="1" t="s">
        <v>8323</v>
      </c>
      <c r="R773" s="1" t="s">
        <v>8325</v>
      </c>
      <c r="S773" s="9">
        <f t="shared" si="36"/>
        <v>42349.824097222227</v>
      </c>
      <c r="T773" s="11">
        <f t="shared" si="37"/>
        <v>42399.824097222227</v>
      </c>
      <c r="U773" s="12" t="str">
        <f>TEXT(Table1[[#This Row],[Date Created Conversion (Launched at)]],"mmmm")</f>
        <v>December</v>
      </c>
      <c r="V773" s="12">
        <f>YEAR(Table1[[#This Row],[Date Created Conversion (Launched at)]])</f>
        <v>2015</v>
      </c>
    </row>
    <row r="774" spans="1:22" ht="57.35" x14ac:dyDescent="0.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 s="8">
        <v>1257047940</v>
      </c>
      <c r="J774" s="8">
        <v>1252718519</v>
      </c>
      <c r="K774" t="b">
        <v>0</v>
      </c>
      <c r="L774">
        <v>1</v>
      </c>
      <c r="M774" t="b">
        <v>0</v>
      </c>
      <c r="N774" s="5">
        <f>Table1[[#This Row],[pledged]]/Table1[[#This Row],[backers_count]]</f>
        <v>50</v>
      </c>
      <c r="O774" s="1">
        <f t="shared" si="38"/>
        <v>3</v>
      </c>
      <c r="P774" s="5" t="s">
        <v>8274</v>
      </c>
      <c r="Q774" s="1" t="s">
        <v>8323</v>
      </c>
      <c r="R774" s="1" t="s">
        <v>8325</v>
      </c>
      <c r="S774" s="9">
        <f t="shared" si="36"/>
        <v>40068.056932870371</v>
      </c>
      <c r="T774" s="11">
        <f t="shared" si="37"/>
        <v>40118.165972222225</v>
      </c>
      <c r="U774" s="12" t="str">
        <f>TEXT(Table1[[#This Row],[Date Created Conversion (Launched at)]],"mmmm")</f>
        <v>September</v>
      </c>
      <c r="V774" s="12">
        <f>YEAR(Table1[[#This Row],[Date Created Conversion (Launched at)]])</f>
        <v>2009</v>
      </c>
    </row>
    <row r="775" spans="1:22" ht="43" x14ac:dyDescent="0.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 s="8">
        <v>1431298860</v>
      </c>
      <c r="J775" s="8">
        <v>1428341985</v>
      </c>
      <c r="K775" t="b">
        <v>0</v>
      </c>
      <c r="L775">
        <v>2</v>
      </c>
      <c r="M775" t="b">
        <v>0</v>
      </c>
      <c r="N775" s="5">
        <f>Table1[[#This Row],[pledged]]/Table1[[#This Row],[backers_count]]</f>
        <v>16</v>
      </c>
      <c r="O775" s="1">
        <f t="shared" si="38"/>
        <v>1</v>
      </c>
      <c r="P775" s="5" t="s">
        <v>8274</v>
      </c>
      <c r="Q775" s="1" t="s">
        <v>8323</v>
      </c>
      <c r="R775" s="1" t="s">
        <v>8325</v>
      </c>
      <c r="S775" s="9">
        <f t="shared" si="36"/>
        <v>42100.735937500001</v>
      </c>
      <c r="T775" s="11">
        <f t="shared" si="37"/>
        <v>42134.959027777775</v>
      </c>
      <c r="U775" s="12" t="str">
        <f>TEXT(Table1[[#This Row],[Date Created Conversion (Launched at)]],"mmmm")</f>
        <v>April</v>
      </c>
      <c r="V775" s="12">
        <f>YEAR(Table1[[#This Row],[Date Created Conversion (Launched at)]])</f>
        <v>2015</v>
      </c>
    </row>
    <row r="776" spans="1:22" ht="43" x14ac:dyDescent="0.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 s="8">
        <v>1393181018</v>
      </c>
      <c r="J776" s="8">
        <v>1390589018</v>
      </c>
      <c r="K776" t="b">
        <v>0</v>
      </c>
      <c r="L776">
        <v>9</v>
      </c>
      <c r="M776" t="b">
        <v>0</v>
      </c>
      <c r="N776" s="5">
        <f>Table1[[#This Row],[pledged]]/Table1[[#This Row],[backers_count]]</f>
        <v>39</v>
      </c>
      <c r="O776" s="1">
        <f t="shared" si="38"/>
        <v>70</v>
      </c>
      <c r="P776" s="5" t="s">
        <v>8274</v>
      </c>
      <c r="Q776" s="1" t="s">
        <v>8323</v>
      </c>
      <c r="R776" s="1" t="s">
        <v>8325</v>
      </c>
      <c r="S776" s="9">
        <f t="shared" si="36"/>
        <v>41663.780300925922</v>
      </c>
      <c r="T776" s="11">
        <f t="shared" si="37"/>
        <v>41693.780300925922</v>
      </c>
      <c r="U776" s="12" t="str">
        <f>TEXT(Table1[[#This Row],[Date Created Conversion (Launched at)]],"mmmm")</f>
        <v>January</v>
      </c>
      <c r="V776" s="12">
        <f>YEAR(Table1[[#This Row],[Date Created Conversion (Launched at)]])</f>
        <v>2014</v>
      </c>
    </row>
    <row r="777" spans="1:22" ht="43" x14ac:dyDescent="0.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 s="8">
        <v>1323998795</v>
      </c>
      <c r="J777" s="8">
        <v>1321406795</v>
      </c>
      <c r="K777" t="b">
        <v>0</v>
      </c>
      <c r="L777">
        <v>5</v>
      </c>
      <c r="M777" t="b">
        <v>0</v>
      </c>
      <c r="N777" s="5">
        <f>Table1[[#This Row],[pledged]]/Table1[[#This Row],[backers_count]]</f>
        <v>34</v>
      </c>
      <c r="O777" s="1">
        <f t="shared" si="38"/>
        <v>2</v>
      </c>
      <c r="P777" s="5" t="s">
        <v>8274</v>
      </c>
      <c r="Q777" s="1" t="s">
        <v>8323</v>
      </c>
      <c r="R777" s="1" t="s">
        <v>8325</v>
      </c>
      <c r="S777" s="9">
        <f t="shared" si="36"/>
        <v>40863.060127314813</v>
      </c>
      <c r="T777" s="11">
        <f t="shared" si="37"/>
        <v>40893.060127314813</v>
      </c>
      <c r="U777" s="12" t="str">
        <f>TEXT(Table1[[#This Row],[Date Created Conversion (Launched at)]],"mmmm")</f>
        <v>November</v>
      </c>
      <c r="V777" s="12">
        <f>YEAR(Table1[[#This Row],[Date Created Conversion (Launched at)]])</f>
        <v>2011</v>
      </c>
    </row>
    <row r="778" spans="1:22" ht="43" x14ac:dyDescent="0.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 s="8">
        <v>1444539600</v>
      </c>
      <c r="J778" s="8">
        <v>1441297645</v>
      </c>
      <c r="K778" t="b">
        <v>0</v>
      </c>
      <c r="L778">
        <v>57</v>
      </c>
      <c r="M778" t="b">
        <v>0</v>
      </c>
      <c r="N778" s="5">
        <f>Table1[[#This Row],[pledged]]/Table1[[#This Row],[backers_count]]</f>
        <v>63.122807017543863</v>
      </c>
      <c r="O778" s="1">
        <f t="shared" si="38"/>
        <v>51</v>
      </c>
      <c r="P778" s="5" t="s">
        <v>8274</v>
      </c>
      <c r="Q778" s="1" t="s">
        <v>8323</v>
      </c>
      <c r="R778" s="1" t="s">
        <v>8325</v>
      </c>
      <c r="S778" s="9">
        <f t="shared" si="36"/>
        <v>42250.685706018514</v>
      </c>
      <c r="T778" s="11">
        <f t="shared" si="37"/>
        <v>42288.208333333328</v>
      </c>
      <c r="U778" s="12" t="str">
        <f>TEXT(Table1[[#This Row],[Date Created Conversion (Launched at)]],"mmmm")</f>
        <v>September</v>
      </c>
      <c r="V778" s="12">
        <f>YEAR(Table1[[#This Row],[Date Created Conversion (Launched at)]])</f>
        <v>2015</v>
      </c>
    </row>
    <row r="779" spans="1:22" ht="43" x14ac:dyDescent="0.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 s="8">
        <v>1375313577</v>
      </c>
      <c r="J779" s="8">
        <v>1372721577</v>
      </c>
      <c r="K779" t="b">
        <v>0</v>
      </c>
      <c r="L779">
        <v>3</v>
      </c>
      <c r="M779" t="b">
        <v>0</v>
      </c>
      <c r="N779" s="5">
        <f>Table1[[#This Row],[pledged]]/Table1[[#This Row],[backers_count]]</f>
        <v>7</v>
      </c>
      <c r="O779" s="1">
        <f t="shared" si="38"/>
        <v>1</v>
      </c>
      <c r="P779" s="5" t="s">
        <v>8274</v>
      </c>
      <c r="Q779" s="1" t="s">
        <v>8323</v>
      </c>
      <c r="R779" s="1" t="s">
        <v>8325</v>
      </c>
      <c r="S779" s="9">
        <f t="shared" si="36"/>
        <v>41456.981215277774</v>
      </c>
      <c r="T779" s="11">
        <f t="shared" si="37"/>
        <v>41486.981215277774</v>
      </c>
      <c r="U779" s="12" t="str">
        <f>TEXT(Table1[[#This Row],[Date Created Conversion (Launched at)]],"mmmm")</f>
        <v>July</v>
      </c>
      <c r="V779" s="12">
        <f>YEAR(Table1[[#This Row],[Date Created Conversion (Launched at)]])</f>
        <v>2013</v>
      </c>
    </row>
    <row r="780" spans="1:22" ht="43" x14ac:dyDescent="0.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 s="8">
        <v>1398876680</v>
      </c>
      <c r="J780" s="8">
        <v>1396284680</v>
      </c>
      <c r="K780" t="b">
        <v>0</v>
      </c>
      <c r="L780">
        <v>1</v>
      </c>
      <c r="M780" t="b">
        <v>0</v>
      </c>
      <c r="N780" s="5">
        <f>Table1[[#This Row],[pledged]]/Table1[[#This Row],[backers_count]]</f>
        <v>2</v>
      </c>
      <c r="O780" s="1">
        <f t="shared" si="38"/>
        <v>0</v>
      </c>
      <c r="P780" s="5" t="s">
        <v>8274</v>
      </c>
      <c r="Q780" s="1" t="s">
        <v>8323</v>
      </c>
      <c r="R780" s="1" t="s">
        <v>8325</v>
      </c>
      <c r="S780" s="9">
        <f t="shared" si="36"/>
        <v>41729.702314814815</v>
      </c>
      <c r="T780" s="11">
        <f t="shared" si="37"/>
        <v>41759.702314814815</v>
      </c>
      <c r="U780" s="12" t="str">
        <f>TEXT(Table1[[#This Row],[Date Created Conversion (Launched at)]],"mmmm")</f>
        <v>March</v>
      </c>
      <c r="V780" s="12">
        <f>YEAR(Table1[[#This Row],[Date Created Conversion (Launched at)]])</f>
        <v>2014</v>
      </c>
    </row>
    <row r="781" spans="1:22" ht="43" x14ac:dyDescent="0.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 s="8">
        <v>1287115200</v>
      </c>
      <c r="J781" s="8">
        <v>1284567905</v>
      </c>
      <c r="K781" t="b">
        <v>0</v>
      </c>
      <c r="L781">
        <v>6</v>
      </c>
      <c r="M781" t="b">
        <v>0</v>
      </c>
      <c r="N781" s="5">
        <f>Table1[[#This Row],[pledged]]/Table1[[#This Row],[backers_count]]</f>
        <v>66.666666666666671</v>
      </c>
      <c r="O781" s="1">
        <f t="shared" si="38"/>
        <v>3</v>
      </c>
      <c r="P781" s="5" t="s">
        <v>8274</v>
      </c>
      <c r="Q781" s="1" t="s">
        <v>8323</v>
      </c>
      <c r="R781" s="1" t="s">
        <v>8325</v>
      </c>
      <c r="S781" s="9">
        <f t="shared" si="36"/>
        <v>40436.68408564815</v>
      </c>
      <c r="T781" s="11">
        <f t="shared" si="37"/>
        <v>40466.166666666664</v>
      </c>
      <c r="U781" s="12" t="str">
        <f>TEXT(Table1[[#This Row],[Date Created Conversion (Launched at)]],"mmmm")</f>
        <v>September</v>
      </c>
      <c r="V781" s="12">
        <f>YEAR(Table1[[#This Row],[Date Created Conversion (Launched at)]])</f>
        <v>2010</v>
      </c>
    </row>
    <row r="782" spans="1:22" ht="28.7" x14ac:dyDescent="0.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 s="8">
        <v>1304439025</v>
      </c>
      <c r="J782" s="8">
        <v>1301847025</v>
      </c>
      <c r="K782" t="b">
        <v>0</v>
      </c>
      <c r="L782">
        <v>27</v>
      </c>
      <c r="M782" t="b">
        <v>1</v>
      </c>
      <c r="N782" s="5">
        <f>Table1[[#This Row],[pledged]]/Table1[[#This Row],[backers_count]]</f>
        <v>38.518518518518519</v>
      </c>
      <c r="O782" s="1">
        <f t="shared" si="38"/>
        <v>104</v>
      </c>
      <c r="P782" s="5" t="s">
        <v>8275</v>
      </c>
      <c r="Q782" s="1" t="s">
        <v>8326</v>
      </c>
      <c r="R782" s="1" t="s">
        <v>8327</v>
      </c>
      <c r="S782" s="9">
        <f t="shared" si="36"/>
        <v>40636.673900462964</v>
      </c>
      <c r="T782" s="11">
        <f t="shared" si="37"/>
        <v>40666.673900462964</v>
      </c>
      <c r="U782" s="12" t="str">
        <f>TEXT(Table1[[#This Row],[Date Created Conversion (Launched at)]],"mmmm")</f>
        <v>April</v>
      </c>
      <c r="V782" s="12">
        <f>YEAR(Table1[[#This Row],[Date Created Conversion (Launched at)]])</f>
        <v>2011</v>
      </c>
    </row>
    <row r="783" spans="1:22" ht="43" x14ac:dyDescent="0.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 s="8">
        <v>1370649674</v>
      </c>
      <c r="J783" s="8">
        <v>1368057674</v>
      </c>
      <c r="K783" t="b">
        <v>0</v>
      </c>
      <c r="L783">
        <v>25</v>
      </c>
      <c r="M783" t="b">
        <v>1</v>
      </c>
      <c r="N783" s="5">
        <f>Table1[[#This Row],[pledged]]/Table1[[#This Row],[backers_count]]</f>
        <v>42.609200000000001</v>
      </c>
      <c r="O783" s="1">
        <f t="shared" si="38"/>
        <v>133</v>
      </c>
      <c r="P783" s="5" t="s">
        <v>8275</v>
      </c>
      <c r="Q783" s="1" t="s">
        <v>8326</v>
      </c>
      <c r="R783" s="1" t="s">
        <v>8327</v>
      </c>
      <c r="S783" s="9">
        <f t="shared" si="36"/>
        <v>41403.000856481478</v>
      </c>
      <c r="T783" s="11">
        <f t="shared" si="37"/>
        <v>41433.000856481478</v>
      </c>
      <c r="U783" s="12" t="str">
        <f>TEXT(Table1[[#This Row],[Date Created Conversion (Launched at)]],"mmmm")</f>
        <v>May</v>
      </c>
      <c r="V783" s="12">
        <f>YEAR(Table1[[#This Row],[Date Created Conversion (Launched at)]])</f>
        <v>2013</v>
      </c>
    </row>
    <row r="784" spans="1:22" ht="43" x14ac:dyDescent="0.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 s="8">
        <v>1345918302</v>
      </c>
      <c r="J784" s="8">
        <v>1343326302</v>
      </c>
      <c r="K784" t="b">
        <v>0</v>
      </c>
      <c r="L784">
        <v>14</v>
      </c>
      <c r="M784" t="b">
        <v>1</v>
      </c>
      <c r="N784" s="5">
        <f>Table1[[#This Row],[pledged]]/Table1[[#This Row],[backers_count]]</f>
        <v>50</v>
      </c>
      <c r="O784" s="1">
        <f t="shared" si="38"/>
        <v>100</v>
      </c>
      <c r="P784" s="5" t="s">
        <v>8275</v>
      </c>
      <c r="Q784" s="1" t="s">
        <v>8326</v>
      </c>
      <c r="R784" s="1" t="s">
        <v>8327</v>
      </c>
      <c r="S784" s="9">
        <f t="shared" si="36"/>
        <v>41116.758125</v>
      </c>
      <c r="T784" s="11">
        <f t="shared" si="37"/>
        <v>41146.758125</v>
      </c>
      <c r="U784" s="12" t="str">
        <f>TEXT(Table1[[#This Row],[Date Created Conversion (Launched at)]],"mmmm")</f>
        <v>July</v>
      </c>
      <c r="V784" s="12">
        <f>YEAR(Table1[[#This Row],[Date Created Conversion (Launched at)]])</f>
        <v>2012</v>
      </c>
    </row>
    <row r="785" spans="1:22" ht="43" x14ac:dyDescent="0.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 s="8">
        <v>1335564000</v>
      </c>
      <c r="J785" s="8">
        <v>1332182049</v>
      </c>
      <c r="K785" t="b">
        <v>0</v>
      </c>
      <c r="L785">
        <v>35</v>
      </c>
      <c r="M785" t="b">
        <v>1</v>
      </c>
      <c r="N785" s="5">
        <f>Table1[[#This Row],[pledged]]/Table1[[#This Row],[backers_count]]</f>
        <v>63.485714285714288</v>
      </c>
      <c r="O785" s="1">
        <f t="shared" si="38"/>
        <v>148</v>
      </c>
      <c r="P785" s="5" t="s">
        <v>8275</v>
      </c>
      <c r="Q785" s="1" t="s">
        <v>8326</v>
      </c>
      <c r="R785" s="1" t="s">
        <v>8327</v>
      </c>
      <c r="S785" s="9">
        <f t="shared" si="36"/>
        <v>40987.773715277777</v>
      </c>
      <c r="T785" s="11">
        <f t="shared" si="37"/>
        <v>41026.916666666664</v>
      </c>
      <c r="U785" s="12" t="str">
        <f>TEXT(Table1[[#This Row],[Date Created Conversion (Launched at)]],"mmmm")</f>
        <v>March</v>
      </c>
      <c r="V785" s="12">
        <f>YEAR(Table1[[#This Row],[Date Created Conversion (Launched at)]])</f>
        <v>2012</v>
      </c>
    </row>
    <row r="786" spans="1:22" ht="43" x14ac:dyDescent="0.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 s="8">
        <v>1395023719</v>
      </c>
      <c r="J786" s="8">
        <v>1391571319</v>
      </c>
      <c r="K786" t="b">
        <v>0</v>
      </c>
      <c r="L786">
        <v>10</v>
      </c>
      <c r="M786" t="b">
        <v>1</v>
      </c>
      <c r="N786" s="5">
        <f>Table1[[#This Row],[pledged]]/Table1[[#This Row],[backers_count]]</f>
        <v>102.5</v>
      </c>
      <c r="O786" s="1">
        <f t="shared" si="38"/>
        <v>103</v>
      </c>
      <c r="P786" s="5" t="s">
        <v>8275</v>
      </c>
      <c r="Q786" s="1" t="s">
        <v>8326</v>
      </c>
      <c r="R786" s="1" t="s">
        <v>8327</v>
      </c>
      <c r="S786" s="9">
        <f t="shared" si="36"/>
        <v>41675.149525462963</v>
      </c>
      <c r="T786" s="11">
        <f t="shared" si="37"/>
        <v>41715.107858796298</v>
      </c>
      <c r="U786" s="12" t="str">
        <f>TEXT(Table1[[#This Row],[Date Created Conversion (Launched at)]],"mmmm")</f>
        <v>February</v>
      </c>
      <c r="V786" s="12">
        <f>YEAR(Table1[[#This Row],[Date Created Conversion (Launched at)]])</f>
        <v>2014</v>
      </c>
    </row>
    <row r="787" spans="1:22" ht="43" x14ac:dyDescent="0.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 s="8">
        <v>1362060915</v>
      </c>
      <c r="J787" s="8">
        <v>1359468915</v>
      </c>
      <c r="K787" t="b">
        <v>0</v>
      </c>
      <c r="L787">
        <v>29</v>
      </c>
      <c r="M787" t="b">
        <v>1</v>
      </c>
      <c r="N787" s="5">
        <f>Table1[[#This Row],[pledged]]/Table1[[#This Row],[backers_count]]</f>
        <v>31.142758620689655</v>
      </c>
      <c r="O787" s="1">
        <f t="shared" si="38"/>
        <v>181</v>
      </c>
      <c r="P787" s="5" t="s">
        <v>8275</v>
      </c>
      <c r="Q787" s="1" t="s">
        <v>8326</v>
      </c>
      <c r="R787" s="1" t="s">
        <v>8327</v>
      </c>
      <c r="S787" s="9">
        <f t="shared" si="36"/>
        <v>41303.593923611115</v>
      </c>
      <c r="T787" s="11">
        <f t="shared" si="37"/>
        <v>41333.593923611115</v>
      </c>
      <c r="U787" s="12" t="str">
        <f>TEXT(Table1[[#This Row],[Date Created Conversion (Launched at)]],"mmmm")</f>
        <v>January</v>
      </c>
      <c r="V787" s="12">
        <f>YEAR(Table1[[#This Row],[Date Created Conversion (Launched at)]])</f>
        <v>2013</v>
      </c>
    </row>
    <row r="788" spans="1:22" ht="43" x14ac:dyDescent="0.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 s="8">
        <v>1336751220</v>
      </c>
      <c r="J788" s="8">
        <v>1331774434</v>
      </c>
      <c r="K788" t="b">
        <v>0</v>
      </c>
      <c r="L788">
        <v>44</v>
      </c>
      <c r="M788" t="b">
        <v>1</v>
      </c>
      <c r="N788" s="5">
        <f>Table1[[#This Row],[pledged]]/Table1[[#This Row],[backers_count]]</f>
        <v>162.27272727272728</v>
      </c>
      <c r="O788" s="1">
        <f t="shared" si="38"/>
        <v>143</v>
      </c>
      <c r="P788" s="5" t="s">
        <v>8275</v>
      </c>
      <c r="Q788" s="1" t="s">
        <v>8326</v>
      </c>
      <c r="R788" s="1" t="s">
        <v>8327</v>
      </c>
      <c r="S788" s="9">
        <f t="shared" si="36"/>
        <v>40983.055949074071</v>
      </c>
      <c r="T788" s="11">
        <f t="shared" si="37"/>
        <v>41040.657638888893</v>
      </c>
      <c r="U788" s="12" t="str">
        <f>TEXT(Table1[[#This Row],[Date Created Conversion (Launched at)]],"mmmm")</f>
        <v>March</v>
      </c>
      <c r="V788" s="12">
        <f>YEAR(Table1[[#This Row],[Date Created Conversion (Launched at)]])</f>
        <v>2012</v>
      </c>
    </row>
    <row r="789" spans="1:22" ht="43" x14ac:dyDescent="0.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 s="8">
        <v>1383318226</v>
      </c>
      <c r="J789" s="8">
        <v>1380726226</v>
      </c>
      <c r="K789" t="b">
        <v>0</v>
      </c>
      <c r="L789">
        <v>17</v>
      </c>
      <c r="M789" t="b">
        <v>1</v>
      </c>
      <c r="N789" s="5">
        <f>Table1[[#This Row],[pledged]]/Table1[[#This Row],[backers_count]]</f>
        <v>80.588235294117652</v>
      </c>
      <c r="O789" s="1">
        <f t="shared" si="38"/>
        <v>114</v>
      </c>
      <c r="P789" s="5" t="s">
        <v>8275</v>
      </c>
      <c r="Q789" s="1" t="s">
        <v>8326</v>
      </c>
      <c r="R789" s="1" t="s">
        <v>8327</v>
      </c>
      <c r="S789" s="9">
        <f t="shared" si="36"/>
        <v>41549.627615740741</v>
      </c>
      <c r="T789" s="11">
        <f t="shared" si="37"/>
        <v>41579.627615740741</v>
      </c>
      <c r="U789" s="12" t="str">
        <f>TEXT(Table1[[#This Row],[Date Created Conversion (Launched at)]],"mmmm")</f>
        <v>October</v>
      </c>
      <c r="V789" s="12">
        <f>YEAR(Table1[[#This Row],[Date Created Conversion (Launched at)]])</f>
        <v>2013</v>
      </c>
    </row>
    <row r="790" spans="1:22" ht="43" x14ac:dyDescent="0.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 s="8">
        <v>1341633540</v>
      </c>
      <c r="J790" s="8">
        <v>1338336588</v>
      </c>
      <c r="K790" t="b">
        <v>0</v>
      </c>
      <c r="L790">
        <v>34</v>
      </c>
      <c r="M790" t="b">
        <v>1</v>
      </c>
      <c r="N790" s="5">
        <f>Table1[[#This Row],[pledged]]/Table1[[#This Row],[backers_count]]</f>
        <v>59.85441176470588</v>
      </c>
      <c r="O790" s="1">
        <f t="shared" si="38"/>
        <v>204</v>
      </c>
      <c r="P790" s="5" t="s">
        <v>8275</v>
      </c>
      <c r="Q790" s="1" t="s">
        <v>8326</v>
      </c>
      <c r="R790" s="1" t="s">
        <v>8327</v>
      </c>
      <c r="S790" s="9">
        <f t="shared" si="36"/>
        <v>41059.006805555553</v>
      </c>
      <c r="T790" s="11">
        <f t="shared" si="37"/>
        <v>41097.165972222225</v>
      </c>
      <c r="U790" s="12" t="str">
        <f>TEXT(Table1[[#This Row],[Date Created Conversion (Launched at)]],"mmmm")</f>
        <v>May</v>
      </c>
      <c r="V790" s="12">
        <f>YEAR(Table1[[#This Row],[Date Created Conversion (Launched at)]])</f>
        <v>2012</v>
      </c>
    </row>
    <row r="791" spans="1:22" ht="43" x14ac:dyDescent="0.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 s="8">
        <v>1358755140</v>
      </c>
      <c r="J791" s="8">
        <v>1357187280</v>
      </c>
      <c r="K791" t="b">
        <v>0</v>
      </c>
      <c r="L791">
        <v>14</v>
      </c>
      <c r="M791" t="b">
        <v>1</v>
      </c>
      <c r="N791" s="5">
        <f>Table1[[#This Row],[pledged]]/Table1[[#This Row],[backers_count]]</f>
        <v>132.85714285714286</v>
      </c>
      <c r="O791" s="1">
        <f t="shared" si="38"/>
        <v>109</v>
      </c>
      <c r="P791" s="5" t="s">
        <v>8275</v>
      </c>
      <c r="Q791" s="1" t="s">
        <v>8326</v>
      </c>
      <c r="R791" s="1" t="s">
        <v>8327</v>
      </c>
      <c r="S791" s="9">
        <f t="shared" si="36"/>
        <v>41277.186111111107</v>
      </c>
      <c r="T791" s="11">
        <f t="shared" si="37"/>
        <v>41295.332638888889</v>
      </c>
      <c r="U791" s="12" t="str">
        <f>TEXT(Table1[[#This Row],[Date Created Conversion (Launched at)]],"mmmm")</f>
        <v>January</v>
      </c>
      <c r="V791" s="12">
        <f>YEAR(Table1[[#This Row],[Date Created Conversion (Launched at)]])</f>
        <v>2013</v>
      </c>
    </row>
    <row r="792" spans="1:22" ht="43" x14ac:dyDescent="0.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 s="8">
        <v>1359680939</v>
      </c>
      <c r="J792" s="8">
        <v>1357088939</v>
      </c>
      <c r="K792" t="b">
        <v>0</v>
      </c>
      <c r="L792">
        <v>156</v>
      </c>
      <c r="M792" t="b">
        <v>1</v>
      </c>
      <c r="N792" s="5">
        <f>Table1[[#This Row],[pledged]]/Table1[[#This Row],[backers_count]]</f>
        <v>92.547820512820508</v>
      </c>
      <c r="O792" s="1">
        <f t="shared" si="38"/>
        <v>144</v>
      </c>
      <c r="P792" s="5" t="s">
        <v>8275</v>
      </c>
      <c r="Q792" s="1" t="s">
        <v>8326</v>
      </c>
      <c r="R792" s="1" t="s">
        <v>8327</v>
      </c>
      <c r="S792" s="9">
        <f t="shared" si="36"/>
        <v>41276.047905092593</v>
      </c>
      <c r="T792" s="11">
        <f t="shared" si="37"/>
        <v>41306.047905092593</v>
      </c>
      <c r="U792" s="12" t="str">
        <f>TEXT(Table1[[#This Row],[Date Created Conversion (Launched at)]],"mmmm")</f>
        <v>January</v>
      </c>
      <c r="V792" s="12">
        <f>YEAR(Table1[[#This Row],[Date Created Conversion (Launched at)]])</f>
        <v>2013</v>
      </c>
    </row>
    <row r="793" spans="1:22" ht="43" x14ac:dyDescent="0.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 s="8">
        <v>1384322340</v>
      </c>
      <c r="J793" s="8">
        <v>1381430646</v>
      </c>
      <c r="K793" t="b">
        <v>0</v>
      </c>
      <c r="L793">
        <v>128</v>
      </c>
      <c r="M793" t="b">
        <v>1</v>
      </c>
      <c r="N793" s="5">
        <f>Table1[[#This Row],[pledged]]/Table1[[#This Row],[backers_count]]</f>
        <v>60.859375</v>
      </c>
      <c r="O793" s="1">
        <f t="shared" si="38"/>
        <v>104</v>
      </c>
      <c r="P793" s="5" t="s">
        <v>8275</v>
      </c>
      <c r="Q793" s="1" t="s">
        <v>8326</v>
      </c>
      <c r="R793" s="1" t="s">
        <v>8327</v>
      </c>
      <c r="S793" s="9">
        <f t="shared" si="36"/>
        <v>41557.780624999999</v>
      </c>
      <c r="T793" s="11">
        <f t="shared" si="37"/>
        <v>41591.249305555553</v>
      </c>
      <c r="U793" s="12" t="str">
        <f>TEXT(Table1[[#This Row],[Date Created Conversion (Launched at)]],"mmmm")</f>
        <v>October</v>
      </c>
      <c r="V793" s="12">
        <f>YEAR(Table1[[#This Row],[Date Created Conversion (Launched at)]])</f>
        <v>2013</v>
      </c>
    </row>
    <row r="794" spans="1:22" ht="28.7" x14ac:dyDescent="0.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 s="8">
        <v>1383861483</v>
      </c>
      <c r="J794" s="8">
        <v>1381265883</v>
      </c>
      <c r="K794" t="b">
        <v>0</v>
      </c>
      <c r="L794">
        <v>60</v>
      </c>
      <c r="M794" t="b">
        <v>1</v>
      </c>
      <c r="N794" s="5">
        <f>Table1[[#This Row],[pledged]]/Table1[[#This Row],[backers_count]]</f>
        <v>41.851833333333339</v>
      </c>
      <c r="O794" s="1">
        <f t="shared" si="38"/>
        <v>100</v>
      </c>
      <c r="P794" s="5" t="s">
        <v>8275</v>
      </c>
      <c r="Q794" s="1" t="s">
        <v>8326</v>
      </c>
      <c r="R794" s="1" t="s">
        <v>8327</v>
      </c>
      <c r="S794" s="9">
        <f t="shared" si="36"/>
        <v>41555.87364583333</v>
      </c>
      <c r="T794" s="11">
        <f t="shared" si="37"/>
        <v>41585.915312500001</v>
      </c>
      <c r="U794" s="12" t="str">
        <f>TEXT(Table1[[#This Row],[Date Created Conversion (Launched at)]],"mmmm")</f>
        <v>October</v>
      </c>
      <c r="V794" s="12">
        <f>YEAR(Table1[[#This Row],[Date Created Conversion (Launched at)]])</f>
        <v>2013</v>
      </c>
    </row>
    <row r="795" spans="1:22" ht="43" x14ac:dyDescent="0.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 s="8">
        <v>1372827540</v>
      </c>
      <c r="J795" s="8">
        <v>1371491244</v>
      </c>
      <c r="K795" t="b">
        <v>0</v>
      </c>
      <c r="L795">
        <v>32</v>
      </c>
      <c r="M795" t="b">
        <v>1</v>
      </c>
      <c r="N795" s="5">
        <f>Table1[[#This Row],[pledged]]/Table1[[#This Row],[backers_count]]</f>
        <v>88.325937499999995</v>
      </c>
      <c r="O795" s="1">
        <f t="shared" si="38"/>
        <v>103</v>
      </c>
      <c r="P795" s="5" t="s">
        <v>8275</v>
      </c>
      <c r="Q795" s="1" t="s">
        <v>8326</v>
      </c>
      <c r="R795" s="1" t="s">
        <v>8327</v>
      </c>
      <c r="S795" s="9">
        <f t="shared" si="36"/>
        <v>41442.741249999999</v>
      </c>
      <c r="T795" s="11">
        <f t="shared" si="37"/>
        <v>41458.207638888889</v>
      </c>
      <c r="U795" s="12" t="str">
        <f>TEXT(Table1[[#This Row],[Date Created Conversion (Launched at)]],"mmmm")</f>
        <v>June</v>
      </c>
      <c r="V795" s="12">
        <f>YEAR(Table1[[#This Row],[Date Created Conversion (Launched at)]])</f>
        <v>2013</v>
      </c>
    </row>
    <row r="796" spans="1:22" ht="43" x14ac:dyDescent="0.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 s="8">
        <v>1315242360</v>
      </c>
      <c r="J796" s="8">
        <v>1310438737</v>
      </c>
      <c r="K796" t="b">
        <v>0</v>
      </c>
      <c r="L796">
        <v>53</v>
      </c>
      <c r="M796" t="b">
        <v>1</v>
      </c>
      <c r="N796" s="5">
        <f>Table1[[#This Row],[pledged]]/Table1[[#This Row],[backers_count]]</f>
        <v>158.96226415094338</v>
      </c>
      <c r="O796" s="1">
        <f t="shared" si="38"/>
        <v>105</v>
      </c>
      <c r="P796" s="5" t="s">
        <v>8275</v>
      </c>
      <c r="Q796" s="1" t="s">
        <v>8326</v>
      </c>
      <c r="R796" s="1" t="s">
        <v>8327</v>
      </c>
      <c r="S796" s="9">
        <f t="shared" si="36"/>
        <v>40736.115011574075</v>
      </c>
      <c r="T796" s="11">
        <f t="shared" si="37"/>
        <v>40791.712500000001</v>
      </c>
      <c r="U796" s="12" t="str">
        <f>TEXT(Table1[[#This Row],[Date Created Conversion (Launched at)]],"mmmm")</f>
        <v>July</v>
      </c>
      <c r="V796" s="12">
        <f>YEAR(Table1[[#This Row],[Date Created Conversion (Launched at)]])</f>
        <v>2011</v>
      </c>
    </row>
    <row r="797" spans="1:22" ht="43" x14ac:dyDescent="0.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 s="8">
        <v>1333774740</v>
      </c>
      <c r="J797" s="8">
        <v>1330094566</v>
      </c>
      <c r="K797" t="b">
        <v>0</v>
      </c>
      <c r="L797">
        <v>184</v>
      </c>
      <c r="M797" t="b">
        <v>1</v>
      </c>
      <c r="N797" s="5">
        <f>Table1[[#This Row],[pledged]]/Table1[[#This Row],[backers_count]]</f>
        <v>85.054347826086953</v>
      </c>
      <c r="O797" s="1">
        <f t="shared" si="38"/>
        <v>112</v>
      </c>
      <c r="P797" s="5" t="s">
        <v>8275</v>
      </c>
      <c r="Q797" s="1" t="s">
        <v>8326</v>
      </c>
      <c r="R797" s="1" t="s">
        <v>8327</v>
      </c>
      <c r="S797" s="9">
        <f t="shared" si="36"/>
        <v>40963.613032407404</v>
      </c>
      <c r="T797" s="11">
        <f t="shared" si="37"/>
        <v>41006.207638888889</v>
      </c>
      <c r="U797" s="12" t="str">
        <f>TEXT(Table1[[#This Row],[Date Created Conversion (Launched at)]],"mmmm")</f>
        <v>February</v>
      </c>
      <c r="V797" s="12">
        <f>YEAR(Table1[[#This Row],[Date Created Conversion (Launched at)]])</f>
        <v>2012</v>
      </c>
    </row>
    <row r="798" spans="1:22" ht="57.35" x14ac:dyDescent="0.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 s="8">
        <v>1379279400</v>
      </c>
      <c r="J798" s="8">
        <v>1376687485</v>
      </c>
      <c r="K798" t="b">
        <v>0</v>
      </c>
      <c r="L798">
        <v>90</v>
      </c>
      <c r="M798" t="b">
        <v>1</v>
      </c>
      <c r="N798" s="5">
        <f>Table1[[#This Row],[pledged]]/Table1[[#This Row],[backers_count]]</f>
        <v>112.61111111111111</v>
      </c>
      <c r="O798" s="1">
        <f t="shared" si="38"/>
        <v>101</v>
      </c>
      <c r="P798" s="5" t="s">
        <v>8275</v>
      </c>
      <c r="Q798" s="1" t="s">
        <v>8326</v>
      </c>
      <c r="R798" s="1" t="s">
        <v>8327</v>
      </c>
      <c r="S798" s="9">
        <f t="shared" si="36"/>
        <v>41502.882928240739</v>
      </c>
      <c r="T798" s="11">
        <f t="shared" si="37"/>
        <v>41532.881944444445</v>
      </c>
      <c r="U798" s="12" t="str">
        <f>TEXT(Table1[[#This Row],[Date Created Conversion (Launched at)]],"mmmm")</f>
        <v>August</v>
      </c>
      <c r="V798" s="12">
        <f>YEAR(Table1[[#This Row],[Date Created Conversion (Launched at)]])</f>
        <v>2013</v>
      </c>
    </row>
    <row r="799" spans="1:22" ht="43" x14ac:dyDescent="0.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 s="8">
        <v>1335672000</v>
      </c>
      <c r="J799" s="8">
        <v>1332978688</v>
      </c>
      <c r="K799" t="b">
        <v>0</v>
      </c>
      <c r="L799">
        <v>71</v>
      </c>
      <c r="M799" t="b">
        <v>1</v>
      </c>
      <c r="N799" s="5">
        <f>Table1[[#This Row],[pledged]]/Table1[[#This Row],[backers_count]]</f>
        <v>45.436619718309856</v>
      </c>
      <c r="O799" s="1">
        <f t="shared" si="38"/>
        <v>108</v>
      </c>
      <c r="P799" s="5" t="s">
        <v>8275</v>
      </c>
      <c r="Q799" s="1" t="s">
        <v>8326</v>
      </c>
      <c r="R799" s="1" t="s">
        <v>8327</v>
      </c>
      <c r="S799" s="9">
        <f t="shared" si="36"/>
        <v>40996.994074074071</v>
      </c>
      <c r="T799" s="11">
        <f t="shared" si="37"/>
        <v>41028.166666666664</v>
      </c>
      <c r="U799" s="12" t="str">
        <f>TEXT(Table1[[#This Row],[Date Created Conversion (Launched at)]],"mmmm")</f>
        <v>March</v>
      </c>
      <c r="V799" s="12">
        <f>YEAR(Table1[[#This Row],[Date Created Conversion (Launched at)]])</f>
        <v>2012</v>
      </c>
    </row>
    <row r="800" spans="1:22" ht="43" x14ac:dyDescent="0.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 s="8">
        <v>1412086187</v>
      </c>
      <c r="J800" s="8">
        <v>1409494187</v>
      </c>
      <c r="K800" t="b">
        <v>0</v>
      </c>
      <c r="L800">
        <v>87</v>
      </c>
      <c r="M800" t="b">
        <v>1</v>
      </c>
      <c r="N800" s="5">
        <f>Table1[[#This Row],[pledged]]/Table1[[#This Row],[backers_count]]</f>
        <v>46.218390804597703</v>
      </c>
      <c r="O800" s="1">
        <f t="shared" si="38"/>
        <v>115</v>
      </c>
      <c r="P800" s="5" t="s">
        <v>8275</v>
      </c>
      <c r="Q800" s="1" t="s">
        <v>8326</v>
      </c>
      <c r="R800" s="1" t="s">
        <v>8327</v>
      </c>
      <c r="S800" s="9">
        <f t="shared" si="36"/>
        <v>41882.590127314819</v>
      </c>
      <c r="T800" s="11">
        <f t="shared" si="37"/>
        <v>41912.590127314819</v>
      </c>
      <c r="U800" s="12" t="str">
        <f>TEXT(Table1[[#This Row],[Date Created Conversion (Launched at)]],"mmmm")</f>
        <v>August</v>
      </c>
      <c r="V800" s="12">
        <f>YEAR(Table1[[#This Row],[Date Created Conversion (Launched at)]])</f>
        <v>2014</v>
      </c>
    </row>
    <row r="801" spans="1:22" ht="43" x14ac:dyDescent="0.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 s="8">
        <v>1335542446</v>
      </c>
      <c r="J801" s="8">
        <v>1332950446</v>
      </c>
      <c r="K801" t="b">
        <v>0</v>
      </c>
      <c r="L801">
        <v>28</v>
      </c>
      <c r="M801" t="b">
        <v>1</v>
      </c>
      <c r="N801" s="5">
        <f>Table1[[#This Row],[pledged]]/Table1[[#This Row],[backers_count]]</f>
        <v>178.60714285714286</v>
      </c>
      <c r="O801" s="1">
        <f t="shared" si="38"/>
        <v>100</v>
      </c>
      <c r="P801" s="5" t="s">
        <v>8275</v>
      </c>
      <c r="Q801" s="1" t="s">
        <v>8326</v>
      </c>
      <c r="R801" s="1" t="s">
        <v>8327</v>
      </c>
      <c r="S801" s="9">
        <f t="shared" si="36"/>
        <v>40996.667199074072</v>
      </c>
      <c r="T801" s="11">
        <f t="shared" si="37"/>
        <v>41026.667199074072</v>
      </c>
      <c r="U801" s="12" t="str">
        <f>TEXT(Table1[[#This Row],[Date Created Conversion (Launched at)]],"mmmm")</f>
        <v>March</v>
      </c>
      <c r="V801" s="12">
        <f>YEAR(Table1[[#This Row],[Date Created Conversion (Launched at)]])</f>
        <v>2012</v>
      </c>
    </row>
    <row r="802" spans="1:22" ht="43" x14ac:dyDescent="0.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 s="8">
        <v>1410431054</v>
      </c>
      <c r="J802" s="8">
        <v>1407839054</v>
      </c>
      <c r="K802" t="b">
        <v>0</v>
      </c>
      <c r="L802">
        <v>56</v>
      </c>
      <c r="M802" t="b">
        <v>1</v>
      </c>
      <c r="N802" s="5">
        <f>Table1[[#This Row],[pledged]]/Table1[[#This Row],[backers_count]]</f>
        <v>40.75</v>
      </c>
      <c r="O802" s="1">
        <f t="shared" si="38"/>
        <v>152</v>
      </c>
      <c r="P802" s="5" t="s">
        <v>8275</v>
      </c>
      <c r="Q802" s="1" t="s">
        <v>8326</v>
      </c>
      <c r="R802" s="1" t="s">
        <v>8327</v>
      </c>
      <c r="S802" s="9">
        <f t="shared" si="36"/>
        <v>41863.433495370373</v>
      </c>
      <c r="T802" s="11">
        <f t="shared" si="37"/>
        <v>41893.433495370373</v>
      </c>
      <c r="U802" s="12" t="str">
        <f>TEXT(Table1[[#This Row],[Date Created Conversion (Launched at)]],"mmmm")</f>
        <v>August</v>
      </c>
      <c r="V802" s="12">
        <f>YEAR(Table1[[#This Row],[Date Created Conversion (Launched at)]])</f>
        <v>2014</v>
      </c>
    </row>
    <row r="803" spans="1:22" ht="43" x14ac:dyDescent="0.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 s="8">
        <v>1309547120</v>
      </c>
      <c r="J803" s="8">
        <v>1306955120</v>
      </c>
      <c r="K803" t="b">
        <v>0</v>
      </c>
      <c r="L803">
        <v>51</v>
      </c>
      <c r="M803" t="b">
        <v>1</v>
      </c>
      <c r="N803" s="5">
        <f>Table1[[#This Row],[pledged]]/Table1[[#This Row],[backers_count]]</f>
        <v>43.733921568627444</v>
      </c>
      <c r="O803" s="1">
        <f t="shared" si="38"/>
        <v>112</v>
      </c>
      <c r="P803" s="5" t="s">
        <v>8275</v>
      </c>
      <c r="Q803" s="1" t="s">
        <v>8326</v>
      </c>
      <c r="R803" s="1" t="s">
        <v>8327</v>
      </c>
      <c r="S803" s="9">
        <f t="shared" si="36"/>
        <v>40695.795370370368</v>
      </c>
      <c r="T803" s="11">
        <f t="shared" si="37"/>
        <v>40725.795370370368</v>
      </c>
      <c r="U803" s="12" t="str">
        <f>TEXT(Table1[[#This Row],[Date Created Conversion (Launched at)]],"mmmm")</f>
        <v>June</v>
      </c>
      <c r="V803" s="12">
        <f>YEAR(Table1[[#This Row],[Date Created Conversion (Launched at)]])</f>
        <v>2011</v>
      </c>
    </row>
    <row r="804" spans="1:22" ht="43" x14ac:dyDescent="0.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 s="8">
        <v>1347854700</v>
      </c>
      <c r="J804" s="8">
        <v>1343867524</v>
      </c>
      <c r="K804" t="b">
        <v>0</v>
      </c>
      <c r="L804">
        <v>75</v>
      </c>
      <c r="M804" t="b">
        <v>1</v>
      </c>
      <c r="N804" s="5">
        <f>Table1[[#This Row],[pledged]]/Table1[[#This Row],[backers_count]]</f>
        <v>81.066666666666663</v>
      </c>
      <c r="O804" s="1">
        <f t="shared" si="38"/>
        <v>101</v>
      </c>
      <c r="P804" s="5" t="s">
        <v>8275</v>
      </c>
      <c r="Q804" s="1" t="s">
        <v>8326</v>
      </c>
      <c r="R804" s="1" t="s">
        <v>8327</v>
      </c>
      <c r="S804" s="9">
        <f t="shared" si="36"/>
        <v>41123.022268518514</v>
      </c>
      <c r="T804" s="11">
        <f t="shared" si="37"/>
        <v>41169.170138888891</v>
      </c>
      <c r="U804" s="12" t="str">
        <f>TEXT(Table1[[#This Row],[Date Created Conversion (Launched at)]],"mmmm")</f>
        <v>August</v>
      </c>
      <c r="V804" s="12">
        <f>YEAR(Table1[[#This Row],[Date Created Conversion (Launched at)]])</f>
        <v>2012</v>
      </c>
    </row>
    <row r="805" spans="1:22" ht="43" x14ac:dyDescent="0.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 s="8">
        <v>1306630800</v>
      </c>
      <c r="J805" s="8">
        <v>1304376478</v>
      </c>
      <c r="K805" t="b">
        <v>0</v>
      </c>
      <c r="L805">
        <v>38</v>
      </c>
      <c r="M805" t="b">
        <v>1</v>
      </c>
      <c r="N805" s="5">
        <f>Table1[[#This Row],[pledged]]/Table1[[#This Row],[backers_count]]</f>
        <v>74.60526315789474</v>
      </c>
      <c r="O805" s="1">
        <f t="shared" si="38"/>
        <v>123</v>
      </c>
      <c r="P805" s="5" t="s">
        <v>8275</v>
      </c>
      <c r="Q805" s="1" t="s">
        <v>8326</v>
      </c>
      <c r="R805" s="1" t="s">
        <v>8327</v>
      </c>
      <c r="S805" s="9">
        <f t="shared" si="36"/>
        <v>40665.949976851851</v>
      </c>
      <c r="T805" s="11">
        <f t="shared" si="37"/>
        <v>40692.041666666664</v>
      </c>
      <c r="U805" s="12" t="str">
        <f>TEXT(Table1[[#This Row],[Date Created Conversion (Launched at)]],"mmmm")</f>
        <v>May</v>
      </c>
      <c r="V805" s="12">
        <f>YEAR(Table1[[#This Row],[Date Created Conversion (Launched at)]])</f>
        <v>2011</v>
      </c>
    </row>
    <row r="806" spans="1:22" ht="43" x14ac:dyDescent="0.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 s="8">
        <v>1311393540</v>
      </c>
      <c r="J806" s="8">
        <v>1309919526</v>
      </c>
      <c r="K806" t="b">
        <v>0</v>
      </c>
      <c r="L806">
        <v>18</v>
      </c>
      <c r="M806" t="b">
        <v>1</v>
      </c>
      <c r="N806" s="5">
        <f>Table1[[#This Row],[pledged]]/Table1[[#This Row],[backers_count]]</f>
        <v>305.55555555555554</v>
      </c>
      <c r="O806" s="1">
        <f t="shared" si="38"/>
        <v>100</v>
      </c>
      <c r="P806" s="5" t="s">
        <v>8275</v>
      </c>
      <c r="Q806" s="1" t="s">
        <v>8326</v>
      </c>
      <c r="R806" s="1" t="s">
        <v>8327</v>
      </c>
      <c r="S806" s="9">
        <f t="shared" si="36"/>
        <v>40730.105624999997</v>
      </c>
      <c r="T806" s="11">
        <f t="shared" si="37"/>
        <v>40747.165972222225</v>
      </c>
      <c r="U806" s="12" t="str">
        <f>TEXT(Table1[[#This Row],[Date Created Conversion (Launched at)]],"mmmm")</f>
        <v>July</v>
      </c>
      <c r="V806" s="12">
        <f>YEAR(Table1[[#This Row],[Date Created Conversion (Launched at)]])</f>
        <v>2011</v>
      </c>
    </row>
    <row r="807" spans="1:22" ht="43" x14ac:dyDescent="0.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 s="8">
        <v>1310857200</v>
      </c>
      <c r="J807" s="8">
        <v>1306525512</v>
      </c>
      <c r="K807" t="b">
        <v>0</v>
      </c>
      <c r="L807">
        <v>54</v>
      </c>
      <c r="M807" t="b">
        <v>1</v>
      </c>
      <c r="N807" s="5">
        <f>Table1[[#This Row],[pledged]]/Table1[[#This Row],[backers_count]]</f>
        <v>58.333333333333336</v>
      </c>
      <c r="O807" s="1">
        <f t="shared" si="38"/>
        <v>105</v>
      </c>
      <c r="P807" s="5" t="s">
        <v>8275</v>
      </c>
      <c r="Q807" s="1" t="s">
        <v>8326</v>
      </c>
      <c r="R807" s="1" t="s">
        <v>8327</v>
      </c>
      <c r="S807" s="9">
        <f t="shared" si="36"/>
        <v>40690.823055555556</v>
      </c>
      <c r="T807" s="11">
        <f t="shared" si="37"/>
        <v>40740.958333333336</v>
      </c>
      <c r="U807" s="12" t="str">
        <f>TEXT(Table1[[#This Row],[Date Created Conversion (Launched at)]],"mmmm")</f>
        <v>May</v>
      </c>
      <c r="V807" s="12">
        <f>YEAR(Table1[[#This Row],[Date Created Conversion (Launched at)]])</f>
        <v>2011</v>
      </c>
    </row>
    <row r="808" spans="1:22" x14ac:dyDescent="0.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 s="8">
        <v>1315413339</v>
      </c>
      <c r="J808" s="8">
        <v>1312821339</v>
      </c>
      <c r="K808" t="b">
        <v>0</v>
      </c>
      <c r="L808">
        <v>71</v>
      </c>
      <c r="M808" t="b">
        <v>1</v>
      </c>
      <c r="N808" s="5">
        <f>Table1[[#This Row],[pledged]]/Table1[[#This Row],[backers_count]]</f>
        <v>117.67605633802818</v>
      </c>
      <c r="O808" s="1">
        <f t="shared" si="38"/>
        <v>104</v>
      </c>
      <c r="P808" s="5" t="s">
        <v>8275</v>
      </c>
      <c r="Q808" s="1" t="s">
        <v>8326</v>
      </c>
      <c r="R808" s="1" t="s">
        <v>8327</v>
      </c>
      <c r="S808" s="9">
        <f t="shared" si="36"/>
        <v>40763.691423611112</v>
      </c>
      <c r="T808" s="11">
        <f t="shared" si="37"/>
        <v>40793.691423611112</v>
      </c>
      <c r="U808" s="12" t="str">
        <f>TEXT(Table1[[#This Row],[Date Created Conversion (Launched at)]],"mmmm")</f>
        <v>August</v>
      </c>
      <c r="V808" s="12">
        <f>YEAR(Table1[[#This Row],[Date Created Conversion (Launched at)]])</f>
        <v>2011</v>
      </c>
    </row>
    <row r="809" spans="1:22" ht="28.7" x14ac:dyDescent="0.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 s="8">
        <v>1488333600</v>
      </c>
      <c r="J809" s="8">
        <v>1485270311</v>
      </c>
      <c r="K809" t="b">
        <v>0</v>
      </c>
      <c r="L809">
        <v>57</v>
      </c>
      <c r="M809" t="b">
        <v>1</v>
      </c>
      <c r="N809" s="5">
        <f>Table1[[#This Row],[pledged]]/Table1[[#This Row],[backers_count]]</f>
        <v>73.771929824561397</v>
      </c>
      <c r="O809" s="1">
        <f t="shared" si="38"/>
        <v>105</v>
      </c>
      <c r="P809" s="5" t="s">
        <v>8275</v>
      </c>
      <c r="Q809" s="1" t="s">
        <v>8326</v>
      </c>
      <c r="R809" s="1" t="s">
        <v>8327</v>
      </c>
      <c r="S809" s="9">
        <f t="shared" si="36"/>
        <v>42759.628599537042</v>
      </c>
      <c r="T809" s="11">
        <f t="shared" si="37"/>
        <v>42795.083333333328</v>
      </c>
      <c r="U809" s="12" t="str">
        <f>TEXT(Table1[[#This Row],[Date Created Conversion (Launched at)]],"mmmm")</f>
        <v>January</v>
      </c>
      <c r="V809" s="12">
        <f>YEAR(Table1[[#This Row],[Date Created Conversion (Launched at)]])</f>
        <v>2017</v>
      </c>
    </row>
    <row r="810" spans="1:22" ht="43" x14ac:dyDescent="0.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 s="8">
        <v>1419224340</v>
      </c>
      <c r="J810" s="8">
        <v>1416363886</v>
      </c>
      <c r="K810" t="b">
        <v>0</v>
      </c>
      <c r="L810">
        <v>43</v>
      </c>
      <c r="M810" t="b">
        <v>1</v>
      </c>
      <c r="N810" s="5">
        <f>Table1[[#This Row],[pledged]]/Table1[[#This Row],[backers_count]]</f>
        <v>104.65116279069767</v>
      </c>
      <c r="O810" s="1">
        <f t="shared" si="38"/>
        <v>100</v>
      </c>
      <c r="P810" s="5" t="s">
        <v>8275</v>
      </c>
      <c r="Q810" s="1" t="s">
        <v>8326</v>
      </c>
      <c r="R810" s="1" t="s">
        <v>8327</v>
      </c>
      <c r="S810" s="9">
        <f t="shared" si="36"/>
        <v>41962.100532407407</v>
      </c>
      <c r="T810" s="11">
        <f t="shared" si="37"/>
        <v>41995.207638888889</v>
      </c>
      <c r="U810" s="12" t="str">
        <f>TEXT(Table1[[#This Row],[Date Created Conversion (Launched at)]],"mmmm")</f>
        <v>November</v>
      </c>
      <c r="V810" s="12">
        <f>YEAR(Table1[[#This Row],[Date Created Conversion (Launched at)]])</f>
        <v>2014</v>
      </c>
    </row>
    <row r="811" spans="1:22" ht="43" x14ac:dyDescent="0.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 s="8">
        <v>1390161630</v>
      </c>
      <c r="J811" s="8">
        <v>1387569630</v>
      </c>
      <c r="K811" t="b">
        <v>0</v>
      </c>
      <c r="L811">
        <v>52</v>
      </c>
      <c r="M811" t="b">
        <v>1</v>
      </c>
      <c r="N811" s="5">
        <f>Table1[[#This Row],[pledged]]/Table1[[#This Row],[backers_count]]</f>
        <v>79.82692307692308</v>
      </c>
      <c r="O811" s="1">
        <f t="shared" si="38"/>
        <v>104</v>
      </c>
      <c r="P811" s="5" t="s">
        <v>8275</v>
      </c>
      <c r="Q811" s="1" t="s">
        <v>8326</v>
      </c>
      <c r="R811" s="1" t="s">
        <v>8327</v>
      </c>
      <c r="S811" s="9">
        <f t="shared" si="36"/>
        <v>41628.833680555559</v>
      </c>
      <c r="T811" s="11">
        <f t="shared" si="37"/>
        <v>41658.833680555559</v>
      </c>
      <c r="U811" s="12" t="str">
        <f>TEXT(Table1[[#This Row],[Date Created Conversion (Launched at)]],"mmmm")</f>
        <v>December</v>
      </c>
      <c r="V811" s="12">
        <f>YEAR(Table1[[#This Row],[Date Created Conversion (Launched at)]])</f>
        <v>2013</v>
      </c>
    </row>
    <row r="812" spans="1:22" ht="43" x14ac:dyDescent="0.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 s="8">
        <v>1346462462</v>
      </c>
      <c r="J812" s="8">
        <v>1343870462</v>
      </c>
      <c r="K812" t="b">
        <v>0</v>
      </c>
      <c r="L812">
        <v>27</v>
      </c>
      <c r="M812" t="b">
        <v>1</v>
      </c>
      <c r="N812" s="5">
        <f>Table1[[#This Row],[pledged]]/Table1[[#This Row],[backers_count]]</f>
        <v>58.333333333333336</v>
      </c>
      <c r="O812" s="1">
        <f t="shared" si="38"/>
        <v>105</v>
      </c>
      <c r="P812" s="5" t="s">
        <v>8275</v>
      </c>
      <c r="Q812" s="1" t="s">
        <v>8326</v>
      </c>
      <c r="R812" s="1" t="s">
        <v>8327</v>
      </c>
      <c r="S812" s="9">
        <f t="shared" si="36"/>
        <v>41123.056273148148</v>
      </c>
      <c r="T812" s="11">
        <f t="shared" si="37"/>
        <v>41153.056273148148</v>
      </c>
      <c r="U812" s="12" t="str">
        <f>TEXT(Table1[[#This Row],[Date Created Conversion (Launched at)]],"mmmm")</f>
        <v>August</v>
      </c>
      <c r="V812" s="12">
        <f>YEAR(Table1[[#This Row],[Date Created Conversion (Launched at)]])</f>
        <v>2012</v>
      </c>
    </row>
    <row r="813" spans="1:22" ht="28.7" x14ac:dyDescent="0.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 s="8">
        <v>1373475120</v>
      </c>
      <c r="J813" s="8">
        <v>1371569202</v>
      </c>
      <c r="K813" t="b">
        <v>0</v>
      </c>
      <c r="L813">
        <v>12</v>
      </c>
      <c r="M813" t="b">
        <v>1</v>
      </c>
      <c r="N813" s="5">
        <f>Table1[[#This Row],[pledged]]/Table1[[#This Row],[backers_count]]</f>
        <v>86.666666666666671</v>
      </c>
      <c r="O813" s="1">
        <f t="shared" si="38"/>
        <v>104</v>
      </c>
      <c r="P813" s="5" t="s">
        <v>8275</v>
      </c>
      <c r="Q813" s="1" t="s">
        <v>8326</v>
      </c>
      <c r="R813" s="1" t="s">
        <v>8327</v>
      </c>
      <c r="S813" s="9">
        <f t="shared" si="36"/>
        <v>41443.643541666665</v>
      </c>
      <c r="T813" s="11">
        <f t="shared" si="37"/>
        <v>41465.702777777777</v>
      </c>
      <c r="U813" s="12" t="str">
        <f>TEXT(Table1[[#This Row],[Date Created Conversion (Launched at)]],"mmmm")</f>
        <v>June</v>
      </c>
      <c r="V813" s="12">
        <f>YEAR(Table1[[#This Row],[Date Created Conversion (Launched at)]])</f>
        <v>2013</v>
      </c>
    </row>
    <row r="814" spans="1:22" ht="43" x14ac:dyDescent="0.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 s="8">
        <v>1362146280</v>
      </c>
      <c r="J814" s="8">
        <v>1357604752</v>
      </c>
      <c r="K814" t="b">
        <v>0</v>
      </c>
      <c r="L814">
        <v>33</v>
      </c>
      <c r="M814" t="b">
        <v>1</v>
      </c>
      <c r="N814" s="5">
        <f>Table1[[#This Row],[pledged]]/Table1[[#This Row],[backers_count]]</f>
        <v>27.606060606060606</v>
      </c>
      <c r="O814" s="1">
        <f t="shared" si="38"/>
        <v>152</v>
      </c>
      <c r="P814" s="5" t="s">
        <v>8275</v>
      </c>
      <c r="Q814" s="1" t="s">
        <v>8326</v>
      </c>
      <c r="R814" s="1" t="s">
        <v>8327</v>
      </c>
      <c r="S814" s="9">
        <f t="shared" si="36"/>
        <v>41282.017962962964</v>
      </c>
      <c r="T814" s="11">
        <f t="shared" si="37"/>
        <v>41334.581944444442</v>
      </c>
      <c r="U814" s="12" t="str">
        <f>TEXT(Table1[[#This Row],[Date Created Conversion (Launched at)]],"mmmm")</f>
        <v>January</v>
      </c>
      <c r="V814" s="12">
        <f>YEAR(Table1[[#This Row],[Date Created Conversion (Launched at)]])</f>
        <v>2013</v>
      </c>
    </row>
    <row r="815" spans="1:22" ht="28.7" x14ac:dyDescent="0.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 s="8">
        <v>1342825365</v>
      </c>
      <c r="J815" s="8">
        <v>1340233365</v>
      </c>
      <c r="K815" t="b">
        <v>0</v>
      </c>
      <c r="L815">
        <v>96</v>
      </c>
      <c r="M815" t="b">
        <v>1</v>
      </c>
      <c r="N815" s="5">
        <f>Table1[[#This Row],[pledged]]/Table1[[#This Row],[backers_count]]</f>
        <v>24.999375000000001</v>
      </c>
      <c r="O815" s="1">
        <f t="shared" si="38"/>
        <v>160</v>
      </c>
      <c r="P815" s="5" t="s">
        <v>8275</v>
      </c>
      <c r="Q815" s="1" t="s">
        <v>8326</v>
      </c>
      <c r="R815" s="1" t="s">
        <v>8327</v>
      </c>
      <c r="S815" s="9">
        <f t="shared" si="36"/>
        <v>41080.960243055553</v>
      </c>
      <c r="T815" s="11">
        <f t="shared" si="37"/>
        <v>41110.960243055553</v>
      </c>
      <c r="U815" s="12" t="str">
        <f>TEXT(Table1[[#This Row],[Date Created Conversion (Launched at)]],"mmmm")</f>
        <v>June</v>
      </c>
      <c r="V815" s="12">
        <f>YEAR(Table1[[#This Row],[Date Created Conversion (Launched at)]])</f>
        <v>2012</v>
      </c>
    </row>
    <row r="816" spans="1:22" ht="43" x14ac:dyDescent="0.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 s="8">
        <v>1306865040</v>
      </c>
      <c r="J816" s="8">
        <v>1305568201</v>
      </c>
      <c r="K816" t="b">
        <v>0</v>
      </c>
      <c r="L816">
        <v>28</v>
      </c>
      <c r="M816" t="b">
        <v>1</v>
      </c>
      <c r="N816" s="5">
        <f>Table1[[#This Row],[pledged]]/Table1[[#This Row],[backers_count]]</f>
        <v>45.464285714285715</v>
      </c>
      <c r="O816" s="1">
        <f t="shared" si="38"/>
        <v>127</v>
      </c>
      <c r="P816" s="5" t="s">
        <v>8275</v>
      </c>
      <c r="Q816" s="1" t="s">
        <v>8326</v>
      </c>
      <c r="R816" s="1" t="s">
        <v>8327</v>
      </c>
      <c r="S816" s="9">
        <f t="shared" si="36"/>
        <v>40679.743067129632</v>
      </c>
      <c r="T816" s="11">
        <f t="shared" si="37"/>
        <v>40694.75277777778</v>
      </c>
      <c r="U816" s="12" t="str">
        <f>TEXT(Table1[[#This Row],[Date Created Conversion (Launched at)]],"mmmm")</f>
        <v>May</v>
      </c>
      <c r="V816" s="12">
        <f>YEAR(Table1[[#This Row],[Date Created Conversion (Launched at)]])</f>
        <v>2011</v>
      </c>
    </row>
    <row r="817" spans="1:22" ht="28.7" x14ac:dyDescent="0.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 s="8">
        <v>1414879303</v>
      </c>
      <c r="J817" s="8">
        <v>1412287303</v>
      </c>
      <c r="K817" t="b">
        <v>0</v>
      </c>
      <c r="L817">
        <v>43</v>
      </c>
      <c r="M817" t="b">
        <v>1</v>
      </c>
      <c r="N817" s="5">
        <f>Table1[[#This Row],[pledged]]/Table1[[#This Row],[backers_count]]</f>
        <v>99.534883720930239</v>
      </c>
      <c r="O817" s="1">
        <f t="shared" si="38"/>
        <v>107</v>
      </c>
      <c r="P817" s="5" t="s">
        <v>8275</v>
      </c>
      <c r="Q817" s="1" t="s">
        <v>8326</v>
      </c>
      <c r="R817" s="1" t="s">
        <v>8327</v>
      </c>
      <c r="S817" s="9">
        <f t="shared" si="36"/>
        <v>41914.917858796296</v>
      </c>
      <c r="T817" s="11">
        <f t="shared" si="37"/>
        <v>41944.917858796296</v>
      </c>
      <c r="U817" s="12" t="str">
        <f>TEXT(Table1[[#This Row],[Date Created Conversion (Launched at)]],"mmmm")</f>
        <v>October</v>
      </c>
      <c r="V817" s="12">
        <f>YEAR(Table1[[#This Row],[Date Created Conversion (Launched at)]])</f>
        <v>2014</v>
      </c>
    </row>
    <row r="818" spans="1:22" ht="28.7" x14ac:dyDescent="0.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 s="8">
        <v>1365489000</v>
      </c>
      <c r="J818" s="8">
        <v>1362776043</v>
      </c>
      <c r="K818" t="b">
        <v>0</v>
      </c>
      <c r="L818">
        <v>205</v>
      </c>
      <c r="M818" t="b">
        <v>1</v>
      </c>
      <c r="N818" s="5">
        <f>Table1[[#This Row],[pledged]]/Table1[[#This Row],[backers_count]]</f>
        <v>39.31</v>
      </c>
      <c r="O818" s="1">
        <f t="shared" si="38"/>
        <v>115</v>
      </c>
      <c r="P818" s="5" t="s">
        <v>8275</v>
      </c>
      <c r="Q818" s="1" t="s">
        <v>8326</v>
      </c>
      <c r="R818" s="1" t="s">
        <v>8327</v>
      </c>
      <c r="S818" s="9">
        <f t="shared" si="36"/>
        <v>41341.870868055557</v>
      </c>
      <c r="T818" s="11">
        <f t="shared" si="37"/>
        <v>41373.270833333336</v>
      </c>
      <c r="U818" s="12" t="str">
        <f>TEXT(Table1[[#This Row],[Date Created Conversion (Launched at)]],"mmmm")</f>
        <v>March</v>
      </c>
      <c r="V818" s="12">
        <f>YEAR(Table1[[#This Row],[Date Created Conversion (Launched at)]])</f>
        <v>2013</v>
      </c>
    </row>
    <row r="819" spans="1:22" ht="43" x14ac:dyDescent="0.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 s="8">
        <v>1331441940</v>
      </c>
      <c r="J819" s="8">
        <v>1326810211</v>
      </c>
      <c r="K819" t="b">
        <v>0</v>
      </c>
      <c r="L819">
        <v>23</v>
      </c>
      <c r="M819" t="b">
        <v>1</v>
      </c>
      <c r="N819" s="5">
        <f>Table1[[#This Row],[pledged]]/Table1[[#This Row],[backers_count]]</f>
        <v>89.419999999999987</v>
      </c>
      <c r="O819" s="1">
        <f t="shared" si="38"/>
        <v>137</v>
      </c>
      <c r="P819" s="5" t="s">
        <v>8275</v>
      </c>
      <c r="Q819" s="1" t="s">
        <v>8326</v>
      </c>
      <c r="R819" s="1" t="s">
        <v>8327</v>
      </c>
      <c r="S819" s="9">
        <f t="shared" si="36"/>
        <v>40925.599664351852</v>
      </c>
      <c r="T819" s="11">
        <f t="shared" si="37"/>
        <v>40979.207638888889</v>
      </c>
      <c r="U819" s="12" t="str">
        <f>TEXT(Table1[[#This Row],[Date Created Conversion (Launched at)]],"mmmm")</f>
        <v>January</v>
      </c>
      <c r="V819" s="12">
        <f>YEAR(Table1[[#This Row],[Date Created Conversion (Launched at)]])</f>
        <v>2012</v>
      </c>
    </row>
    <row r="820" spans="1:22" ht="43" x14ac:dyDescent="0.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 s="8">
        <v>1344358860</v>
      </c>
      <c r="J820" s="8">
        <v>1343682681</v>
      </c>
      <c r="K820" t="b">
        <v>0</v>
      </c>
      <c r="L820">
        <v>19</v>
      </c>
      <c r="M820" t="b">
        <v>1</v>
      </c>
      <c r="N820" s="5">
        <f>Table1[[#This Row],[pledged]]/Table1[[#This Row],[backers_count]]</f>
        <v>28.684210526315791</v>
      </c>
      <c r="O820" s="1">
        <f t="shared" si="38"/>
        <v>156</v>
      </c>
      <c r="P820" s="5" t="s">
        <v>8275</v>
      </c>
      <c r="Q820" s="1" t="s">
        <v>8326</v>
      </c>
      <c r="R820" s="1" t="s">
        <v>8327</v>
      </c>
      <c r="S820" s="9">
        <f t="shared" si="36"/>
        <v>41120.882881944446</v>
      </c>
      <c r="T820" s="11">
        <f t="shared" si="37"/>
        <v>41128.709027777775</v>
      </c>
      <c r="U820" s="12" t="str">
        <f>TEXT(Table1[[#This Row],[Date Created Conversion (Launched at)]],"mmmm")</f>
        <v>July</v>
      </c>
      <c r="V820" s="12">
        <f>YEAR(Table1[[#This Row],[Date Created Conversion (Launched at)]])</f>
        <v>2012</v>
      </c>
    </row>
    <row r="821" spans="1:22" ht="28.7" x14ac:dyDescent="0.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 s="8">
        <v>1387601040</v>
      </c>
      <c r="J821" s="8">
        <v>1386806254</v>
      </c>
      <c r="K821" t="b">
        <v>0</v>
      </c>
      <c r="L821">
        <v>14</v>
      </c>
      <c r="M821" t="b">
        <v>1</v>
      </c>
      <c r="N821" s="5">
        <f>Table1[[#This Row],[pledged]]/Table1[[#This Row],[backers_count]]</f>
        <v>31.071428571428573</v>
      </c>
      <c r="O821" s="1">
        <f t="shared" si="38"/>
        <v>109</v>
      </c>
      <c r="P821" s="5" t="s">
        <v>8275</v>
      </c>
      <c r="Q821" s="1" t="s">
        <v>8326</v>
      </c>
      <c r="R821" s="1" t="s">
        <v>8327</v>
      </c>
      <c r="S821" s="9">
        <f t="shared" si="36"/>
        <v>41619.998310185183</v>
      </c>
      <c r="T821" s="11">
        <f t="shared" si="37"/>
        <v>41629.197222222225</v>
      </c>
      <c r="U821" s="12" t="str">
        <f>TEXT(Table1[[#This Row],[Date Created Conversion (Launched at)]],"mmmm")</f>
        <v>December</v>
      </c>
      <c r="V821" s="12">
        <f>YEAR(Table1[[#This Row],[Date Created Conversion (Launched at)]])</f>
        <v>2013</v>
      </c>
    </row>
    <row r="822" spans="1:22" ht="43" x14ac:dyDescent="0.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 s="8">
        <v>1402290000</v>
      </c>
      <c r="J822" s="8">
        <v>1399666342</v>
      </c>
      <c r="K822" t="b">
        <v>0</v>
      </c>
      <c r="L822">
        <v>38</v>
      </c>
      <c r="M822" t="b">
        <v>1</v>
      </c>
      <c r="N822" s="5">
        <f>Table1[[#This Row],[pledged]]/Table1[[#This Row],[backers_count]]</f>
        <v>70.55263157894737</v>
      </c>
      <c r="O822" s="1">
        <f t="shared" si="38"/>
        <v>134</v>
      </c>
      <c r="P822" s="5" t="s">
        <v>8275</v>
      </c>
      <c r="Q822" s="1" t="s">
        <v>8326</v>
      </c>
      <c r="R822" s="1" t="s">
        <v>8327</v>
      </c>
      <c r="S822" s="9">
        <f t="shared" si="36"/>
        <v>41768.841921296298</v>
      </c>
      <c r="T822" s="11">
        <f t="shared" si="37"/>
        <v>41799.208333333336</v>
      </c>
      <c r="U822" s="12" t="str">
        <f>TEXT(Table1[[#This Row],[Date Created Conversion (Launched at)]],"mmmm")</f>
        <v>May</v>
      </c>
      <c r="V822" s="12">
        <f>YEAR(Table1[[#This Row],[Date Created Conversion (Launched at)]])</f>
        <v>2014</v>
      </c>
    </row>
    <row r="823" spans="1:22" ht="43" x14ac:dyDescent="0.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 s="8">
        <v>1430712060</v>
      </c>
      <c r="J823" s="8">
        <v>1427753265</v>
      </c>
      <c r="K823" t="b">
        <v>0</v>
      </c>
      <c r="L823">
        <v>78</v>
      </c>
      <c r="M823" t="b">
        <v>1</v>
      </c>
      <c r="N823" s="5">
        <f>Table1[[#This Row],[pledged]]/Table1[[#This Row],[backers_count]]</f>
        <v>224.12820512820514</v>
      </c>
      <c r="O823" s="1">
        <f t="shared" si="38"/>
        <v>100</v>
      </c>
      <c r="P823" s="5" t="s">
        <v>8275</v>
      </c>
      <c r="Q823" s="1" t="s">
        <v>8326</v>
      </c>
      <c r="R823" s="1" t="s">
        <v>8327</v>
      </c>
      <c r="S823" s="9">
        <f t="shared" si="36"/>
        <v>42093.922048611115</v>
      </c>
      <c r="T823" s="11">
        <f t="shared" si="37"/>
        <v>42128.167361111111</v>
      </c>
      <c r="U823" s="12" t="str">
        <f>TEXT(Table1[[#This Row],[Date Created Conversion (Launched at)]],"mmmm")</f>
        <v>March</v>
      </c>
      <c r="V823" s="12">
        <f>YEAR(Table1[[#This Row],[Date Created Conversion (Launched at)]])</f>
        <v>2015</v>
      </c>
    </row>
    <row r="824" spans="1:22" ht="28.7" x14ac:dyDescent="0.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 s="8">
        <v>1349477050</v>
      </c>
      <c r="J824" s="8">
        <v>1346885050</v>
      </c>
      <c r="K824" t="b">
        <v>0</v>
      </c>
      <c r="L824">
        <v>69</v>
      </c>
      <c r="M824" t="b">
        <v>1</v>
      </c>
      <c r="N824" s="5">
        <f>Table1[[#This Row],[pledged]]/Table1[[#This Row],[backers_count]]</f>
        <v>51.811594202898547</v>
      </c>
      <c r="O824" s="1">
        <f t="shared" si="38"/>
        <v>119</v>
      </c>
      <c r="P824" s="5" t="s">
        <v>8275</v>
      </c>
      <c r="Q824" s="1" t="s">
        <v>8326</v>
      </c>
      <c r="R824" s="1" t="s">
        <v>8327</v>
      </c>
      <c r="S824" s="9">
        <f t="shared" si="36"/>
        <v>41157.947337962964</v>
      </c>
      <c r="T824" s="11">
        <f t="shared" si="37"/>
        <v>41187.947337962964</v>
      </c>
      <c r="U824" s="12" t="str">
        <f>TEXT(Table1[[#This Row],[Date Created Conversion (Launched at)]],"mmmm")</f>
        <v>September</v>
      </c>
      <c r="V824" s="12">
        <f>YEAR(Table1[[#This Row],[Date Created Conversion (Launched at)]])</f>
        <v>2012</v>
      </c>
    </row>
    <row r="825" spans="1:22" ht="43" x14ac:dyDescent="0.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 s="8">
        <v>1427062852</v>
      </c>
      <c r="J825" s="8">
        <v>1424474452</v>
      </c>
      <c r="K825" t="b">
        <v>0</v>
      </c>
      <c r="L825">
        <v>33</v>
      </c>
      <c r="M825" t="b">
        <v>1</v>
      </c>
      <c r="N825" s="5">
        <f>Table1[[#This Row],[pledged]]/Table1[[#This Row],[backers_count]]</f>
        <v>43.515151515151516</v>
      </c>
      <c r="O825" s="1">
        <f t="shared" si="38"/>
        <v>180</v>
      </c>
      <c r="P825" s="5" t="s">
        <v>8275</v>
      </c>
      <c r="Q825" s="1" t="s">
        <v>8326</v>
      </c>
      <c r="R825" s="1" t="s">
        <v>8327</v>
      </c>
      <c r="S825" s="9">
        <f t="shared" si="36"/>
        <v>42055.972824074073</v>
      </c>
      <c r="T825" s="11">
        <f t="shared" si="37"/>
        <v>42085.931157407409</v>
      </c>
      <c r="U825" s="12" t="str">
        <f>TEXT(Table1[[#This Row],[Date Created Conversion (Launched at)]],"mmmm")</f>
        <v>February</v>
      </c>
      <c r="V825" s="12">
        <f>YEAR(Table1[[#This Row],[Date Created Conversion (Launched at)]])</f>
        <v>2015</v>
      </c>
    </row>
    <row r="826" spans="1:22" ht="43" x14ac:dyDescent="0.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 s="8">
        <v>1271573940</v>
      </c>
      <c r="J826" s="8">
        <v>1268459318</v>
      </c>
      <c r="K826" t="b">
        <v>0</v>
      </c>
      <c r="L826">
        <v>54</v>
      </c>
      <c r="M826" t="b">
        <v>1</v>
      </c>
      <c r="N826" s="5">
        <f>Table1[[#This Row],[pledged]]/Table1[[#This Row],[backers_count]]</f>
        <v>39.816666666666663</v>
      </c>
      <c r="O826" s="1">
        <f t="shared" si="38"/>
        <v>134</v>
      </c>
      <c r="P826" s="5" t="s">
        <v>8275</v>
      </c>
      <c r="Q826" s="1" t="s">
        <v>8326</v>
      </c>
      <c r="R826" s="1" t="s">
        <v>8327</v>
      </c>
      <c r="S826" s="9">
        <f t="shared" si="36"/>
        <v>40250.242106481484</v>
      </c>
      <c r="T826" s="11">
        <f t="shared" si="37"/>
        <v>40286.290972222225</v>
      </c>
      <c r="U826" s="12" t="str">
        <f>TEXT(Table1[[#This Row],[Date Created Conversion (Launched at)]],"mmmm")</f>
        <v>March</v>
      </c>
      <c r="V826" s="12">
        <f>YEAR(Table1[[#This Row],[Date Created Conversion (Launched at)]])</f>
        <v>2010</v>
      </c>
    </row>
    <row r="827" spans="1:22" ht="28.7" x14ac:dyDescent="0.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 s="8">
        <v>1351495284</v>
      </c>
      <c r="J827" s="8">
        <v>1349335284</v>
      </c>
      <c r="K827" t="b">
        <v>0</v>
      </c>
      <c r="L827">
        <v>99</v>
      </c>
      <c r="M827" t="b">
        <v>1</v>
      </c>
      <c r="N827" s="5">
        <f>Table1[[#This Row],[pledged]]/Table1[[#This Row],[backers_count]]</f>
        <v>126.8080808080808</v>
      </c>
      <c r="O827" s="1">
        <f t="shared" si="38"/>
        <v>100</v>
      </c>
      <c r="P827" s="5" t="s">
        <v>8275</v>
      </c>
      <c r="Q827" s="1" t="s">
        <v>8326</v>
      </c>
      <c r="R827" s="1" t="s">
        <v>8327</v>
      </c>
      <c r="S827" s="9">
        <f t="shared" si="36"/>
        <v>41186.306527777779</v>
      </c>
      <c r="T827" s="11">
        <f t="shared" si="37"/>
        <v>41211.306527777779</v>
      </c>
      <c r="U827" s="12" t="str">
        <f>TEXT(Table1[[#This Row],[Date Created Conversion (Launched at)]],"mmmm")</f>
        <v>October</v>
      </c>
      <c r="V827" s="12">
        <f>YEAR(Table1[[#This Row],[Date Created Conversion (Launched at)]])</f>
        <v>2012</v>
      </c>
    </row>
    <row r="828" spans="1:22" ht="43" x14ac:dyDescent="0.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 s="8">
        <v>1332719730</v>
      </c>
      <c r="J828" s="8">
        <v>1330908930</v>
      </c>
      <c r="K828" t="b">
        <v>0</v>
      </c>
      <c r="L828">
        <v>49</v>
      </c>
      <c r="M828" t="b">
        <v>1</v>
      </c>
      <c r="N828" s="5">
        <f>Table1[[#This Row],[pledged]]/Table1[[#This Row],[backers_count]]</f>
        <v>113.87755102040816</v>
      </c>
      <c r="O828" s="1">
        <f t="shared" si="38"/>
        <v>101</v>
      </c>
      <c r="P828" s="5" t="s">
        <v>8275</v>
      </c>
      <c r="Q828" s="1" t="s">
        <v>8326</v>
      </c>
      <c r="R828" s="1" t="s">
        <v>8327</v>
      </c>
      <c r="S828" s="9">
        <f t="shared" si="36"/>
        <v>40973.038541666669</v>
      </c>
      <c r="T828" s="11">
        <f t="shared" si="37"/>
        <v>40993.996874999997</v>
      </c>
      <c r="U828" s="12" t="str">
        <f>TEXT(Table1[[#This Row],[Date Created Conversion (Launched at)]],"mmmm")</f>
        <v>March</v>
      </c>
      <c r="V828" s="12">
        <f>YEAR(Table1[[#This Row],[Date Created Conversion (Launched at)]])</f>
        <v>2012</v>
      </c>
    </row>
    <row r="829" spans="1:22" ht="43" x14ac:dyDescent="0.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 s="8">
        <v>1329248940</v>
      </c>
      <c r="J829" s="8">
        <v>1326972107</v>
      </c>
      <c r="K829" t="b">
        <v>0</v>
      </c>
      <c r="L829">
        <v>11</v>
      </c>
      <c r="M829" t="b">
        <v>1</v>
      </c>
      <c r="N829" s="5">
        <f>Table1[[#This Row],[pledged]]/Table1[[#This Row],[backers_count]]</f>
        <v>28.181818181818183</v>
      </c>
      <c r="O829" s="1">
        <f t="shared" si="38"/>
        <v>103</v>
      </c>
      <c r="P829" s="5" t="s">
        <v>8275</v>
      </c>
      <c r="Q829" s="1" t="s">
        <v>8326</v>
      </c>
      <c r="R829" s="1" t="s">
        <v>8327</v>
      </c>
      <c r="S829" s="9">
        <f t="shared" si="36"/>
        <v>40927.473460648151</v>
      </c>
      <c r="T829" s="11">
        <f t="shared" si="37"/>
        <v>40953.825694444444</v>
      </c>
      <c r="U829" s="12" t="str">
        <f>TEXT(Table1[[#This Row],[Date Created Conversion (Launched at)]],"mmmm")</f>
        <v>January</v>
      </c>
      <c r="V829" s="12">
        <f>YEAR(Table1[[#This Row],[Date Created Conversion (Launched at)]])</f>
        <v>2012</v>
      </c>
    </row>
    <row r="830" spans="1:22" ht="43" x14ac:dyDescent="0.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 s="8">
        <v>1340641440</v>
      </c>
      <c r="J830" s="8">
        <v>1339549982</v>
      </c>
      <c r="K830" t="b">
        <v>0</v>
      </c>
      <c r="L830">
        <v>38</v>
      </c>
      <c r="M830" t="b">
        <v>1</v>
      </c>
      <c r="N830" s="5">
        <f>Table1[[#This Row],[pledged]]/Table1[[#This Row],[backers_count]]</f>
        <v>36.60526315789474</v>
      </c>
      <c r="O830" s="1">
        <f t="shared" si="38"/>
        <v>107</v>
      </c>
      <c r="P830" s="5" t="s">
        <v>8275</v>
      </c>
      <c r="Q830" s="1" t="s">
        <v>8326</v>
      </c>
      <c r="R830" s="1" t="s">
        <v>8327</v>
      </c>
      <c r="S830" s="9">
        <f t="shared" si="36"/>
        <v>41073.050717592589</v>
      </c>
      <c r="T830" s="11">
        <f t="shared" si="37"/>
        <v>41085.683333333334</v>
      </c>
      <c r="U830" s="12" t="str">
        <f>TEXT(Table1[[#This Row],[Date Created Conversion (Launched at)]],"mmmm")</f>
        <v>June</v>
      </c>
      <c r="V830" s="12">
        <f>YEAR(Table1[[#This Row],[Date Created Conversion (Launched at)]])</f>
        <v>2012</v>
      </c>
    </row>
    <row r="831" spans="1:22" ht="43" x14ac:dyDescent="0.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 s="8">
        <v>1468437240</v>
      </c>
      <c r="J831" s="8">
        <v>1463253240</v>
      </c>
      <c r="K831" t="b">
        <v>0</v>
      </c>
      <c r="L831">
        <v>16</v>
      </c>
      <c r="M831" t="b">
        <v>1</v>
      </c>
      <c r="N831" s="5">
        <f>Table1[[#This Row],[pledged]]/Table1[[#This Row],[backers_count]]</f>
        <v>32.5</v>
      </c>
      <c r="O831" s="1">
        <f t="shared" si="38"/>
        <v>104</v>
      </c>
      <c r="P831" s="5" t="s">
        <v>8275</v>
      </c>
      <c r="Q831" s="1" t="s">
        <v>8326</v>
      </c>
      <c r="R831" s="1" t="s">
        <v>8327</v>
      </c>
      <c r="S831" s="9">
        <f t="shared" si="36"/>
        <v>42504.801388888889</v>
      </c>
      <c r="T831" s="11">
        <f t="shared" si="37"/>
        <v>42564.801388888889</v>
      </c>
      <c r="U831" s="12" t="str">
        <f>TEXT(Table1[[#This Row],[Date Created Conversion (Launched at)]],"mmmm")</f>
        <v>May</v>
      </c>
      <c r="V831" s="12">
        <f>YEAR(Table1[[#This Row],[Date Created Conversion (Launched at)]])</f>
        <v>2016</v>
      </c>
    </row>
    <row r="832" spans="1:22" ht="43" x14ac:dyDescent="0.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 s="8">
        <v>1363952225</v>
      </c>
      <c r="J832" s="8">
        <v>1361363825</v>
      </c>
      <c r="K832" t="b">
        <v>0</v>
      </c>
      <c r="L832">
        <v>32</v>
      </c>
      <c r="M832" t="b">
        <v>1</v>
      </c>
      <c r="N832" s="5">
        <f>Table1[[#This Row],[pledged]]/Table1[[#This Row],[backers_count]]</f>
        <v>60.65625</v>
      </c>
      <c r="O832" s="1">
        <f t="shared" si="38"/>
        <v>108</v>
      </c>
      <c r="P832" s="5" t="s">
        <v>8275</v>
      </c>
      <c r="Q832" s="1" t="s">
        <v>8326</v>
      </c>
      <c r="R832" s="1" t="s">
        <v>8327</v>
      </c>
      <c r="S832" s="9">
        <f t="shared" si="36"/>
        <v>41325.525752314818</v>
      </c>
      <c r="T832" s="11">
        <f t="shared" si="37"/>
        <v>41355.484085648146</v>
      </c>
      <c r="U832" s="12" t="str">
        <f>TEXT(Table1[[#This Row],[Date Created Conversion (Launched at)]],"mmmm")</f>
        <v>February</v>
      </c>
      <c r="V832" s="12">
        <f>YEAR(Table1[[#This Row],[Date Created Conversion (Launched at)]])</f>
        <v>2013</v>
      </c>
    </row>
    <row r="833" spans="1:22" ht="28.7" x14ac:dyDescent="0.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 s="8">
        <v>1335540694</v>
      </c>
      <c r="J833" s="8">
        <v>1332948694</v>
      </c>
      <c r="K833" t="b">
        <v>0</v>
      </c>
      <c r="L833">
        <v>20</v>
      </c>
      <c r="M833" t="b">
        <v>1</v>
      </c>
      <c r="N833" s="5">
        <f>Table1[[#This Row],[pledged]]/Table1[[#This Row],[backers_count]]</f>
        <v>175</v>
      </c>
      <c r="O833" s="1">
        <f t="shared" si="38"/>
        <v>233</v>
      </c>
      <c r="P833" s="5" t="s">
        <v>8275</v>
      </c>
      <c r="Q833" s="1" t="s">
        <v>8326</v>
      </c>
      <c r="R833" s="1" t="s">
        <v>8327</v>
      </c>
      <c r="S833" s="9">
        <f t="shared" si="36"/>
        <v>40996.646921296298</v>
      </c>
      <c r="T833" s="11">
        <f t="shared" si="37"/>
        <v>41026.646921296298</v>
      </c>
      <c r="U833" s="12" t="str">
        <f>TEXT(Table1[[#This Row],[Date Created Conversion (Launched at)]],"mmmm")</f>
        <v>March</v>
      </c>
      <c r="V833" s="12">
        <f>YEAR(Table1[[#This Row],[Date Created Conversion (Launched at)]])</f>
        <v>2012</v>
      </c>
    </row>
    <row r="834" spans="1:22" ht="43" x14ac:dyDescent="0.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 s="8">
        <v>1327133580</v>
      </c>
      <c r="J834" s="8">
        <v>1321978335</v>
      </c>
      <c r="K834" t="b">
        <v>0</v>
      </c>
      <c r="L834">
        <v>154</v>
      </c>
      <c r="M834" t="b">
        <v>1</v>
      </c>
      <c r="N834" s="5">
        <f>Table1[[#This Row],[pledged]]/Table1[[#This Row],[backers_count]]</f>
        <v>97.993896103896105</v>
      </c>
      <c r="O834" s="1">
        <f t="shared" si="38"/>
        <v>101</v>
      </c>
      <c r="P834" s="5" t="s">
        <v>8275</v>
      </c>
      <c r="Q834" s="1" t="s">
        <v>8326</v>
      </c>
      <c r="R834" s="1" t="s">
        <v>8327</v>
      </c>
      <c r="S834" s="9">
        <f t="shared" ref="S834:S897" si="39">(J834/86400)+DATE(1970,1,1)</f>
        <v>40869.675173611111</v>
      </c>
      <c r="T834" s="11">
        <f t="shared" ref="T834:T897" si="40">(I834/86400)+DATE(1970,1,1)</f>
        <v>40929.342361111107</v>
      </c>
      <c r="U834" s="12" t="str">
        <f>TEXT(Table1[[#This Row],[Date Created Conversion (Launched at)]],"mmmm")</f>
        <v>November</v>
      </c>
      <c r="V834" s="12">
        <f>YEAR(Table1[[#This Row],[Date Created Conversion (Launched at)]])</f>
        <v>2011</v>
      </c>
    </row>
    <row r="835" spans="1:22" x14ac:dyDescent="0.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 s="8">
        <v>1397941475</v>
      </c>
      <c r="J835" s="8">
        <v>1395349475</v>
      </c>
      <c r="K835" t="b">
        <v>0</v>
      </c>
      <c r="L835">
        <v>41</v>
      </c>
      <c r="M835" t="b">
        <v>1</v>
      </c>
      <c r="N835" s="5">
        <f>Table1[[#This Row],[pledged]]/Table1[[#This Row],[backers_count]]</f>
        <v>148.78048780487805</v>
      </c>
      <c r="O835" s="1">
        <f t="shared" ref="O835:O898" si="41">ROUND(($E835/$D835)*100,0)</f>
        <v>102</v>
      </c>
      <c r="P835" s="5" t="s">
        <v>8275</v>
      </c>
      <c r="Q835" s="1" t="s">
        <v>8326</v>
      </c>
      <c r="R835" s="1" t="s">
        <v>8327</v>
      </c>
      <c r="S835" s="9">
        <f t="shared" si="39"/>
        <v>41718.878182870372</v>
      </c>
      <c r="T835" s="11">
        <f t="shared" si="40"/>
        <v>41748.878182870372</v>
      </c>
      <c r="U835" s="12" t="str">
        <f>TEXT(Table1[[#This Row],[Date Created Conversion (Launched at)]],"mmmm")</f>
        <v>March</v>
      </c>
      <c r="V835" s="12">
        <f>YEAR(Table1[[#This Row],[Date Created Conversion (Launched at)]])</f>
        <v>2014</v>
      </c>
    </row>
    <row r="836" spans="1:22" ht="43" x14ac:dyDescent="0.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 s="8">
        <v>1372651140</v>
      </c>
      <c r="J836" s="8">
        <v>1369770292</v>
      </c>
      <c r="K836" t="b">
        <v>0</v>
      </c>
      <c r="L836">
        <v>75</v>
      </c>
      <c r="M836" t="b">
        <v>1</v>
      </c>
      <c r="N836" s="5">
        <f>Table1[[#This Row],[pledged]]/Table1[[#This Row],[backers_count]]</f>
        <v>96.08</v>
      </c>
      <c r="O836" s="1">
        <f t="shared" si="41"/>
        <v>131</v>
      </c>
      <c r="P836" s="5" t="s">
        <v>8275</v>
      </c>
      <c r="Q836" s="1" t="s">
        <v>8326</v>
      </c>
      <c r="R836" s="1" t="s">
        <v>8327</v>
      </c>
      <c r="S836" s="9">
        <f t="shared" si="39"/>
        <v>41422.822824074072</v>
      </c>
      <c r="T836" s="11">
        <f t="shared" si="40"/>
        <v>41456.165972222225</v>
      </c>
      <c r="U836" s="12" t="str">
        <f>TEXT(Table1[[#This Row],[Date Created Conversion (Launched at)]],"mmmm")</f>
        <v>May</v>
      </c>
      <c r="V836" s="12">
        <f>YEAR(Table1[[#This Row],[Date Created Conversion (Launched at)]])</f>
        <v>2013</v>
      </c>
    </row>
    <row r="837" spans="1:22" ht="43" x14ac:dyDescent="0.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 s="8">
        <v>1337396400</v>
      </c>
      <c r="J837" s="8">
        <v>1333709958</v>
      </c>
      <c r="K837" t="b">
        <v>0</v>
      </c>
      <c r="L837">
        <v>40</v>
      </c>
      <c r="M837" t="b">
        <v>1</v>
      </c>
      <c r="N837" s="5">
        <f>Table1[[#This Row],[pledged]]/Table1[[#This Row],[backers_count]]</f>
        <v>58.625</v>
      </c>
      <c r="O837" s="1">
        <f t="shared" si="41"/>
        <v>117</v>
      </c>
      <c r="P837" s="5" t="s">
        <v>8275</v>
      </c>
      <c r="Q837" s="1" t="s">
        <v>8326</v>
      </c>
      <c r="R837" s="1" t="s">
        <v>8327</v>
      </c>
      <c r="S837" s="9">
        <f t="shared" si="39"/>
        <v>41005.45784722222</v>
      </c>
      <c r="T837" s="11">
        <f t="shared" si="40"/>
        <v>41048.125</v>
      </c>
      <c r="U837" s="12" t="str">
        <f>TEXT(Table1[[#This Row],[Date Created Conversion (Launched at)]],"mmmm")</f>
        <v>April</v>
      </c>
      <c r="V837" s="12">
        <f>YEAR(Table1[[#This Row],[Date Created Conversion (Launched at)]])</f>
        <v>2012</v>
      </c>
    </row>
    <row r="838" spans="1:22" x14ac:dyDescent="0.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 s="8">
        <v>1381108918</v>
      </c>
      <c r="J838" s="8">
        <v>1378516918</v>
      </c>
      <c r="K838" t="b">
        <v>0</v>
      </c>
      <c r="L838">
        <v>46</v>
      </c>
      <c r="M838" t="b">
        <v>1</v>
      </c>
      <c r="N838" s="5">
        <f>Table1[[#This Row],[pledged]]/Table1[[#This Row],[backers_count]]</f>
        <v>109.70695652173914</v>
      </c>
      <c r="O838" s="1">
        <f t="shared" si="41"/>
        <v>101</v>
      </c>
      <c r="P838" s="5" t="s">
        <v>8275</v>
      </c>
      <c r="Q838" s="1" t="s">
        <v>8326</v>
      </c>
      <c r="R838" s="1" t="s">
        <v>8327</v>
      </c>
      <c r="S838" s="9">
        <f t="shared" si="39"/>
        <v>41524.056921296295</v>
      </c>
      <c r="T838" s="11">
        <f t="shared" si="40"/>
        <v>41554.056921296295</v>
      </c>
      <c r="U838" s="12" t="str">
        <f>TEXT(Table1[[#This Row],[Date Created Conversion (Launched at)]],"mmmm")</f>
        <v>September</v>
      </c>
      <c r="V838" s="12">
        <f>YEAR(Table1[[#This Row],[Date Created Conversion (Launched at)]])</f>
        <v>2013</v>
      </c>
    </row>
    <row r="839" spans="1:22" ht="28.7" x14ac:dyDescent="0.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 s="8">
        <v>1398988662</v>
      </c>
      <c r="J839" s="8">
        <v>1396396662</v>
      </c>
      <c r="K839" t="b">
        <v>0</v>
      </c>
      <c r="L839">
        <v>62</v>
      </c>
      <c r="M839" t="b">
        <v>1</v>
      </c>
      <c r="N839" s="5">
        <f>Table1[[#This Row],[pledged]]/Table1[[#This Row],[backers_count]]</f>
        <v>49.112903225806448</v>
      </c>
      <c r="O839" s="1">
        <f t="shared" si="41"/>
        <v>122</v>
      </c>
      <c r="P839" s="5" t="s">
        <v>8275</v>
      </c>
      <c r="Q839" s="1" t="s">
        <v>8326</v>
      </c>
      <c r="R839" s="1" t="s">
        <v>8327</v>
      </c>
      <c r="S839" s="9">
        <f t="shared" si="39"/>
        <v>41730.998402777775</v>
      </c>
      <c r="T839" s="11">
        <f t="shared" si="40"/>
        <v>41760.998402777775</v>
      </c>
      <c r="U839" s="12" t="str">
        <f>TEXT(Table1[[#This Row],[Date Created Conversion (Launched at)]],"mmmm")</f>
        <v>April</v>
      </c>
      <c r="V839" s="12">
        <f>YEAR(Table1[[#This Row],[Date Created Conversion (Launched at)]])</f>
        <v>2014</v>
      </c>
    </row>
    <row r="840" spans="1:22" ht="43" x14ac:dyDescent="0.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 s="8">
        <v>1326835985</v>
      </c>
      <c r="J840" s="8">
        <v>1324243985</v>
      </c>
      <c r="K840" t="b">
        <v>0</v>
      </c>
      <c r="L840">
        <v>61</v>
      </c>
      <c r="M840" t="b">
        <v>1</v>
      </c>
      <c r="N840" s="5">
        <f>Table1[[#This Row],[pledged]]/Table1[[#This Row],[backers_count]]</f>
        <v>47.672131147540981</v>
      </c>
      <c r="O840" s="1">
        <f t="shared" si="41"/>
        <v>145</v>
      </c>
      <c r="P840" s="5" t="s">
        <v>8275</v>
      </c>
      <c r="Q840" s="1" t="s">
        <v>8326</v>
      </c>
      <c r="R840" s="1" t="s">
        <v>8327</v>
      </c>
      <c r="S840" s="9">
        <f t="shared" si="39"/>
        <v>40895.897974537038</v>
      </c>
      <c r="T840" s="11">
        <f t="shared" si="40"/>
        <v>40925.897974537038</v>
      </c>
      <c r="U840" s="12" t="str">
        <f>TEXT(Table1[[#This Row],[Date Created Conversion (Launched at)]],"mmmm")</f>
        <v>December</v>
      </c>
      <c r="V840" s="12">
        <f>YEAR(Table1[[#This Row],[Date Created Conversion (Launched at)]])</f>
        <v>2011</v>
      </c>
    </row>
    <row r="841" spans="1:22" ht="43" x14ac:dyDescent="0.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 s="8">
        <v>1348337956</v>
      </c>
      <c r="J841" s="8">
        <v>1345745956</v>
      </c>
      <c r="K841" t="b">
        <v>0</v>
      </c>
      <c r="L841">
        <v>96</v>
      </c>
      <c r="M841" t="b">
        <v>1</v>
      </c>
      <c r="N841" s="5">
        <f>Table1[[#This Row],[pledged]]/Table1[[#This Row],[backers_count]]</f>
        <v>60.737812499999997</v>
      </c>
      <c r="O841" s="1">
        <f t="shared" si="41"/>
        <v>117</v>
      </c>
      <c r="P841" s="5" t="s">
        <v>8275</v>
      </c>
      <c r="Q841" s="1" t="s">
        <v>8326</v>
      </c>
      <c r="R841" s="1" t="s">
        <v>8327</v>
      </c>
      <c r="S841" s="9">
        <f t="shared" si="39"/>
        <v>41144.763379629629</v>
      </c>
      <c r="T841" s="11">
        <f t="shared" si="40"/>
        <v>41174.763379629629</v>
      </c>
      <c r="U841" s="12" t="str">
        <f>TEXT(Table1[[#This Row],[Date Created Conversion (Launched at)]],"mmmm")</f>
        <v>August</v>
      </c>
      <c r="V841" s="12">
        <f>YEAR(Table1[[#This Row],[Date Created Conversion (Launched at)]])</f>
        <v>2012</v>
      </c>
    </row>
    <row r="842" spans="1:22" ht="43" x14ac:dyDescent="0.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 s="8">
        <v>1474694787</v>
      </c>
      <c r="J842" s="8">
        <v>1472102787</v>
      </c>
      <c r="K842" t="b">
        <v>0</v>
      </c>
      <c r="L842">
        <v>190</v>
      </c>
      <c r="M842" t="b">
        <v>1</v>
      </c>
      <c r="N842" s="5">
        <f>Table1[[#This Row],[pledged]]/Table1[[#This Row],[backers_count]]</f>
        <v>63.37715789473684</v>
      </c>
      <c r="O842" s="1">
        <f t="shared" si="41"/>
        <v>120</v>
      </c>
      <c r="P842" s="5" t="s">
        <v>8276</v>
      </c>
      <c r="Q842" s="1" t="s">
        <v>8326</v>
      </c>
      <c r="R842" s="1" t="s">
        <v>8328</v>
      </c>
      <c r="S842" s="9">
        <f t="shared" si="39"/>
        <v>42607.226701388892</v>
      </c>
      <c r="T842" s="11">
        <f t="shared" si="40"/>
        <v>42637.226701388892</v>
      </c>
      <c r="U842" s="12" t="str">
        <f>TEXT(Table1[[#This Row],[Date Created Conversion (Launched at)]],"mmmm")</f>
        <v>August</v>
      </c>
      <c r="V842" s="12">
        <f>YEAR(Table1[[#This Row],[Date Created Conversion (Launched at)]])</f>
        <v>2016</v>
      </c>
    </row>
    <row r="843" spans="1:22" ht="43" x14ac:dyDescent="0.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 s="8">
        <v>1415653663</v>
      </c>
      <c r="J843" s="8">
        <v>1413058063</v>
      </c>
      <c r="K843" t="b">
        <v>1</v>
      </c>
      <c r="L843">
        <v>94</v>
      </c>
      <c r="M843" t="b">
        <v>1</v>
      </c>
      <c r="N843" s="5">
        <f>Table1[[#This Row],[pledged]]/Table1[[#This Row],[backers_count]]</f>
        <v>53.893617021276597</v>
      </c>
      <c r="O843" s="1">
        <f t="shared" si="41"/>
        <v>101</v>
      </c>
      <c r="P843" s="5" t="s">
        <v>8276</v>
      </c>
      <c r="Q843" s="1" t="s">
        <v>8326</v>
      </c>
      <c r="R843" s="1" t="s">
        <v>8328</v>
      </c>
      <c r="S843" s="9">
        <f t="shared" si="39"/>
        <v>41923.838692129633</v>
      </c>
      <c r="T843" s="11">
        <f t="shared" si="40"/>
        <v>41953.880358796298</v>
      </c>
      <c r="U843" s="12" t="str">
        <f>TEXT(Table1[[#This Row],[Date Created Conversion (Launched at)]],"mmmm")</f>
        <v>October</v>
      </c>
      <c r="V843" s="12">
        <f>YEAR(Table1[[#This Row],[Date Created Conversion (Launched at)]])</f>
        <v>2014</v>
      </c>
    </row>
    <row r="844" spans="1:22" ht="43" x14ac:dyDescent="0.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 s="8">
        <v>1381723140</v>
      </c>
      <c r="J844" s="8">
        <v>1378735983</v>
      </c>
      <c r="K844" t="b">
        <v>1</v>
      </c>
      <c r="L844">
        <v>39</v>
      </c>
      <c r="M844" t="b">
        <v>1</v>
      </c>
      <c r="N844" s="5">
        <f>Table1[[#This Row],[pledged]]/Table1[[#This Row],[backers_count]]</f>
        <v>66.871794871794876</v>
      </c>
      <c r="O844" s="1">
        <f t="shared" si="41"/>
        <v>104</v>
      </c>
      <c r="P844" s="5" t="s">
        <v>8276</v>
      </c>
      <c r="Q844" s="1" t="s">
        <v>8326</v>
      </c>
      <c r="R844" s="1" t="s">
        <v>8328</v>
      </c>
      <c r="S844" s="9">
        <f t="shared" si="39"/>
        <v>41526.59239583333</v>
      </c>
      <c r="T844" s="11">
        <f t="shared" si="40"/>
        <v>41561.165972222225</v>
      </c>
      <c r="U844" s="12" t="str">
        <f>TEXT(Table1[[#This Row],[Date Created Conversion (Launched at)]],"mmmm")</f>
        <v>September</v>
      </c>
      <c r="V844" s="12">
        <f>YEAR(Table1[[#This Row],[Date Created Conversion (Launched at)]])</f>
        <v>2013</v>
      </c>
    </row>
    <row r="845" spans="1:22" ht="43" x14ac:dyDescent="0.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 s="8">
        <v>1481184000</v>
      </c>
      <c r="J845" s="8">
        <v>1479708680</v>
      </c>
      <c r="K845" t="b">
        <v>0</v>
      </c>
      <c r="L845">
        <v>127</v>
      </c>
      <c r="M845" t="b">
        <v>1</v>
      </c>
      <c r="N845" s="5">
        <f>Table1[[#This Row],[pledged]]/Table1[[#This Row],[backers_count]]</f>
        <v>63.102362204724407</v>
      </c>
      <c r="O845" s="1">
        <f t="shared" si="41"/>
        <v>267</v>
      </c>
      <c r="P845" s="5" t="s">
        <v>8276</v>
      </c>
      <c r="Q845" s="1" t="s">
        <v>8326</v>
      </c>
      <c r="R845" s="1" t="s">
        <v>8328</v>
      </c>
      <c r="S845" s="9">
        <f t="shared" si="39"/>
        <v>42695.257870370369</v>
      </c>
      <c r="T845" s="11">
        <f t="shared" si="40"/>
        <v>42712.333333333328</v>
      </c>
      <c r="U845" s="12" t="str">
        <f>TEXT(Table1[[#This Row],[Date Created Conversion (Launched at)]],"mmmm")</f>
        <v>November</v>
      </c>
      <c r="V845" s="12">
        <f>YEAR(Table1[[#This Row],[Date Created Conversion (Launched at)]])</f>
        <v>2016</v>
      </c>
    </row>
    <row r="846" spans="1:22" ht="43" x14ac:dyDescent="0.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 s="8">
        <v>1414817940</v>
      </c>
      <c r="J846" s="8">
        <v>1411489552</v>
      </c>
      <c r="K846" t="b">
        <v>1</v>
      </c>
      <c r="L846">
        <v>159</v>
      </c>
      <c r="M846" t="b">
        <v>1</v>
      </c>
      <c r="N846" s="5">
        <f>Table1[[#This Row],[pledged]]/Table1[[#This Row],[backers_count]]</f>
        <v>36.628930817610062</v>
      </c>
      <c r="O846" s="1">
        <f t="shared" si="41"/>
        <v>194</v>
      </c>
      <c r="P846" s="5" t="s">
        <v>8276</v>
      </c>
      <c r="Q846" s="1" t="s">
        <v>8326</v>
      </c>
      <c r="R846" s="1" t="s">
        <v>8328</v>
      </c>
      <c r="S846" s="9">
        <f t="shared" si="39"/>
        <v>41905.684629629628</v>
      </c>
      <c r="T846" s="11">
        <f t="shared" si="40"/>
        <v>41944.207638888889</v>
      </c>
      <c r="U846" s="12" t="str">
        <f>TEXT(Table1[[#This Row],[Date Created Conversion (Launched at)]],"mmmm")</f>
        <v>September</v>
      </c>
      <c r="V846" s="12">
        <f>YEAR(Table1[[#This Row],[Date Created Conversion (Launched at)]])</f>
        <v>2014</v>
      </c>
    </row>
    <row r="847" spans="1:22" ht="43" x14ac:dyDescent="0.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 s="8">
        <v>1473047940</v>
      </c>
      <c r="J847" s="8">
        <v>1469595396</v>
      </c>
      <c r="K847" t="b">
        <v>0</v>
      </c>
      <c r="L847">
        <v>177</v>
      </c>
      <c r="M847" t="b">
        <v>1</v>
      </c>
      <c r="N847" s="5">
        <f>Table1[[#This Row],[pledged]]/Table1[[#This Row],[backers_count]]</f>
        <v>34.005706214689269</v>
      </c>
      <c r="O847" s="1">
        <f t="shared" si="41"/>
        <v>120</v>
      </c>
      <c r="P847" s="5" t="s">
        <v>8276</v>
      </c>
      <c r="Q847" s="1" t="s">
        <v>8326</v>
      </c>
      <c r="R847" s="1" t="s">
        <v>8328</v>
      </c>
      <c r="S847" s="9">
        <f t="shared" si="39"/>
        <v>42578.205972222218</v>
      </c>
      <c r="T847" s="11">
        <f t="shared" si="40"/>
        <v>42618.165972222225</v>
      </c>
      <c r="U847" s="12" t="str">
        <f>TEXT(Table1[[#This Row],[Date Created Conversion (Launched at)]],"mmmm")</f>
        <v>July</v>
      </c>
      <c r="V847" s="12">
        <f>YEAR(Table1[[#This Row],[Date Created Conversion (Launched at)]])</f>
        <v>2016</v>
      </c>
    </row>
    <row r="848" spans="1:22" ht="43" x14ac:dyDescent="0.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 s="8">
        <v>1394460000</v>
      </c>
      <c r="J848" s="8">
        <v>1393233855</v>
      </c>
      <c r="K848" t="b">
        <v>0</v>
      </c>
      <c r="L848">
        <v>47</v>
      </c>
      <c r="M848" t="b">
        <v>1</v>
      </c>
      <c r="N848" s="5">
        <f>Table1[[#This Row],[pledged]]/Table1[[#This Row],[backers_count]]</f>
        <v>28.553404255319148</v>
      </c>
      <c r="O848" s="1">
        <f t="shared" si="41"/>
        <v>122</v>
      </c>
      <c r="P848" s="5" t="s">
        <v>8276</v>
      </c>
      <c r="Q848" s="1" t="s">
        <v>8326</v>
      </c>
      <c r="R848" s="1" t="s">
        <v>8328</v>
      </c>
      <c r="S848" s="9">
        <f t="shared" si="39"/>
        <v>41694.391840277778</v>
      </c>
      <c r="T848" s="11">
        <f t="shared" si="40"/>
        <v>41708.583333333336</v>
      </c>
      <c r="U848" s="12" t="str">
        <f>TEXT(Table1[[#This Row],[Date Created Conversion (Launched at)]],"mmmm")</f>
        <v>February</v>
      </c>
      <c r="V848" s="12">
        <f>YEAR(Table1[[#This Row],[Date Created Conversion (Launched at)]])</f>
        <v>2014</v>
      </c>
    </row>
    <row r="849" spans="1:22" ht="28.7" x14ac:dyDescent="0.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 s="8">
        <v>1436555376</v>
      </c>
      <c r="J849" s="8">
        <v>1433963376</v>
      </c>
      <c r="K849" t="b">
        <v>0</v>
      </c>
      <c r="L849">
        <v>1</v>
      </c>
      <c r="M849" t="b">
        <v>1</v>
      </c>
      <c r="N849" s="5">
        <f>Table1[[#This Row],[pledged]]/Table1[[#This Row],[backers_count]]</f>
        <v>10</v>
      </c>
      <c r="O849" s="1">
        <f t="shared" si="41"/>
        <v>100</v>
      </c>
      <c r="P849" s="5" t="s">
        <v>8276</v>
      </c>
      <c r="Q849" s="1" t="s">
        <v>8326</v>
      </c>
      <c r="R849" s="1" t="s">
        <v>8328</v>
      </c>
      <c r="S849" s="9">
        <f t="shared" si="39"/>
        <v>42165.798333333332</v>
      </c>
      <c r="T849" s="11">
        <f t="shared" si="40"/>
        <v>42195.798333333332</v>
      </c>
      <c r="U849" s="12" t="str">
        <f>TEXT(Table1[[#This Row],[Date Created Conversion (Launched at)]],"mmmm")</f>
        <v>June</v>
      </c>
      <c r="V849" s="12">
        <f>YEAR(Table1[[#This Row],[Date Created Conversion (Launched at)]])</f>
        <v>2015</v>
      </c>
    </row>
    <row r="850" spans="1:22" ht="43" x14ac:dyDescent="0.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 s="8">
        <v>1429038033</v>
      </c>
      <c r="J850" s="8">
        <v>1426446033</v>
      </c>
      <c r="K850" t="b">
        <v>0</v>
      </c>
      <c r="L850">
        <v>16</v>
      </c>
      <c r="M850" t="b">
        <v>1</v>
      </c>
      <c r="N850" s="5">
        <f>Table1[[#This Row],[pledged]]/Table1[[#This Row],[backers_count]]</f>
        <v>18.75</v>
      </c>
      <c r="O850" s="1">
        <f t="shared" si="41"/>
        <v>100</v>
      </c>
      <c r="P850" s="5" t="s">
        <v>8276</v>
      </c>
      <c r="Q850" s="1" t="s">
        <v>8326</v>
      </c>
      <c r="R850" s="1" t="s">
        <v>8328</v>
      </c>
      <c r="S850" s="9">
        <f t="shared" si="39"/>
        <v>42078.792048611111</v>
      </c>
      <c r="T850" s="11">
        <f t="shared" si="40"/>
        <v>42108.792048611111</v>
      </c>
      <c r="U850" s="12" t="str">
        <f>TEXT(Table1[[#This Row],[Date Created Conversion (Launched at)]],"mmmm")</f>
        <v>March</v>
      </c>
      <c r="V850" s="12">
        <f>YEAR(Table1[[#This Row],[Date Created Conversion (Launched at)]])</f>
        <v>2015</v>
      </c>
    </row>
    <row r="851" spans="1:22" ht="57.35" x14ac:dyDescent="0.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 s="8">
        <v>1426473264</v>
      </c>
      <c r="J851" s="8">
        <v>1424057664</v>
      </c>
      <c r="K851" t="b">
        <v>0</v>
      </c>
      <c r="L851">
        <v>115</v>
      </c>
      <c r="M851" t="b">
        <v>1</v>
      </c>
      <c r="N851" s="5">
        <f>Table1[[#This Row],[pledged]]/Table1[[#This Row],[backers_count]]</f>
        <v>41.704347826086959</v>
      </c>
      <c r="O851" s="1">
        <f t="shared" si="41"/>
        <v>120</v>
      </c>
      <c r="P851" s="5" t="s">
        <v>8276</v>
      </c>
      <c r="Q851" s="1" t="s">
        <v>8326</v>
      </c>
      <c r="R851" s="1" t="s">
        <v>8328</v>
      </c>
      <c r="S851" s="9">
        <f t="shared" si="39"/>
        <v>42051.148888888885</v>
      </c>
      <c r="T851" s="11">
        <f t="shared" si="40"/>
        <v>42079.107222222221</v>
      </c>
      <c r="U851" s="12" t="str">
        <f>TEXT(Table1[[#This Row],[Date Created Conversion (Launched at)]],"mmmm")</f>
        <v>February</v>
      </c>
      <c r="V851" s="12">
        <f>YEAR(Table1[[#This Row],[Date Created Conversion (Launched at)]])</f>
        <v>2015</v>
      </c>
    </row>
    <row r="852" spans="1:22" ht="43" x14ac:dyDescent="0.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 s="8">
        <v>1461560340</v>
      </c>
      <c r="J852" s="8">
        <v>1458762717</v>
      </c>
      <c r="K852" t="b">
        <v>0</v>
      </c>
      <c r="L852">
        <v>133</v>
      </c>
      <c r="M852" t="b">
        <v>1</v>
      </c>
      <c r="N852" s="5">
        <f>Table1[[#This Row],[pledged]]/Table1[[#This Row],[backers_count]]</f>
        <v>46.669172932330824</v>
      </c>
      <c r="O852" s="1">
        <f t="shared" si="41"/>
        <v>155</v>
      </c>
      <c r="P852" s="5" t="s">
        <v>8276</v>
      </c>
      <c r="Q852" s="1" t="s">
        <v>8326</v>
      </c>
      <c r="R852" s="1" t="s">
        <v>8328</v>
      </c>
      <c r="S852" s="9">
        <f t="shared" si="39"/>
        <v>42452.827743055561</v>
      </c>
      <c r="T852" s="11">
        <f t="shared" si="40"/>
        <v>42485.207638888889</v>
      </c>
      <c r="U852" s="12" t="str">
        <f>TEXT(Table1[[#This Row],[Date Created Conversion (Launched at)]],"mmmm")</f>
        <v>March</v>
      </c>
      <c r="V852" s="12">
        <f>YEAR(Table1[[#This Row],[Date Created Conversion (Launched at)]])</f>
        <v>2016</v>
      </c>
    </row>
    <row r="853" spans="1:22" ht="43" x14ac:dyDescent="0.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 s="8">
        <v>1469994300</v>
      </c>
      <c r="J853" s="8">
        <v>1464815253</v>
      </c>
      <c r="K853" t="b">
        <v>0</v>
      </c>
      <c r="L853">
        <v>70</v>
      </c>
      <c r="M853" t="b">
        <v>1</v>
      </c>
      <c r="N853" s="5">
        <f>Table1[[#This Row],[pledged]]/Table1[[#This Row],[backers_count]]</f>
        <v>37.271428571428572</v>
      </c>
      <c r="O853" s="1">
        <f t="shared" si="41"/>
        <v>130</v>
      </c>
      <c r="P853" s="5" t="s">
        <v>8276</v>
      </c>
      <c r="Q853" s="1" t="s">
        <v>8326</v>
      </c>
      <c r="R853" s="1" t="s">
        <v>8328</v>
      </c>
      <c r="S853" s="9">
        <f t="shared" si="39"/>
        <v>42522.880243055552</v>
      </c>
      <c r="T853" s="11">
        <f t="shared" si="40"/>
        <v>42582.822916666672</v>
      </c>
      <c r="U853" s="12" t="str">
        <f>TEXT(Table1[[#This Row],[Date Created Conversion (Launched at)]],"mmmm")</f>
        <v>June</v>
      </c>
      <c r="V853" s="12">
        <f>YEAR(Table1[[#This Row],[Date Created Conversion (Launched at)]])</f>
        <v>2016</v>
      </c>
    </row>
    <row r="854" spans="1:22" ht="28.7" x14ac:dyDescent="0.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 s="8">
        <v>1477342800</v>
      </c>
      <c r="J854" s="8">
        <v>1476386395</v>
      </c>
      <c r="K854" t="b">
        <v>0</v>
      </c>
      <c r="L854">
        <v>62</v>
      </c>
      <c r="M854" t="b">
        <v>1</v>
      </c>
      <c r="N854" s="5">
        <f>Table1[[#This Row],[pledged]]/Table1[[#This Row],[backers_count]]</f>
        <v>59.258064516129032</v>
      </c>
      <c r="O854" s="1">
        <f t="shared" si="41"/>
        <v>105</v>
      </c>
      <c r="P854" s="5" t="s">
        <v>8276</v>
      </c>
      <c r="Q854" s="1" t="s">
        <v>8326</v>
      </c>
      <c r="R854" s="1" t="s">
        <v>8328</v>
      </c>
      <c r="S854" s="9">
        <f t="shared" si="39"/>
        <v>42656.805497685185</v>
      </c>
      <c r="T854" s="11">
        <f t="shared" si="40"/>
        <v>42667.875</v>
      </c>
      <c r="U854" s="12" t="str">
        <f>TEXT(Table1[[#This Row],[Date Created Conversion (Launched at)]],"mmmm")</f>
        <v>October</v>
      </c>
      <c r="V854" s="12">
        <f>YEAR(Table1[[#This Row],[Date Created Conversion (Launched at)]])</f>
        <v>2016</v>
      </c>
    </row>
    <row r="855" spans="1:22" ht="43" x14ac:dyDescent="0.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 s="8">
        <v>1424116709</v>
      </c>
      <c r="J855" s="8">
        <v>1421524709</v>
      </c>
      <c r="K855" t="b">
        <v>0</v>
      </c>
      <c r="L855">
        <v>10</v>
      </c>
      <c r="M855" t="b">
        <v>1</v>
      </c>
      <c r="N855" s="5">
        <f>Table1[[#This Row],[pledged]]/Table1[[#This Row],[backers_count]]</f>
        <v>30</v>
      </c>
      <c r="O855" s="1">
        <f t="shared" si="41"/>
        <v>100</v>
      </c>
      <c r="P855" s="5" t="s">
        <v>8276</v>
      </c>
      <c r="Q855" s="1" t="s">
        <v>8326</v>
      </c>
      <c r="R855" s="1" t="s">
        <v>8328</v>
      </c>
      <c r="S855" s="9">
        <f t="shared" si="39"/>
        <v>42021.832280092596</v>
      </c>
      <c r="T855" s="11">
        <f t="shared" si="40"/>
        <v>42051.832280092596</v>
      </c>
      <c r="U855" s="12" t="str">
        <f>TEXT(Table1[[#This Row],[Date Created Conversion (Launched at)]],"mmmm")</f>
        <v>January</v>
      </c>
      <c r="V855" s="12">
        <f>YEAR(Table1[[#This Row],[Date Created Conversion (Launched at)]])</f>
        <v>2015</v>
      </c>
    </row>
    <row r="856" spans="1:22" ht="43" x14ac:dyDescent="0.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 s="8">
        <v>1482901546</v>
      </c>
      <c r="J856" s="8">
        <v>1480309546</v>
      </c>
      <c r="K856" t="b">
        <v>0</v>
      </c>
      <c r="L856">
        <v>499</v>
      </c>
      <c r="M856" t="b">
        <v>1</v>
      </c>
      <c r="N856" s="5">
        <f>Table1[[#This Row],[pledged]]/Table1[[#This Row],[backers_count]]</f>
        <v>65.8623246492986</v>
      </c>
      <c r="O856" s="1">
        <f t="shared" si="41"/>
        <v>118</v>
      </c>
      <c r="P856" s="5" t="s">
        <v>8276</v>
      </c>
      <c r="Q856" s="1" t="s">
        <v>8326</v>
      </c>
      <c r="R856" s="1" t="s">
        <v>8328</v>
      </c>
      <c r="S856" s="9">
        <f t="shared" si="39"/>
        <v>42702.212337962963</v>
      </c>
      <c r="T856" s="11">
        <f t="shared" si="40"/>
        <v>42732.212337962963</v>
      </c>
      <c r="U856" s="12" t="str">
        <f>TEXT(Table1[[#This Row],[Date Created Conversion (Launched at)]],"mmmm")</f>
        <v>November</v>
      </c>
      <c r="V856" s="12">
        <f>YEAR(Table1[[#This Row],[Date Created Conversion (Launched at)]])</f>
        <v>2016</v>
      </c>
    </row>
    <row r="857" spans="1:22" ht="28.7" x14ac:dyDescent="0.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 s="8">
        <v>1469329217</v>
      </c>
      <c r="J857" s="8">
        <v>1466737217</v>
      </c>
      <c r="K857" t="b">
        <v>0</v>
      </c>
      <c r="L857">
        <v>47</v>
      </c>
      <c r="M857" t="b">
        <v>1</v>
      </c>
      <c r="N857" s="5">
        <f>Table1[[#This Row],[pledged]]/Table1[[#This Row],[backers_count]]</f>
        <v>31.914893617021278</v>
      </c>
      <c r="O857" s="1">
        <f t="shared" si="41"/>
        <v>103</v>
      </c>
      <c r="P857" s="5" t="s">
        <v>8276</v>
      </c>
      <c r="Q857" s="1" t="s">
        <v>8326</v>
      </c>
      <c r="R857" s="1" t="s">
        <v>8328</v>
      </c>
      <c r="S857" s="9">
        <f t="shared" si="39"/>
        <v>42545.125196759254</v>
      </c>
      <c r="T857" s="11">
        <f t="shared" si="40"/>
        <v>42575.125196759254</v>
      </c>
      <c r="U857" s="12" t="str">
        <f>TEXT(Table1[[#This Row],[Date Created Conversion (Launched at)]],"mmmm")</f>
        <v>June</v>
      </c>
      <c r="V857" s="12">
        <f>YEAR(Table1[[#This Row],[Date Created Conversion (Launched at)]])</f>
        <v>2016</v>
      </c>
    </row>
    <row r="858" spans="1:22" ht="43" x14ac:dyDescent="0.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 s="8">
        <v>1477422000</v>
      </c>
      <c r="J858" s="8">
        <v>1472282956</v>
      </c>
      <c r="K858" t="b">
        <v>0</v>
      </c>
      <c r="L858">
        <v>28</v>
      </c>
      <c r="M858" t="b">
        <v>1</v>
      </c>
      <c r="N858" s="5">
        <f>Table1[[#This Row],[pledged]]/Table1[[#This Row],[backers_count]]</f>
        <v>19.464285714285715</v>
      </c>
      <c r="O858" s="1">
        <f t="shared" si="41"/>
        <v>218</v>
      </c>
      <c r="P858" s="5" t="s">
        <v>8276</v>
      </c>
      <c r="Q858" s="1" t="s">
        <v>8326</v>
      </c>
      <c r="R858" s="1" t="s">
        <v>8328</v>
      </c>
      <c r="S858" s="9">
        <f t="shared" si="39"/>
        <v>42609.311990740738</v>
      </c>
      <c r="T858" s="11">
        <f t="shared" si="40"/>
        <v>42668.791666666672</v>
      </c>
      <c r="U858" s="12" t="str">
        <f>TEXT(Table1[[#This Row],[Date Created Conversion (Launched at)]],"mmmm")</f>
        <v>August</v>
      </c>
      <c r="V858" s="12">
        <f>YEAR(Table1[[#This Row],[Date Created Conversion (Launched at)]])</f>
        <v>2016</v>
      </c>
    </row>
    <row r="859" spans="1:22" ht="28.7" x14ac:dyDescent="0.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 s="8">
        <v>1448463431</v>
      </c>
      <c r="J859" s="8">
        <v>1444831031</v>
      </c>
      <c r="K859" t="b">
        <v>0</v>
      </c>
      <c r="L859">
        <v>24</v>
      </c>
      <c r="M859" t="b">
        <v>1</v>
      </c>
      <c r="N859" s="5">
        <f>Table1[[#This Row],[pledged]]/Table1[[#This Row],[backers_count]]</f>
        <v>50</v>
      </c>
      <c r="O859" s="1">
        <f t="shared" si="41"/>
        <v>100</v>
      </c>
      <c r="P859" s="5" t="s">
        <v>8276</v>
      </c>
      <c r="Q859" s="1" t="s">
        <v>8326</v>
      </c>
      <c r="R859" s="1" t="s">
        <v>8328</v>
      </c>
      <c r="S859" s="9">
        <f t="shared" si="39"/>
        <v>42291.581377314811</v>
      </c>
      <c r="T859" s="11">
        <f t="shared" si="40"/>
        <v>42333.623043981483</v>
      </c>
      <c r="U859" s="12" t="str">
        <f>TEXT(Table1[[#This Row],[Date Created Conversion (Launched at)]],"mmmm")</f>
        <v>October</v>
      </c>
      <c r="V859" s="12">
        <f>YEAR(Table1[[#This Row],[Date Created Conversion (Launched at)]])</f>
        <v>2015</v>
      </c>
    </row>
    <row r="860" spans="1:22" ht="43" x14ac:dyDescent="0.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 s="8">
        <v>1429138740</v>
      </c>
      <c r="J860" s="8">
        <v>1426528418</v>
      </c>
      <c r="K860" t="b">
        <v>0</v>
      </c>
      <c r="L860">
        <v>76</v>
      </c>
      <c r="M860" t="b">
        <v>1</v>
      </c>
      <c r="N860" s="5">
        <f>Table1[[#This Row],[pledged]]/Table1[[#This Row],[backers_count]]</f>
        <v>22.737763157894737</v>
      </c>
      <c r="O860" s="1">
        <f t="shared" si="41"/>
        <v>144</v>
      </c>
      <c r="P860" s="5" t="s">
        <v>8276</v>
      </c>
      <c r="Q860" s="1" t="s">
        <v>8326</v>
      </c>
      <c r="R860" s="1" t="s">
        <v>8328</v>
      </c>
      <c r="S860" s="9">
        <f t="shared" si="39"/>
        <v>42079.745578703703</v>
      </c>
      <c r="T860" s="11">
        <f t="shared" si="40"/>
        <v>42109.957638888889</v>
      </c>
      <c r="U860" s="12" t="str">
        <f>TEXT(Table1[[#This Row],[Date Created Conversion (Launched at)]],"mmmm")</f>
        <v>March</v>
      </c>
      <c r="V860" s="12">
        <f>YEAR(Table1[[#This Row],[Date Created Conversion (Launched at)]])</f>
        <v>2015</v>
      </c>
    </row>
    <row r="861" spans="1:22" ht="43" x14ac:dyDescent="0.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 s="8">
        <v>1433376000</v>
      </c>
      <c r="J861" s="8">
        <v>1430768468</v>
      </c>
      <c r="K861" t="b">
        <v>0</v>
      </c>
      <c r="L861">
        <v>98</v>
      </c>
      <c r="M861" t="b">
        <v>1</v>
      </c>
      <c r="N861" s="5">
        <f>Table1[[#This Row],[pledged]]/Table1[[#This Row],[backers_count]]</f>
        <v>42.724489795918366</v>
      </c>
      <c r="O861" s="1">
        <f t="shared" si="41"/>
        <v>105</v>
      </c>
      <c r="P861" s="5" t="s">
        <v>8276</v>
      </c>
      <c r="Q861" s="1" t="s">
        <v>8326</v>
      </c>
      <c r="R861" s="1" t="s">
        <v>8328</v>
      </c>
      <c r="S861" s="9">
        <f t="shared" si="39"/>
        <v>42128.820231481484</v>
      </c>
      <c r="T861" s="11">
        <f t="shared" si="40"/>
        <v>42159</v>
      </c>
      <c r="U861" s="12" t="str">
        <f>TEXT(Table1[[#This Row],[Date Created Conversion (Launched at)]],"mmmm")</f>
        <v>May</v>
      </c>
      <c r="V861" s="12">
        <f>YEAR(Table1[[#This Row],[Date Created Conversion (Launched at)]])</f>
        <v>2015</v>
      </c>
    </row>
    <row r="862" spans="1:22" ht="43" x14ac:dyDescent="0.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 s="8">
        <v>1385123713</v>
      </c>
      <c r="J862" s="8">
        <v>1382528113</v>
      </c>
      <c r="K862" t="b">
        <v>0</v>
      </c>
      <c r="L862">
        <v>48</v>
      </c>
      <c r="M862" t="b">
        <v>0</v>
      </c>
      <c r="N862" s="5">
        <f>Table1[[#This Row],[pledged]]/Table1[[#This Row],[backers_count]]</f>
        <v>52.916666666666664</v>
      </c>
      <c r="O862" s="1">
        <f t="shared" si="41"/>
        <v>18</v>
      </c>
      <c r="P862" s="5" t="s">
        <v>8277</v>
      </c>
      <c r="Q862" s="1" t="s">
        <v>8326</v>
      </c>
      <c r="R862" s="1" t="s">
        <v>8329</v>
      </c>
      <c r="S862" s="9">
        <f t="shared" si="39"/>
        <v>41570.482789351852</v>
      </c>
      <c r="T862" s="11">
        <f t="shared" si="40"/>
        <v>41600.524456018517</v>
      </c>
      <c r="U862" s="12" t="str">
        <f>TEXT(Table1[[#This Row],[Date Created Conversion (Launched at)]],"mmmm")</f>
        <v>October</v>
      </c>
      <c r="V862" s="12">
        <f>YEAR(Table1[[#This Row],[Date Created Conversion (Launched at)]])</f>
        <v>2013</v>
      </c>
    </row>
    <row r="863" spans="1:22" ht="43" x14ac:dyDescent="0.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 s="8">
        <v>1474067404</v>
      </c>
      <c r="J863" s="8">
        <v>1471475404</v>
      </c>
      <c r="K863" t="b">
        <v>0</v>
      </c>
      <c r="L863">
        <v>2</v>
      </c>
      <c r="M863" t="b">
        <v>0</v>
      </c>
      <c r="N863" s="5">
        <f>Table1[[#This Row],[pledged]]/Table1[[#This Row],[backers_count]]</f>
        <v>50.5</v>
      </c>
      <c r="O863" s="1">
        <f t="shared" si="41"/>
        <v>2</v>
      </c>
      <c r="P863" s="5" t="s">
        <v>8277</v>
      </c>
      <c r="Q863" s="1" t="s">
        <v>8326</v>
      </c>
      <c r="R863" s="1" t="s">
        <v>8329</v>
      </c>
      <c r="S863" s="9">
        <f t="shared" si="39"/>
        <v>42599.965324074074</v>
      </c>
      <c r="T863" s="11">
        <f t="shared" si="40"/>
        <v>42629.965324074074</v>
      </c>
      <c r="U863" s="12" t="str">
        <f>TEXT(Table1[[#This Row],[Date Created Conversion (Launched at)]],"mmmm")</f>
        <v>August</v>
      </c>
      <c r="V863" s="12">
        <f>YEAR(Table1[[#This Row],[Date Created Conversion (Launched at)]])</f>
        <v>2016</v>
      </c>
    </row>
    <row r="864" spans="1:22" ht="43" x14ac:dyDescent="0.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 s="8">
        <v>1384179548</v>
      </c>
      <c r="J864" s="8">
        <v>1381583948</v>
      </c>
      <c r="K864" t="b">
        <v>0</v>
      </c>
      <c r="L864">
        <v>4</v>
      </c>
      <c r="M864" t="b">
        <v>0</v>
      </c>
      <c r="N864" s="5">
        <f>Table1[[#This Row],[pledged]]/Table1[[#This Row],[backers_count]]</f>
        <v>42.5</v>
      </c>
      <c r="O864" s="1">
        <f t="shared" si="41"/>
        <v>0</v>
      </c>
      <c r="P864" s="5" t="s">
        <v>8277</v>
      </c>
      <c r="Q864" s="1" t="s">
        <v>8326</v>
      </c>
      <c r="R864" s="1" t="s">
        <v>8329</v>
      </c>
      <c r="S864" s="9">
        <f t="shared" si="39"/>
        <v>41559.5549537037</v>
      </c>
      <c r="T864" s="11">
        <f t="shared" si="40"/>
        <v>41589.596620370372</v>
      </c>
      <c r="U864" s="12" t="str">
        <f>TEXT(Table1[[#This Row],[Date Created Conversion (Launched at)]],"mmmm")</f>
        <v>October</v>
      </c>
      <c r="V864" s="12">
        <f>YEAR(Table1[[#This Row],[Date Created Conversion (Launched at)]])</f>
        <v>2013</v>
      </c>
    </row>
    <row r="865" spans="1:22" ht="43" x14ac:dyDescent="0.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 s="8">
        <v>1329014966</v>
      </c>
      <c r="J865" s="8">
        <v>1326422966</v>
      </c>
      <c r="K865" t="b">
        <v>0</v>
      </c>
      <c r="L865">
        <v>5</v>
      </c>
      <c r="M865" t="b">
        <v>0</v>
      </c>
      <c r="N865" s="5">
        <f>Table1[[#This Row],[pledged]]/Table1[[#This Row],[backers_count]]</f>
        <v>18</v>
      </c>
      <c r="O865" s="1">
        <f t="shared" si="41"/>
        <v>5</v>
      </c>
      <c r="P865" s="5" t="s">
        <v>8277</v>
      </c>
      <c r="Q865" s="1" t="s">
        <v>8326</v>
      </c>
      <c r="R865" s="1" t="s">
        <v>8329</v>
      </c>
      <c r="S865" s="9">
        <f t="shared" si="39"/>
        <v>40921.117662037039</v>
      </c>
      <c r="T865" s="11">
        <f t="shared" si="40"/>
        <v>40951.117662037039</v>
      </c>
      <c r="U865" s="12" t="str">
        <f>TEXT(Table1[[#This Row],[Date Created Conversion (Launched at)]],"mmmm")</f>
        <v>January</v>
      </c>
      <c r="V865" s="12">
        <f>YEAR(Table1[[#This Row],[Date Created Conversion (Launched at)]])</f>
        <v>2012</v>
      </c>
    </row>
    <row r="866" spans="1:22" ht="43" x14ac:dyDescent="0.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 s="8">
        <v>1381917540</v>
      </c>
      <c r="J866" s="8">
        <v>1379990038</v>
      </c>
      <c r="K866" t="b">
        <v>0</v>
      </c>
      <c r="L866">
        <v>79</v>
      </c>
      <c r="M866" t="b">
        <v>0</v>
      </c>
      <c r="N866" s="5">
        <f>Table1[[#This Row],[pledged]]/Table1[[#This Row],[backers_count]]</f>
        <v>34.177215189873415</v>
      </c>
      <c r="O866" s="1">
        <f t="shared" si="41"/>
        <v>42</v>
      </c>
      <c r="P866" s="5" t="s">
        <v>8277</v>
      </c>
      <c r="Q866" s="1" t="s">
        <v>8326</v>
      </c>
      <c r="R866" s="1" t="s">
        <v>8329</v>
      </c>
      <c r="S866" s="9">
        <f t="shared" si="39"/>
        <v>41541.106921296298</v>
      </c>
      <c r="T866" s="11">
        <f t="shared" si="40"/>
        <v>41563.415972222225</v>
      </c>
      <c r="U866" s="12" t="str">
        <f>TEXT(Table1[[#This Row],[Date Created Conversion (Launched at)]],"mmmm")</f>
        <v>September</v>
      </c>
      <c r="V866" s="12">
        <f>YEAR(Table1[[#This Row],[Date Created Conversion (Launched at)]])</f>
        <v>2013</v>
      </c>
    </row>
    <row r="867" spans="1:22" ht="43" x14ac:dyDescent="0.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 s="8">
        <v>1358361197</v>
      </c>
      <c r="J867" s="8">
        <v>1353177197</v>
      </c>
      <c r="K867" t="b">
        <v>0</v>
      </c>
      <c r="L867">
        <v>2</v>
      </c>
      <c r="M867" t="b">
        <v>0</v>
      </c>
      <c r="N867" s="5">
        <f>Table1[[#This Row],[pledged]]/Table1[[#This Row],[backers_count]]</f>
        <v>22.5</v>
      </c>
      <c r="O867" s="1">
        <f t="shared" si="41"/>
        <v>2</v>
      </c>
      <c r="P867" s="5" t="s">
        <v>8277</v>
      </c>
      <c r="Q867" s="1" t="s">
        <v>8326</v>
      </c>
      <c r="R867" s="1" t="s">
        <v>8329</v>
      </c>
      <c r="S867" s="9">
        <f t="shared" si="39"/>
        <v>41230.773113425923</v>
      </c>
      <c r="T867" s="11">
        <f t="shared" si="40"/>
        <v>41290.773113425923</v>
      </c>
      <c r="U867" s="12" t="str">
        <f>TEXT(Table1[[#This Row],[Date Created Conversion (Launched at)]],"mmmm")</f>
        <v>November</v>
      </c>
      <c r="V867" s="12">
        <f>YEAR(Table1[[#This Row],[Date Created Conversion (Launched at)]])</f>
        <v>2012</v>
      </c>
    </row>
    <row r="868" spans="1:22" ht="43" x14ac:dyDescent="0.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 s="8">
        <v>1425136200</v>
      </c>
      <c r="J868" s="8">
        <v>1421853518</v>
      </c>
      <c r="K868" t="b">
        <v>0</v>
      </c>
      <c r="L868">
        <v>11</v>
      </c>
      <c r="M868" t="b">
        <v>0</v>
      </c>
      <c r="N868" s="5">
        <f>Table1[[#This Row],[pledged]]/Table1[[#This Row],[backers_count]]</f>
        <v>58.18181818181818</v>
      </c>
      <c r="O868" s="1">
        <f t="shared" si="41"/>
        <v>18</v>
      </c>
      <c r="P868" s="5" t="s">
        <v>8277</v>
      </c>
      <c r="Q868" s="1" t="s">
        <v>8326</v>
      </c>
      <c r="R868" s="1" t="s">
        <v>8329</v>
      </c>
      <c r="S868" s="9">
        <f t="shared" si="39"/>
        <v>42025.637939814813</v>
      </c>
      <c r="T868" s="11">
        <f t="shared" si="40"/>
        <v>42063.631944444445</v>
      </c>
      <c r="U868" s="12" t="str">
        <f>TEXT(Table1[[#This Row],[Date Created Conversion (Launched at)]],"mmmm")</f>
        <v>January</v>
      </c>
      <c r="V868" s="12">
        <f>YEAR(Table1[[#This Row],[Date Created Conversion (Launched at)]])</f>
        <v>2015</v>
      </c>
    </row>
    <row r="869" spans="1:22" ht="43" x14ac:dyDescent="0.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 s="8">
        <v>1259643540</v>
      </c>
      <c r="J869" s="8">
        <v>1254450706</v>
      </c>
      <c r="K869" t="b">
        <v>0</v>
      </c>
      <c r="L869">
        <v>11</v>
      </c>
      <c r="M869" t="b">
        <v>0</v>
      </c>
      <c r="N869" s="5">
        <f>Table1[[#This Row],[pledged]]/Table1[[#This Row],[backers_count]]</f>
        <v>109.18181818181819</v>
      </c>
      <c r="O869" s="1">
        <f t="shared" si="41"/>
        <v>24</v>
      </c>
      <c r="P869" s="5" t="s">
        <v>8277</v>
      </c>
      <c r="Q869" s="1" t="s">
        <v>8326</v>
      </c>
      <c r="R869" s="1" t="s">
        <v>8329</v>
      </c>
      <c r="S869" s="9">
        <f t="shared" si="39"/>
        <v>40088.105393518519</v>
      </c>
      <c r="T869" s="11">
        <f t="shared" si="40"/>
        <v>40148.207638888889</v>
      </c>
      <c r="U869" s="12" t="str">
        <f>TEXT(Table1[[#This Row],[Date Created Conversion (Launched at)]],"mmmm")</f>
        <v>October</v>
      </c>
      <c r="V869" s="12">
        <f>YEAR(Table1[[#This Row],[Date Created Conversion (Launched at)]])</f>
        <v>2009</v>
      </c>
    </row>
    <row r="870" spans="1:22" ht="57.35" x14ac:dyDescent="0.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 s="8">
        <v>1389055198</v>
      </c>
      <c r="J870" s="8">
        <v>1386463198</v>
      </c>
      <c r="K870" t="b">
        <v>0</v>
      </c>
      <c r="L870">
        <v>1</v>
      </c>
      <c r="M870" t="b">
        <v>0</v>
      </c>
      <c r="N870" s="5">
        <f>Table1[[#This Row],[pledged]]/Table1[[#This Row],[backers_count]]</f>
        <v>50</v>
      </c>
      <c r="O870" s="1">
        <f t="shared" si="41"/>
        <v>0</v>
      </c>
      <c r="P870" s="5" t="s">
        <v>8277</v>
      </c>
      <c r="Q870" s="1" t="s">
        <v>8326</v>
      </c>
      <c r="R870" s="1" t="s">
        <v>8329</v>
      </c>
      <c r="S870" s="9">
        <f t="shared" si="39"/>
        <v>41616.027754629627</v>
      </c>
      <c r="T870" s="11">
        <f t="shared" si="40"/>
        <v>41646.027754629627</v>
      </c>
      <c r="U870" s="12" t="str">
        <f>TEXT(Table1[[#This Row],[Date Created Conversion (Launched at)]],"mmmm")</f>
        <v>December</v>
      </c>
      <c r="V870" s="12">
        <f>YEAR(Table1[[#This Row],[Date Created Conversion (Launched at)]])</f>
        <v>2013</v>
      </c>
    </row>
    <row r="871" spans="1:22" ht="57.35" x14ac:dyDescent="0.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 s="8">
        <v>1365448657</v>
      </c>
      <c r="J871" s="8">
        <v>1362860257</v>
      </c>
      <c r="K871" t="b">
        <v>0</v>
      </c>
      <c r="L871">
        <v>3</v>
      </c>
      <c r="M871" t="b">
        <v>0</v>
      </c>
      <c r="N871" s="5">
        <f>Table1[[#This Row],[pledged]]/Table1[[#This Row],[backers_count]]</f>
        <v>346.66666666666669</v>
      </c>
      <c r="O871" s="1">
        <f t="shared" si="41"/>
        <v>12</v>
      </c>
      <c r="P871" s="5" t="s">
        <v>8277</v>
      </c>
      <c r="Q871" s="1" t="s">
        <v>8326</v>
      </c>
      <c r="R871" s="1" t="s">
        <v>8329</v>
      </c>
      <c r="S871" s="9">
        <f t="shared" si="39"/>
        <v>41342.845567129625</v>
      </c>
      <c r="T871" s="11">
        <f t="shared" si="40"/>
        <v>41372.803900462961</v>
      </c>
      <c r="U871" s="12" t="str">
        <f>TEXT(Table1[[#This Row],[Date Created Conversion (Launched at)]],"mmmm")</f>
        <v>March</v>
      </c>
      <c r="V871" s="12">
        <f>YEAR(Table1[[#This Row],[Date Created Conversion (Launched at)]])</f>
        <v>2013</v>
      </c>
    </row>
    <row r="872" spans="1:22" ht="43" x14ac:dyDescent="0.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 s="8">
        <v>1377995523</v>
      </c>
      <c r="J872" s="8">
        <v>1375403523</v>
      </c>
      <c r="K872" t="b">
        <v>0</v>
      </c>
      <c r="L872">
        <v>5</v>
      </c>
      <c r="M872" t="b">
        <v>0</v>
      </c>
      <c r="N872" s="5">
        <f>Table1[[#This Row],[pledged]]/Table1[[#This Row],[backers_count]]</f>
        <v>12.4</v>
      </c>
      <c r="O872" s="1">
        <f t="shared" si="41"/>
        <v>0</v>
      </c>
      <c r="P872" s="5" t="s">
        <v>8277</v>
      </c>
      <c r="Q872" s="1" t="s">
        <v>8326</v>
      </c>
      <c r="R872" s="1" t="s">
        <v>8329</v>
      </c>
      <c r="S872" s="9">
        <f t="shared" si="39"/>
        <v>41488.022256944445</v>
      </c>
      <c r="T872" s="11">
        <f t="shared" si="40"/>
        <v>41518.022256944445</v>
      </c>
      <c r="U872" s="12" t="str">
        <f>TEXT(Table1[[#This Row],[Date Created Conversion (Launched at)]],"mmmm")</f>
        <v>August</v>
      </c>
      <c r="V872" s="12">
        <f>YEAR(Table1[[#This Row],[Date Created Conversion (Launched at)]])</f>
        <v>2013</v>
      </c>
    </row>
    <row r="873" spans="1:22" ht="43" x14ac:dyDescent="0.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 s="8">
        <v>1385735295</v>
      </c>
      <c r="J873" s="8">
        <v>1383139695</v>
      </c>
      <c r="K873" t="b">
        <v>0</v>
      </c>
      <c r="L873">
        <v>12</v>
      </c>
      <c r="M873" t="b">
        <v>0</v>
      </c>
      <c r="N873" s="5">
        <f>Table1[[#This Row],[pledged]]/Table1[[#This Row],[backers_count]]</f>
        <v>27.083333333333332</v>
      </c>
      <c r="O873" s="1">
        <f t="shared" si="41"/>
        <v>5</v>
      </c>
      <c r="P873" s="5" t="s">
        <v>8277</v>
      </c>
      <c r="Q873" s="1" t="s">
        <v>8326</v>
      </c>
      <c r="R873" s="1" t="s">
        <v>8329</v>
      </c>
      <c r="S873" s="9">
        <f t="shared" si="39"/>
        <v>41577.561284722222</v>
      </c>
      <c r="T873" s="11">
        <f t="shared" si="40"/>
        <v>41607.602951388893</v>
      </c>
      <c r="U873" s="12" t="str">
        <f>TEXT(Table1[[#This Row],[Date Created Conversion (Launched at)]],"mmmm")</f>
        <v>October</v>
      </c>
      <c r="V873" s="12">
        <f>YEAR(Table1[[#This Row],[Date Created Conversion (Launched at)]])</f>
        <v>2013</v>
      </c>
    </row>
    <row r="874" spans="1:22" ht="43" x14ac:dyDescent="0.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 s="8">
        <v>1299786527</v>
      </c>
      <c r="J874" s="8">
        <v>1295898527</v>
      </c>
      <c r="K874" t="b">
        <v>0</v>
      </c>
      <c r="L874">
        <v>2</v>
      </c>
      <c r="M874" t="b">
        <v>0</v>
      </c>
      <c r="N874" s="5">
        <f>Table1[[#This Row],[pledged]]/Table1[[#This Row],[backers_count]]</f>
        <v>32.5</v>
      </c>
      <c r="O874" s="1">
        <f t="shared" si="41"/>
        <v>1</v>
      </c>
      <c r="P874" s="5" t="s">
        <v>8277</v>
      </c>
      <c r="Q874" s="1" t="s">
        <v>8326</v>
      </c>
      <c r="R874" s="1" t="s">
        <v>8329</v>
      </c>
      <c r="S874" s="9">
        <f t="shared" si="39"/>
        <v>40567.825543981482</v>
      </c>
      <c r="T874" s="11">
        <f t="shared" si="40"/>
        <v>40612.825543981482</v>
      </c>
      <c r="U874" s="12" t="str">
        <f>TEXT(Table1[[#This Row],[Date Created Conversion (Launched at)]],"mmmm")</f>
        <v>January</v>
      </c>
      <c r="V874" s="12">
        <f>YEAR(Table1[[#This Row],[Date Created Conversion (Launched at)]])</f>
        <v>2011</v>
      </c>
    </row>
    <row r="875" spans="1:22" ht="28.7" x14ac:dyDescent="0.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 s="8">
        <v>1352610040</v>
      </c>
      <c r="J875" s="8">
        <v>1349150440</v>
      </c>
      <c r="K875" t="b">
        <v>0</v>
      </c>
      <c r="L875">
        <v>5</v>
      </c>
      <c r="M875" t="b">
        <v>0</v>
      </c>
      <c r="N875" s="5">
        <f>Table1[[#This Row],[pledged]]/Table1[[#This Row],[backers_count]]</f>
        <v>9</v>
      </c>
      <c r="O875" s="1">
        <f t="shared" si="41"/>
        <v>1</v>
      </c>
      <c r="P875" s="5" t="s">
        <v>8277</v>
      </c>
      <c r="Q875" s="1" t="s">
        <v>8326</v>
      </c>
      <c r="R875" s="1" t="s">
        <v>8329</v>
      </c>
      <c r="S875" s="9">
        <f t="shared" si="39"/>
        <v>41184.167129629626</v>
      </c>
      <c r="T875" s="11">
        <f t="shared" si="40"/>
        <v>41224.208796296298</v>
      </c>
      <c r="U875" s="12" t="str">
        <f>TEXT(Table1[[#This Row],[Date Created Conversion (Launched at)]],"mmmm")</f>
        <v>October</v>
      </c>
      <c r="V875" s="12">
        <f>YEAR(Table1[[#This Row],[Date Created Conversion (Launched at)]])</f>
        <v>2012</v>
      </c>
    </row>
    <row r="876" spans="1:22" ht="43" x14ac:dyDescent="0.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 s="8">
        <v>1367676034</v>
      </c>
      <c r="J876" s="8">
        <v>1365084034</v>
      </c>
      <c r="K876" t="b">
        <v>0</v>
      </c>
      <c r="L876">
        <v>21</v>
      </c>
      <c r="M876" t="b">
        <v>0</v>
      </c>
      <c r="N876" s="5">
        <f>Table1[[#This Row],[pledged]]/Table1[[#This Row],[backers_count]]</f>
        <v>34.761904761904759</v>
      </c>
      <c r="O876" s="1">
        <f t="shared" si="41"/>
        <v>24</v>
      </c>
      <c r="P876" s="5" t="s">
        <v>8277</v>
      </c>
      <c r="Q876" s="1" t="s">
        <v>8326</v>
      </c>
      <c r="R876" s="1" t="s">
        <v>8329</v>
      </c>
      <c r="S876" s="9">
        <f t="shared" si="39"/>
        <v>41368.583726851852</v>
      </c>
      <c r="T876" s="11">
        <f t="shared" si="40"/>
        <v>41398.583726851852</v>
      </c>
      <c r="U876" s="12" t="str">
        <f>TEXT(Table1[[#This Row],[Date Created Conversion (Launched at)]],"mmmm")</f>
        <v>April</v>
      </c>
      <c r="V876" s="12">
        <f>YEAR(Table1[[#This Row],[Date Created Conversion (Launched at)]])</f>
        <v>2013</v>
      </c>
    </row>
    <row r="877" spans="1:22" ht="57.35" x14ac:dyDescent="0.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 s="8">
        <v>1442856131</v>
      </c>
      <c r="J877" s="8">
        <v>1441128131</v>
      </c>
      <c r="K877" t="b">
        <v>0</v>
      </c>
      <c r="L877">
        <v>0</v>
      </c>
      <c r="M877" t="b">
        <v>0</v>
      </c>
      <c r="N877" s="5" t="e">
        <f>Table1[[#This Row],[pledged]]/Table1[[#This Row],[backers_count]]</f>
        <v>#DIV/0!</v>
      </c>
      <c r="O877" s="1">
        <f t="shared" si="41"/>
        <v>0</v>
      </c>
      <c r="P877" s="5" t="s">
        <v>8277</v>
      </c>
      <c r="Q877" s="1" t="s">
        <v>8326</v>
      </c>
      <c r="R877" s="1" t="s">
        <v>8329</v>
      </c>
      <c r="S877" s="9">
        <f t="shared" si="39"/>
        <v>42248.723738425921</v>
      </c>
      <c r="T877" s="11">
        <f t="shared" si="40"/>
        <v>42268.723738425921</v>
      </c>
      <c r="U877" s="12" t="str">
        <f>TEXT(Table1[[#This Row],[Date Created Conversion (Launched at)]],"mmmm")</f>
        <v>September</v>
      </c>
      <c r="V877" s="12">
        <f>YEAR(Table1[[#This Row],[Date Created Conversion (Launched at)]])</f>
        <v>2015</v>
      </c>
    </row>
    <row r="878" spans="1:22" ht="28.7" x14ac:dyDescent="0.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 s="8">
        <v>1359978927</v>
      </c>
      <c r="J878" s="8">
        <v>1357127727</v>
      </c>
      <c r="K878" t="b">
        <v>0</v>
      </c>
      <c r="L878">
        <v>45</v>
      </c>
      <c r="M878" t="b">
        <v>0</v>
      </c>
      <c r="N878" s="5">
        <f>Table1[[#This Row],[pledged]]/Table1[[#This Row],[backers_count]]</f>
        <v>28.577777777777779</v>
      </c>
      <c r="O878" s="1">
        <f t="shared" si="41"/>
        <v>41</v>
      </c>
      <c r="P878" s="5" t="s">
        <v>8277</v>
      </c>
      <c r="Q878" s="1" t="s">
        <v>8326</v>
      </c>
      <c r="R878" s="1" t="s">
        <v>8329</v>
      </c>
      <c r="S878" s="9">
        <f t="shared" si="39"/>
        <v>41276.496840277774</v>
      </c>
      <c r="T878" s="11">
        <f t="shared" si="40"/>
        <v>41309.496840277774</v>
      </c>
      <c r="U878" s="12" t="str">
        <f>TEXT(Table1[[#This Row],[Date Created Conversion (Launched at)]],"mmmm")</f>
        <v>January</v>
      </c>
      <c r="V878" s="12">
        <f>YEAR(Table1[[#This Row],[Date Created Conversion (Launched at)]])</f>
        <v>2013</v>
      </c>
    </row>
    <row r="879" spans="1:22" ht="43" x14ac:dyDescent="0.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 s="8">
        <v>1387479360</v>
      </c>
      <c r="J879" s="8">
        <v>1384887360</v>
      </c>
      <c r="K879" t="b">
        <v>0</v>
      </c>
      <c r="L879">
        <v>29</v>
      </c>
      <c r="M879" t="b">
        <v>0</v>
      </c>
      <c r="N879" s="5">
        <f>Table1[[#This Row],[pledged]]/Table1[[#This Row],[backers_count]]</f>
        <v>46.586206896551722</v>
      </c>
      <c r="O879" s="1">
        <f t="shared" si="41"/>
        <v>68</v>
      </c>
      <c r="P879" s="5" t="s">
        <v>8277</v>
      </c>
      <c r="Q879" s="1" t="s">
        <v>8326</v>
      </c>
      <c r="R879" s="1" t="s">
        <v>8329</v>
      </c>
      <c r="S879" s="9">
        <f t="shared" si="39"/>
        <v>41597.788888888885</v>
      </c>
      <c r="T879" s="11">
        <f t="shared" si="40"/>
        <v>41627.788888888885</v>
      </c>
      <c r="U879" s="12" t="str">
        <f>TEXT(Table1[[#This Row],[Date Created Conversion (Launched at)]],"mmmm")</f>
        <v>November</v>
      </c>
      <c r="V879" s="12">
        <f>YEAR(Table1[[#This Row],[Date Created Conversion (Launched at)]])</f>
        <v>2013</v>
      </c>
    </row>
    <row r="880" spans="1:22" ht="43" x14ac:dyDescent="0.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 s="8">
        <v>1293082524</v>
      </c>
      <c r="J880" s="8">
        <v>1290490524</v>
      </c>
      <c r="K880" t="b">
        <v>0</v>
      </c>
      <c r="L880">
        <v>2</v>
      </c>
      <c r="M880" t="b">
        <v>0</v>
      </c>
      <c r="N880" s="5">
        <f>Table1[[#This Row],[pledged]]/Table1[[#This Row],[backers_count]]</f>
        <v>32.5</v>
      </c>
      <c r="O880" s="1">
        <f t="shared" si="41"/>
        <v>1</v>
      </c>
      <c r="P880" s="5" t="s">
        <v>8277</v>
      </c>
      <c r="Q880" s="1" t="s">
        <v>8326</v>
      </c>
      <c r="R880" s="1" t="s">
        <v>8329</v>
      </c>
      <c r="S880" s="9">
        <f t="shared" si="39"/>
        <v>40505.232916666668</v>
      </c>
      <c r="T880" s="11">
        <f t="shared" si="40"/>
        <v>40535.232916666668</v>
      </c>
      <c r="U880" s="12" t="str">
        <f>TEXT(Table1[[#This Row],[Date Created Conversion (Launched at)]],"mmmm")</f>
        <v>November</v>
      </c>
      <c r="V880" s="12">
        <f>YEAR(Table1[[#This Row],[Date Created Conversion (Launched at)]])</f>
        <v>2010</v>
      </c>
    </row>
    <row r="881" spans="1:22" ht="43" x14ac:dyDescent="0.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 s="8">
        <v>1338321305</v>
      </c>
      <c r="J881" s="8">
        <v>1336506905</v>
      </c>
      <c r="K881" t="b">
        <v>0</v>
      </c>
      <c r="L881">
        <v>30</v>
      </c>
      <c r="M881" t="b">
        <v>0</v>
      </c>
      <c r="N881" s="5">
        <f>Table1[[#This Row],[pledged]]/Table1[[#This Row],[backers_count]]</f>
        <v>21.466666666666665</v>
      </c>
      <c r="O881" s="1">
        <f t="shared" si="41"/>
        <v>31</v>
      </c>
      <c r="P881" s="5" t="s">
        <v>8277</v>
      </c>
      <c r="Q881" s="1" t="s">
        <v>8326</v>
      </c>
      <c r="R881" s="1" t="s">
        <v>8329</v>
      </c>
      <c r="S881" s="9">
        <f t="shared" si="39"/>
        <v>41037.829918981479</v>
      </c>
      <c r="T881" s="11">
        <f t="shared" si="40"/>
        <v>41058.829918981479</v>
      </c>
      <c r="U881" s="12" t="str">
        <f>TEXT(Table1[[#This Row],[Date Created Conversion (Launched at)]],"mmmm")</f>
        <v>May</v>
      </c>
      <c r="V881" s="12">
        <f>YEAR(Table1[[#This Row],[Date Created Conversion (Launched at)]])</f>
        <v>2012</v>
      </c>
    </row>
    <row r="882" spans="1:22" ht="43" x14ac:dyDescent="0.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 s="8">
        <v>1351582938</v>
      </c>
      <c r="J882" s="8">
        <v>1348731738</v>
      </c>
      <c r="K882" t="b">
        <v>0</v>
      </c>
      <c r="L882">
        <v>8</v>
      </c>
      <c r="M882" t="b">
        <v>0</v>
      </c>
      <c r="N882" s="5">
        <f>Table1[[#This Row],[pledged]]/Table1[[#This Row],[backers_count]]</f>
        <v>14.125</v>
      </c>
      <c r="O882" s="1">
        <f t="shared" si="41"/>
        <v>3</v>
      </c>
      <c r="P882" s="5" t="s">
        <v>8278</v>
      </c>
      <c r="Q882" s="1" t="s">
        <v>8326</v>
      </c>
      <c r="R882" s="1" t="s">
        <v>8330</v>
      </c>
      <c r="S882" s="9">
        <f t="shared" si="39"/>
        <v>41179.32104166667</v>
      </c>
      <c r="T882" s="11">
        <f t="shared" si="40"/>
        <v>41212.32104166667</v>
      </c>
      <c r="U882" s="12" t="str">
        <f>TEXT(Table1[[#This Row],[Date Created Conversion (Launched at)]],"mmmm")</f>
        <v>September</v>
      </c>
      <c r="V882" s="12">
        <f>YEAR(Table1[[#This Row],[Date Created Conversion (Launched at)]])</f>
        <v>2012</v>
      </c>
    </row>
    <row r="883" spans="1:22" ht="43" x14ac:dyDescent="0.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 s="8">
        <v>1326520886</v>
      </c>
      <c r="J883" s="8">
        <v>1322632886</v>
      </c>
      <c r="K883" t="b">
        <v>0</v>
      </c>
      <c r="L883">
        <v>1</v>
      </c>
      <c r="M883" t="b">
        <v>0</v>
      </c>
      <c r="N883" s="5">
        <f>Table1[[#This Row],[pledged]]/Table1[[#This Row],[backers_count]]</f>
        <v>30</v>
      </c>
      <c r="O883" s="1">
        <f t="shared" si="41"/>
        <v>1</v>
      </c>
      <c r="P883" s="5" t="s">
        <v>8278</v>
      </c>
      <c r="Q883" s="1" t="s">
        <v>8326</v>
      </c>
      <c r="R883" s="1" t="s">
        <v>8330</v>
      </c>
      <c r="S883" s="9">
        <f t="shared" si="39"/>
        <v>40877.25099537037</v>
      </c>
      <c r="T883" s="11">
        <f t="shared" si="40"/>
        <v>40922.25099537037</v>
      </c>
      <c r="U883" s="12" t="str">
        <f>TEXT(Table1[[#This Row],[Date Created Conversion (Launched at)]],"mmmm")</f>
        <v>November</v>
      </c>
      <c r="V883" s="12">
        <f>YEAR(Table1[[#This Row],[Date Created Conversion (Launched at)]])</f>
        <v>2011</v>
      </c>
    </row>
    <row r="884" spans="1:22" ht="43" x14ac:dyDescent="0.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 s="8">
        <v>1315341550</v>
      </c>
      <c r="J884" s="8">
        <v>1312490350</v>
      </c>
      <c r="K884" t="b">
        <v>0</v>
      </c>
      <c r="L884">
        <v>14</v>
      </c>
      <c r="M884" t="b">
        <v>0</v>
      </c>
      <c r="N884" s="5">
        <f>Table1[[#This Row],[pledged]]/Table1[[#This Row],[backers_count]]</f>
        <v>21.571428571428573</v>
      </c>
      <c r="O884" s="1">
        <f t="shared" si="41"/>
        <v>20</v>
      </c>
      <c r="P884" s="5" t="s">
        <v>8278</v>
      </c>
      <c r="Q884" s="1" t="s">
        <v>8326</v>
      </c>
      <c r="R884" s="1" t="s">
        <v>8330</v>
      </c>
      <c r="S884" s="9">
        <f t="shared" si="39"/>
        <v>40759.860532407409</v>
      </c>
      <c r="T884" s="11">
        <f t="shared" si="40"/>
        <v>40792.860532407409</v>
      </c>
      <c r="U884" s="12" t="str">
        <f>TEXT(Table1[[#This Row],[Date Created Conversion (Launched at)]],"mmmm")</f>
        <v>August</v>
      </c>
      <c r="V884" s="12">
        <f>YEAR(Table1[[#This Row],[Date Created Conversion (Launched at)]])</f>
        <v>2011</v>
      </c>
    </row>
    <row r="885" spans="1:22" ht="43" x14ac:dyDescent="0.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 s="8">
        <v>1456957635</v>
      </c>
      <c r="J885" s="8">
        <v>1451773635</v>
      </c>
      <c r="K885" t="b">
        <v>0</v>
      </c>
      <c r="L885">
        <v>24</v>
      </c>
      <c r="M885" t="b">
        <v>0</v>
      </c>
      <c r="N885" s="5">
        <f>Table1[[#This Row],[pledged]]/Table1[[#This Row],[backers_count]]</f>
        <v>83.375</v>
      </c>
      <c r="O885" s="1">
        <f t="shared" si="41"/>
        <v>40</v>
      </c>
      <c r="P885" s="5" t="s">
        <v>8278</v>
      </c>
      <c r="Q885" s="1" t="s">
        <v>8326</v>
      </c>
      <c r="R885" s="1" t="s">
        <v>8330</v>
      </c>
      <c r="S885" s="9">
        <f t="shared" si="39"/>
        <v>42371.935590277775</v>
      </c>
      <c r="T885" s="11">
        <f t="shared" si="40"/>
        <v>42431.935590277775</v>
      </c>
      <c r="U885" s="12" t="str">
        <f>TEXT(Table1[[#This Row],[Date Created Conversion (Launched at)]],"mmmm")</f>
        <v>January</v>
      </c>
      <c r="V885" s="12">
        <f>YEAR(Table1[[#This Row],[Date Created Conversion (Launched at)]])</f>
        <v>2016</v>
      </c>
    </row>
    <row r="886" spans="1:22" ht="43" x14ac:dyDescent="0.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 s="8">
        <v>1336789860</v>
      </c>
      <c r="J886" s="8">
        <v>1331666146</v>
      </c>
      <c r="K886" t="b">
        <v>0</v>
      </c>
      <c r="L886">
        <v>2</v>
      </c>
      <c r="M886" t="b">
        <v>0</v>
      </c>
      <c r="N886" s="5">
        <f>Table1[[#This Row],[pledged]]/Table1[[#This Row],[backers_count]]</f>
        <v>10</v>
      </c>
      <c r="O886" s="1">
        <f t="shared" si="41"/>
        <v>1</v>
      </c>
      <c r="P886" s="5" t="s">
        <v>8278</v>
      </c>
      <c r="Q886" s="1" t="s">
        <v>8326</v>
      </c>
      <c r="R886" s="1" t="s">
        <v>8330</v>
      </c>
      <c r="S886" s="9">
        <f t="shared" si="39"/>
        <v>40981.802615740744</v>
      </c>
      <c r="T886" s="11">
        <f t="shared" si="40"/>
        <v>41041.104861111111</v>
      </c>
      <c r="U886" s="12" t="str">
        <f>TEXT(Table1[[#This Row],[Date Created Conversion (Launched at)]],"mmmm")</f>
        <v>March</v>
      </c>
      <c r="V886" s="12">
        <f>YEAR(Table1[[#This Row],[Date Created Conversion (Launched at)]])</f>
        <v>2012</v>
      </c>
    </row>
    <row r="887" spans="1:22" ht="43" x14ac:dyDescent="0.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 s="8">
        <v>1483137311</v>
      </c>
      <c r="J887" s="8">
        <v>1481322911</v>
      </c>
      <c r="K887" t="b">
        <v>0</v>
      </c>
      <c r="L887">
        <v>21</v>
      </c>
      <c r="M887" t="b">
        <v>0</v>
      </c>
      <c r="N887" s="5">
        <f>Table1[[#This Row],[pledged]]/Table1[[#This Row],[backers_count]]</f>
        <v>35.714285714285715</v>
      </c>
      <c r="O887" s="1">
        <f t="shared" si="41"/>
        <v>75</v>
      </c>
      <c r="P887" s="5" t="s">
        <v>8278</v>
      </c>
      <c r="Q887" s="1" t="s">
        <v>8326</v>
      </c>
      <c r="R887" s="1" t="s">
        <v>8330</v>
      </c>
      <c r="S887" s="9">
        <f t="shared" si="39"/>
        <v>42713.941099537042</v>
      </c>
      <c r="T887" s="11">
        <f t="shared" si="40"/>
        <v>42734.941099537042</v>
      </c>
      <c r="U887" s="12" t="str">
        <f>TEXT(Table1[[#This Row],[Date Created Conversion (Launched at)]],"mmmm")</f>
        <v>December</v>
      </c>
      <c r="V887" s="12">
        <f>YEAR(Table1[[#This Row],[Date Created Conversion (Launched at)]])</f>
        <v>2016</v>
      </c>
    </row>
    <row r="888" spans="1:22" ht="43" x14ac:dyDescent="0.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 s="8">
        <v>1473972813</v>
      </c>
      <c r="J888" s="8">
        <v>1471812813</v>
      </c>
      <c r="K888" t="b">
        <v>0</v>
      </c>
      <c r="L888">
        <v>7</v>
      </c>
      <c r="M888" t="b">
        <v>0</v>
      </c>
      <c r="N888" s="5">
        <f>Table1[[#This Row],[pledged]]/Table1[[#This Row],[backers_count]]</f>
        <v>29.285714285714285</v>
      </c>
      <c r="O888" s="1">
        <f t="shared" si="41"/>
        <v>41</v>
      </c>
      <c r="P888" s="5" t="s">
        <v>8278</v>
      </c>
      <c r="Q888" s="1" t="s">
        <v>8326</v>
      </c>
      <c r="R888" s="1" t="s">
        <v>8330</v>
      </c>
      <c r="S888" s="9">
        <f t="shared" si="39"/>
        <v>42603.870520833334</v>
      </c>
      <c r="T888" s="11">
        <f t="shared" si="40"/>
        <v>42628.870520833334</v>
      </c>
      <c r="U888" s="12" t="str">
        <f>TEXT(Table1[[#This Row],[Date Created Conversion (Launched at)]],"mmmm")</f>
        <v>August</v>
      </c>
      <c r="V888" s="12">
        <f>YEAR(Table1[[#This Row],[Date Created Conversion (Launched at)]])</f>
        <v>2016</v>
      </c>
    </row>
    <row r="889" spans="1:22" ht="43" x14ac:dyDescent="0.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 s="8">
        <v>1338159655</v>
      </c>
      <c r="J889" s="8">
        <v>1335567655</v>
      </c>
      <c r="K889" t="b">
        <v>0</v>
      </c>
      <c r="L889">
        <v>0</v>
      </c>
      <c r="M889" t="b">
        <v>0</v>
      </c>
      <c r="N889" s="5" t="e">
        <f>Table1[[#This Row],[pledged]]/Table1[[#This Row],[backers_count]]</f>
        <v>#DIV/0!</v>
      </c>
      <c r="O889" s="1">
        <f t="shared" si="41"/>
        <v>0</v>
      </c>
      <c r="P889" s="5" t="s">
        <v>8278</v>
      </c>
      <c r="Q889" s="1" t="s">
        <v>8326</v>
      </c>
      <c r="R889" s="1" t="s">
        <v>8330</v>
      </c>
      <c r="S889" s="9">
        <f t="shared" si="39"/>
        <v>41026.958969907406</v>
      </c>
      <c r="T889" s="11">
        <f t="shared" si="40"/>
        <v>41056.958969907406</v>
      </c>
      <c r="U889" s="12" t="str">
        <f>TEXT(Table1[[#This Row],[Date Created Conversion (Launched at)]],"mmmm")</f>
        <v>April</v>
      </c>
      <c r="V889" s="12">
        <f>YEAR(Table1[[#This Row],[Date Created Conversion (Launched at)]])</f>
        <v>2012</v>
      </c>
    </row>
    <row r="890" spans="1:22" ht="43" x14ac:dyDescent="0.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 s="8">
        <v>1314856800</v>
      </c>
      <c r="J890" s="8">
        <v>1311789885</v>
      </c>
      <c r="K890" t="b">
        <v>0</v>
      </c>
      <c r="L890">
        <v>4</v>
      </c>
      <c r="M890" t="b">
        <v>0</v>
      </c>
      <c r="N890" s="5">
        <f>Table1[[#This Row],[pledged]]/Table1[[#This Row],[backers_count]]</f>
        <v>18</v>
      </c>
      <c r="O890" s="1">
        <f t="shared" si="41"/>
        <v>7</v>
      </c>
      <c r="P890" s="5" t="s">
        <v>8278</v>
      </c>
      <c r="Q890" s="1" t="s">
        <v>8326</v>
      </c>
      <c r="R890" s="1" t="s">
        <v>8330</v>
      </c>
      <c r="S890" s="9">
        <f t="shared" si="39"/>
        <v>40751.753298611111</v>
      </c>
      <c r="T890" s="11">
        <f t="shared" si="40"/>
        <v>40787.25</v>
      </c>
      <c r="U890" s="12" t="str">
        <f>TEXT(Table1[[#This Row],[Date Created Conversion (Launched at)]],"mmmm")</f>
        <v>July</v>
      </c>
      <c r="V890" s="12">
        <f>YEAR(Table1[[#This Row],[Date Created Conversion (Launched at)]])</f>
        <v>2011</v>
      </c>
    </row>
    <row r="891" spans="1:22" ht="43" x14ac:dyDescent="0.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 s="8">
        <v>1412534943</v>
      </c>
      <c r="J891" s="8">
        <v>1409942943</v>
      </c>
      <c r="K891" t="b">
        <v>0</v>
      </c>
      <c r="L891">
        <v>32</v>
      </c>
      <c r="M891" t="b">
        <v>0</v>
      </c>
      <c r="N891" s="5">
        <f>Table1[[#This Row],[pledged]]/Table1[[#This Row],[backers_count]]</f>
        <v>73.760000000000005</v>
      </c>
      <c r="O891" s="1">
        <f t="shared" si="41"/>
        <v>9</v>
      </c>
      <c r="P891" s="5" t="s">
        <v>8278</v>
      </c>
      <c r="Q891" s="1" t="s">
        <v>8326</v>
      </c>
      <c r="R891" s="1" t="s">
        <v>8330</v>
      </c>
      <c r="S891" s="9">
        <f t="shared" si="39"/>
        <v>41887.784062500003</v>
      </c>
      <c r="T891" s="11">
        <f t="shared" si="40"/>
        <v>41917.784062500003</v>
      </c>
      <c r="U891" s="12" t="str">
        <f>TEXT(Table1[[#This Row],[Date Created Conversion (Launched at)]],"mmmm")</f>
        <v>September</v>
      </c>
      <c r="V891" s="12">
        <f>YEAR(Table1[[#This Row],[Date Created Conversion (Launched at)]])</f>
        <v>2014</v>
      </c>
    </row>
    <row r="892" spans="1:22" ht="43" x14ac:dyDescent="0.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 s="8">
        <v>1385055979</v>
      </c>
      <c r="J892" s="8">
        <v>1382460379</v>
      </c>
      <c r="K892" t="b">
        <v>0</v>
      </c>
      <c r="L892">
        <v>4</v>
      </c>
      <c r="M892" t="b">
        <v>0</v>
      </c>
      <c r="N892" s="5">
        <f>Table1[[#This Row],[pledged]]/Table1[[#This Row],[backers_count]]</f>
        <v>31.25</v>
      </c>
      <c r="O892" s="1">
        <f t="shared" si="41"/>
        <v>4</v>
      </c>
      <c r="P892" s="5" t="s">
        <v>8278</v>
      </c>
      <c r="Q892" s="1" t="s">
        <v>8326</v>
      </c>
      <c r="R892" s="1" t="s">
        <v>8330</v>
      </c>
      <c r="S892" s="9">
        <f t="shared" si="39"/>
        <v>41569.698831018519</v>
      </c>
      <c r="T892" s="11">
        <f t="shared" si="40"/>
        <v>41599.740497685183</v>
      </c>
      <c r="U892" s="12" t="str">
        <f>TEXT(Table1[[#This Row],[Date Created Conversion (Launched at)]],"mmmm")</f>
        <v>October</v>
      </c>
      <c r="V892" s="12">
        <f>YEAR(Table1[[#This Row],[Date Created Conversion (Launched at)]])</f>
        <v>2013</v>
      </c>
    </row>
    <row r="893" spans="1:22" ht="43" x14ac:dyDescent="0.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 s="8">
        <v>1408581930</v>
      </c>
      <c r="J893" s="8">
        <v>1405989930</v>
      </c>
      <c r="K893" t="b">
        <v>0</v>
      </c>
      <c r="L893">
        <v>9</v>
      </c>
      <c r="M893" t="b">
        <v>0</v>
      </c>
      <c r="N893" s="5">
        <f>Table1[[#This Row],[pledged]]/Table1[[#This Row],[backers_count]]</f>
        <v>28.888888888888889</v>
      </c>
      <c r="O893" s="1">
        <f t="shared" si="41"/>
        <v>3</v>
      </c>
      <c r="P893" s="5" t="s">
        <v>8278</v>
      </c>
      <c r="Q893" s="1" t="s">
        <v>8326</v>
      </c>
      <c r="R893" s="1" t="s">
        <v>8330</v>
      </c>
      <c r="S893" s="9">
        <f t="shared" si="39"/>
        <v>41842.031597222223</v>
      </c>
      <c r="T893" s="11">
        <f t="shared" si="40"/>
        <v>41872.031597222223</v>
      </c>
      <c r="U893" s="12" t="str">
        <f>TEXT(Table1[[#This Row],[Date Created Conversion (Launched at)]],"mmmm")</f>
        <v>July</v>
      </c>
      <c r="V893" s="12">
        <f>YEAR(Table1[[#This Row],[Date Created Conversion (Launched at)]])</f>
        <v>2014</v>
      </c>
    </row>
    <row r="894" spans="1:22" ht="43" x14ac:dyDescent="0.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 s="8">
        <v>1280635200</v>
      </c>
      <c r="J894" s="8">
        <v>1273121283</v>
      </c>
      <c r="K894" t="b">
        <v>0</v>
      </c>
      <c r="L894">
        <v>17</v>
      </c>
      <c r="M894" t="b">
        <v>0</v>
      </c>
      <c r="N894" s="5">
        <f>Table1[[#This Row],[pledged]]/Table1[[#This Row],[backers_count]]</f>
        <v>143.8235294117647</v>
      </c>
      <c r="O894" s="1">
        <f t="shared" si="41"/>
        <v>41</v>
      </c>
      <c r="P894" s="5" t="s">
        <v>8278</v>
      </c>
      <c r="Q894" s="1" t="s">
        <v>8326</v>
      </c>
      <c r="R894" s="1" t="s">
        <v>8330</v>
      </c>
      <c r="S894" s="9">
        <f t="shared" si="39"/>
        <v>40304.20003472222</v>
      </c>
      <c r="T894" s="11">
        <f t="shared" si="40"/>
        <v>40391.166666666664</v>
      </c>
      <c r="U894" s="12" t="str">
        <f>TEXT(Table1[[#This Row],[Date Created Conversion (Launched at)]],"mmmm")</f>
        <v>May</v>
      </c>
      <c r="V894" s="12">
        <f>YEAR(Table1[[#This Row],[Date Created Conversion (Launched at)]])</f>
        <v>2010</v>
      </c>
    </row>
    <row r="895" spans="1:22" ht="43" x14ac:dyDescent="0.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 s="8">
        <v>1427920363</v>
      </c>
      <c r="J895" s="8">
        <v>1425331963</v>
      </c>
      <c r="K895" t="b">
        <v>0</v>
      </c>
      <c r="L895">
        <v>5</v>
      </c>
      <c r="M895" t="b">
        <v>0</v>
      </c>
      <c r="N895" s="5">
        <f>Table1[[#This Row],[pledged]]/Table1[[#This Row],[backers_count]]</f>
        <v>40</v>
      </c>
      <c r="O895" s="1">
        <f t="shared" si="41"/>
        <v>10</v>
      </c>
      <c r="P895" s="5" t="s">
        <v>8278</v>
      </c>
      <c r="Q895" s="1" t="s">
        <v>8326</v>
      </c>
      <c r="R895" s="1" t="s">
        <v>8330</v>
      </c>
      <c r="S895" s="9">
        <f t="shared" si="39"/>
        <v>42065.897719907407</v>
      </c>
      <c r="T895" s="11">
        <f t="shared" si="40"/>
        <v>42095.856053240743</v>
      </c>
      <c r="U895" s="12" t="str">
        <f>TEXT(Table1[[#This Row],[Date Created Conversion (Launched at)]],"mmmm")</f>
        <v>March</v>
      </c>
      <c r="V895" s="12">
        <f>YEAR(Table1[[#This Row],[Date Created Conversion (Launched at)]])</f>
        <v>2015</v>
      </c>
    </row>
    <row r="896" spans="1:22" ht="43" x14ac:dyDescent="0.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 s="8">
        <v>1465169610</v>
      </c>
      <c r="J896" s="8">
        <v>1462577610</v>
      </c>
      <c r="K896" t="b">
        <v>0</v>
      </c>
      <c r="L896">
        <v>53</v>
      </c>
      <c r="M896" t="b">
        <v>0</v>
      </c>
      <c r="N896" s="5">
        <f>Table1[[#This Row],[pledged]]/Table1[[#This Row],[backers_count]]</f>
        <v>147.81132075471697</v>
      </c>
      <c r="O896" s="1">
        <f t="shared" si="41"/>
        <v>39</v>
      </c>
      <c r="P896" s="5" t="s">
        <v>8278</v>
      </c>
      <c r="Q896" s="1" t="s">
        <v>8326</v>
      </c>
      <c r="R896" s="1" t="s">
        <v>8330</v>
      </c>
      <c r="S896" s="9">
        <f t="shared" si="39"/>
        <v>42496.98159722222</v>
      </c>
      <c r="T896" s="11">
        <f t="shared" si="40"/>
        <v>42526.98159722222</v>
      </c>
      <c r="U896" s="12" t="str">
        <f>TEXT(Table1[[#This Row],[Date Created Conversion (Launched at)]],"mmmm")</f>
        <v>May</v>
      </c>
      <c r="V896" s="12">
        <f>YEAR(Table1[[#This Row],[Date Created Conversion (Launched at)]])</f>
        <v>2016</v>
      </c>
    </row>
    <row r="897" spans="1:22" ht="43" x14ac:dyDescent="0.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 s="8">
        <v>1287975829</v>
      </c>
      <c r="J897" s="8">
        <v>1284087829</v>
      </c>
      <c r="K897" t="b">
        <v>0</v>
      </c>
      <c r="L897">
        <v>7</v>
      </c>
      <c r="M897" t="b">
        <v>0</v>
      </c>
      <c r="N897" s="5">
        <f>Table1[[#This Row],[pledged]]/Table1[[#This Row],[backers_count]]</f>
        <v>27.857142857142858</v>
      </c>
      <c r="O897" s="1">
        <f t="shared" si="41"/>
        <v>2</v>
      </c>
      <c r="P897" s="5" t="s">
        <v>8278</v>
      </c>
      <c r="Q897" s="1" t="s">
        <v>8326</v>
      </c>
      <c r="R897" s="1" t="s">
        <v>8330</v>
      </c>
      <c r="S897" s="9">
        <f t="shared" si="39"/>
        <v>40431.127650462964</v>
      </c>
      <c r="T897" s="11">
        <f t="shared" si="40"/>
        <v>40476.127650462964</v>
      </c>
      <c r="U897" s="12" t="str">
        <f>TEXT(Table1[[#This Row],[Date Created Conversion (Launched at)]],"mmmm")</f>
        <v>September</v>
      </c>
      <c r="V897" s="12">
        <f>YEAR(Table1[[#This Row],[Date Created Conversion (Launched at)]])</f>
        <v>2010</v>
      </c>
    </row>
    <row r="898" spans="1:22" ht="43" x14ac:dyDescent="0.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 s="8">
        <v>1440734400</v>
      </c>
      <c r="J898" s="8">
        <v>1438549026</v>
      </c>
      <c r="K898" t="b">
        <v>0</v>
      </c>
      <c r="L898">
        <v>72</v>
      </c>
      <c r="M898" t="b">
        <v>0</v>
      </c>
      <c r="N898" s="5">
        <f>Table1[[#This Row],[pledged]]/Table1[[#This Row],[backers_count]]</f>
        <v>44.444444444444443</v>
      </c>
      <c r="O898" s="1">
        <f t="shared" si="41"/>
        <v>40</v>
      </c>
      <c r="P898" s="5" t="s">
        <v>8278</v>
      </c>
      <c r="Q898" s="1" t="s">
        <v>8326</v>
      </c>
      <c r="R898" s="1" t="s">
        <v>8330</v>
      </c>
      <c r="S898" s="9">
        <f t="shared" ref="S898:S961" si="42">(J898/86400)+DATE(1970,1,1)</f>
        <v>42218.872986111106</v>
      </c>
      <c r="T898" s="11">
        <f t="shared" ref="T898:T961" si="43">(I898/86400)+DATE(1970,1,1)</f>
        <v>42244.166666666672</v>
      </c>
      <c r="U898" s="12" t="str">
        <f>TEXT(Table1[[#This Row],[Date Created Conversion (Launched at)]],"mmmm")</f>
        <v>August</v>
      </c>
      <c r="V898" s="12">
        <f>YEAR(Table1[[#This Row],[Date Created Conversion (Launched at)]])</f>
        <v>2015</v>
      </c>
    </row>
    <row r="899" spans="1:22" ht="43" x14ac:dyDescent="0.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 s="8">
        <v>1354123908</v>
      </c>
      <c r="J899" s="8">
        <v>1351528308</v>
      </c>
      <c r="K899" t="b">
        <v>0</v>
      </c>
      <c r="L899">
        <v>0</v>
      </c>
      <c r="M899" t="b">
        <v>0</v>
      </c>
      <c r="N899" s="5" t="e">
        <f>Table1[[#This Row],[pledged]]/Table1[[#This Row],[backers_count]]</f>
        <v>#DIV/0!</v>
      </c>
      <c r="O899" s="1">
        <f t="shared" ref="O899:O962" si="44">ROUND(($E899/$D899)*100,0)</f>
        <v>0</v>
      </c>
      <c r="P899" s="5" t="s">
        <v>8278</v>
      </c>
      <c r="Q899" s="1" t="s">
        <v>8326</v>
      </c>
      <c r="R899" s="1" t="s">
        <v>8330</v>
      </c>
      <c r="S899" s="9">
        <f t="shared" si="42"/>
        <v>41211.688750000001</v>
      </c>
      <c r="T899" s="11">
        <f t="shared" si="43"/>
        <v>41241.730416666665</v>
      </c>
      <c r="U899" s="12" t="str">
        <f>TEXT(Table1[[#This Row],[Date Created Conversion (Launched at)]],"mmmm")</f>
        <v>October</v>
      </c>
      <c r="V899" s="12">
        <f>YEAR(Table1[[#This Row],[Date Created Conversion (Launched at)]])</f>
        <v>2012</v>
      </c>
    </row>
    <row r="900" spans="1:22" ht="43" x14ac:dyDescent="0.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 s="8">
        <v>1326651110</v>
      </c>
      <c r="J900" s="8">
        <v>1322763110</v>
      </c>
      <c r="K900" t="b">
        <v>0</v>
      </c>
      <c r="L900">
        <v>2</v>
      </c>
      <c r="M900" t="b">
        <v>0</v>
      </c>
      <c r="N900" s="5">
        <f>Table1[[#This Row],[pledged]]/Table1[[#This Row],[backers_count]]</f>
        <v>35</v>
      </c>
      <c r="O900" s="1">
        <f t="shared" si="44"/>
        <v>3</v>
      </c>
      <c r="P900" s="5" t="s">
        <v>8278</v>
      </c>
      <c r="Q900" s="1" t="s">
        <v>8326</v>
      </c>
      <c r="R900" s="1" t="s">
        <v>8330</v>
      </c>
      <c r="S900" s="9">
        <f t="shared" si="42"/>
        <v>40878.758217592593</v>
      </c>
      <c r="T900" s="11">
        <f t="shared" si="43"/>
        <v>40923.758217592593</v>
      </c>
      <c r="U900" s="12" t="str">
        <f>TEXT(Table1[[#This Row],[Date Created Conversion (Launched at)]],"mmmm")</f>
        <v>December</v>
      </c>
      <c r="V900" s="12">
        <f>YEAR(Table1[[#This Row],[Date Created Conversion (Launched at)]])</f>
        <v>2011</v>
      </c>
    </row>
    <row r="901" spans="1:22" ht="43" x14ac:dyDescent="0.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 s="8">
        <v>1306549362</v>
      </c>
      <c r="J901" s="8">
        <v>1302661362</v>
      </c>
      <c r="K901" t="b">
        <v>0</v>
      </c>
      <c r="L901">
        <v>8</v>
      </c>
      <c r="M901" t="b">
        <v>0</v>
      </c>
      <c r="N901" s="5">
        <f>Table1[[#This Row],[pledged]]/Table1[[#This Row],[backers_count]]</f>
        <v>35</v>
      </c>
      <c r="O901" s="1">
        <f t="shared" si="44"/>
        <v>37</v>
      </c>
      <c r="P901" s="5" t="s">
        <v>8278</v>
      </c>
      <c r="Q901" s="1" t="s">
        <v>8326</v>
      </c>
      <c r="R901" s="1" t="s">
        <v>8330</v>
      </c>
      <c r="S901" s="9">
        <f t="shared" si="42"/>
        <v>40646.099097222221</v>
      </c>
      <c r="T901" s="11">
        <f t="shared" si="43"/>
        <v>40691.099097222221</v>
      </c>
      <c r="U901" s="12" t="str">
        <f>TEXT(Table1[[#This Row],[Date Created Conversion (Launched at)]],"mmmm")</f>
        <v>April</v>
      </c>
      <c r="V901" s="12">
        <f>YEAR(Table1[[#This Row],[Date Created Conversion (Launched at)]])</f>
        <v>2011</v>
      </c>
    </row>
    <row r="902" spans="1:22" ht="28.7" x14ac:dyDescent="0.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 s="8">
        <v>1459365802</v>
      </c>
      <c r="J902" s="8">
        <v>1456777402</v>
      </c>
      <c r="K902" t="b">
        <v>0</v>
      </c>
      <c r="L902">
        <v>2</v>
      </c>
      <c r="M902" t="b">
        <v>0</v>
      </c>
      <c r="N902" s="5">
        <f>Table1[[#This Row],[pledged]]/Table1[[#This Row],[backers_count]]</f>
        <v>10.5</v>
      </c>
      <c r="O902" s="1">
        <f t="shared" si="44"/>
        <v>0</v>
      </c>
      <c r="P902" s="5" t="s">
        <v>8277</v>
      </c>
      <c r="Q902" s="1" t="s">
        <v>8326</v>
      </c>
      <c r="R902" s="1" t="s">
        <v>8329</v>
      </c>
      <c r="S902" s="9">
        <f t="shared" si="42"/>
        <v>42429.84956018519</v>
      </c>
      <c r="T902" s="11">
        <f t="shared" si="43"/>
        <v>42459.807893518519</v>
      </c>
      <c r="U902" s="12" t="str">
        <f>TEXT(Table1[[#This Row],[Date Created Conversion (Launched at)]],"mmmm")</f>
        <v>February</v>
      </c>
      <c r="V902" s="12">
        <f>YEAR(Table1[[#This Row],[Date Created Conversion (Launched at)]])</f>
        <v>2016</v>
      </c>
    </row>
    <row r="903" spans="1:22" ht="57.35" x14ac:dyDescent="0.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 s="8">
        <v>1276024260</v>
      </c>
      <c r="J903" s="8">
        <v>1272050914</v>
      </c>
      <c r="K903" t="b">
        <v>0</v>
      </c>
      <c r="L903">
        <v>0</v>
      </c>
      <c r="M903" t="b">
        <v>0</v>
      </c>
      <c r="N903" s="5" t="e">
        <f>Table1[[#This Row],[pledged]]/Table1[[#This Row],[backers_count]]</f>
        <v>#DIV/0!</v>
      </c>
      <c r="O903" s="1">
        <f t="shared" si="44"/>
        <v>0</v>
      </c>
      <c r="P903" s="5" t="s">
        <v>8277</v>
      </c>
      <c r="Q903" s="1" t="s">
        <v>8326</v>
      </c>
      <c r="R903" s="1" t="s">
        <v>8329</v>
      </c>
      <c r="S903" s="9">
        <f t="shared" si="42"/>
        <v>40291.81150462963</v>
      </c>
      <c r="T903" s="11">
        <f t="shared" si="43"/>
        <v>40337.799305555556</v>
      </c>
      <c r="U903" s="12" t="str">
        <f>TEXT(Table1[[#This Row],[Date Created Conversion (Launched at)]],"mmmm")</f>
        <v>April</v>
      </c>
      <c r="V903" s="12">
        <f>YEAR(Table1[[#This Row],[Date Created Conversion (Launched at)]])</f>
        <v>2010</v>
      </c>
    </row>
    <row r="904" spans="1:22" ht="57.35" x14ac:dyDescent="0.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 s="8">
        <v>1409412600</v>
      </c>
      <c r="J904" s="8">
        <v>1404947422</v>
      </c>
      <c r="K904" t="b">
        <v>0</v>
      </c>
      <c r="L904">
        <v>3</v>
      </c>
      <c r="M904" t="b">
        <v>0</v>
      </c>
      <c r="N904" s="5">
        <f>Table1[[#This Row],[pledged]]/Table1[[#This Row],[backers_count]]</f>
        <v>30</v>
      </c>
      <c r="O904" s="1">
        <f t="shared" si="44"/>
        <v>0</v>
      </c>
      <c r="P904" s="5" t="s">
        <v>8277</v>
      </c>
      <c r="Q904" s="1" t="s">
        <v>8326</v>
      </c>
      <c r="R904" s="1" t="s">
        <v>8329</v>
      </c>
      <c r="S904" s="9">
        <f t="shared" si="42"/>
        <v>41829.965532407405</v>
      </c>
      <c r="T904" s="11">
        <f t="shared" si="43"/>
        <v>41881.645833333336</v>
      </c>
      <c r="U904" s="12" t="str">
        <f>TEXT(Table1[[#This Row],[Date Created Conversion (Launched at)]],"mmmm")</f>
        <v>July</v>
      </c>
      <c r="V904" s="12">
        <f>YEAR(Table1[[#This Row],[Date Created Conversion (Launched at)]])</f>
        <v>2014</v>
      </c>
    </row>
    <row r="905" spans="1:22" ht="43" x14ac:dyDescent="0.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 s="8">
        <v>1348367100</v>
      </c>
      <c r="J905" s="8">
        <v>1346180780</v>
      </c>
      <c r="K905" t="b">
        <v>0</v>
      </c>
      <c r="L905">
        <v>4</v>
      </c>
      <c r="M905" t="b">
        <v>0</v>
      </c>
      <c r="N905" s="5">
        <f>Table1[[#This Row],[pledged]]/Table1[[#This Row],[backers_count]]</f>
        <v>40</v>
      </c>
      <c r="O905" s="1">
        <f t="shared" si="44"/>
        <v>3</v>
      </c>
      <c r="P905" s="5" t="s">
        <v>8277</v>
      </c>
      <c r="Q905" s="1" t="s">
        <v>8326</v>
      </c>
      <c r="R905" s="1" t="s">
        <v>8329</v>
      </c>
      <c r="S905" s="9">
        <f t="shared" si="42"/>
        <v>41149.796064814815</v>
      </c>
      <c r="T905" s="11">
        <f t="shared" si="43"/>
        <v>41175.100694444445</v>
      </c>
      <c r="U905" s="12" t="str">
        <f>TEXT(Table1[[#This Row],[Date Created Conversion (Launched at)]],"mmmm")</f>
        <v>August</v>
      </c>
      <c r="V905" s="12">
        <f>YEAR(Table1[[#This Row],[Date Created Conversion (Launched at)]])</f>
        <v>2012</v>
      </c>
    </row>
    <row r="906" spans="1:22" ht="43" x14ac:dyDescent="0.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 s="8">
        <v>1451786137</v>
      </c>
      <c r="J906" s="8">
        <v>1449194137</v>
      </c>
      <c r="K906" t="b">
        <v>0</v>
      </c>
      <c r="L906">
        <v>3</v>
      </c>
      <c r="M906" t="b">
        <v>0</v>
      </c>
      <c r="N906" s="5">
        <f>Table1[[#This Row],[pledged]]/Table1[[#This Row],[backers_count]]</f>
        <v>50.333333333333336</v>
      </c>
      <c r="O906" s="1">
        <f t="shared" si="44"/>
        <v>0</v>
      </c>
      <c r="P906" s="5" t="s">
        <v>8277</v>
      </c>
      <c r="Q906" s="1" t="s">
        <v>8326</v>
      </c>
      <c r="R906" s="1" t="s">
        <v>8329</v>
      </c>
      <c r="S906" s="9">
        <f t="shared" si="42"/>
        <v>42342.080289351856</v>
      </c>
      <c r="T906" s="11">
        <f t="shared" si="43"/>
        <v>42372.080289351856</v>
      </c>
      <c r="U906" s="12" t="str">
        <f>TEXT(Table1[[#This Row],[Date Created Conversion (Launched at)]],"mmmm")</f>
        <v>December</v>
      </c>
      <c r="V906" s="12">
        <f>YEAR(Table1[[#This Row],[Date Created Conversion (Launched at)]])</f>
        <v>2015</v>
      </c>
    </row>
    <row r="907" spans="1:22" ht="43" x14ac:dyDescent="0.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 s="8">
        <v>1295847926</v>
      </c>
      <c r="J907" s="8">
        <v>1290663926</v>
      </c>
      <c r="K907" t="b">
        <v>0</v>
      </c>
      <c r="L907">
        <v>6</v>
      </c>
      <c r="M907" t="b">
        <v>0</v>
      </c>
      <c r="N907" s="5">
        <f>Table1[[#This Row],[pledged]]/Table1[[#This Row],[backers_count]]</f>
        <v>32.666666666666664</v>
      </c>
      <c r="O907" s="1">
        <f t="shared" si="44"/>
        <v>3</v>
      </c>
      <c r="P907" s="5" t="s">
        <v>8277</v>
      </c>
      <c r="Q907" s="1" t="s">
        <v>8326</v>
      </c>
      <c r="R907" s="1" t="s">
        <v>8329</v>
      </c>
      <c r="S907" s="9">
        <f t="shared" si="42"/>
        <v>40507.239884259259</v>
      </c>
      <c r="T907" s="11">
        <f t="shared" si="43"/>
        <v>40567.239884259259</v>
      </c>
      <c r="U907" s="12" t="str">
        <f>TEXT(Table1[[#This Row],[Date Created Conversion (Launched at)]],"mmmm")</f>
        <v>November</v>
      </c>
      <c r="V907" s="12">
        <f>YEAR(Table1[[#This Row],[Date Created Conversion (Launched at)]])</f>
        <v>2010</v>
      </c>
    </row>
    <row r="908" spans="1:22" ht="28.7" x14ac:dyDescent="0.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 s="8">
        <v>1394681590</v>
      </c>
      <c r="J908" s="8">
        <v>1392093190</v>
      </c>
      <c r="K908" t="b">
        <v>0</v>
      </c>
      <c r="L908">
        <v>0</v>
      </c>
      <c r="M908" t="b">
        <v>0</v>
      </c>
      <c r="N908" s="5" t="e">
        <f>Table1[[#This Row],[pledged]]/Table1[[#This Row],[backers_count]]</f>
        <v>#DIV/0!</v>
      </c>
      <c r="O908" s="1">
        <f t="shared" si="44"/>
        <v>0</v>
      </c>
      <c r="P908" s="5" t="s">
        <v>8277</v>
      </c>
      <c r="Q908" s="1" t="s">
        <v>8326</v>
      </c>
      <c r="R908" s="1" t="s">
        <v>8329</v>
      </c>
      <c r="S908" s="9">
        <f t="shared" si="42"/>
        <v>41681.189699074072</v>
      </c>
      <c r="T908" s="11">
        <f t="shared" si="43"/>
        <v>41711.148032407407</v>
      </c>
      <c r="U908" s="12" t="str">
        <f>TEXT(Table1[[#This Row],[Date Created Conversion (Launched at)]],"mmmm")</f>
        <v>February</v>
      </c>
      <c r="V908" s="12">
        <f>YEAR(Table1[[#This Row],[Date Created Conversion (Launched at)]])</f>
        <v>2014</v>
      </c>
    </row>
    <row r="909" spans="1:22" ht="28.7" x14ac:dyDescent="0.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 s="8">
        <v>1315715823</v>
      </c>
      <c r="J909" s="8">
        <v>1313123823</v>
      </c>
      <c r="K909" t="b">
        <v>0</v>
      </c>
      <c r="L909">
        <v>0</v>
      </c>
      <c r="M909" t="b">
        <v>0</v>
      </c>
      <c r="N909" s="5" t="e">
        <f>Table1[[#This Row],[pledged]]/Table1[[#This Row],[backers_count]]</f>
        <v>#DIV/0!</v>
      </c>
      <c r="O909" s="1">
        <f t="shared" si="44"/>
        <v>0</v>
      </c>
      <c r="P909" s="5" t="s">
        <v>8277</v>
      </c>
      <c r="Q909" s="1" t="s">
        <v>8326</v>
      </c>
      <c r="R909" s="1" t="s">
        <v>8329</v>
      </c>
      <c r="S909" s="9">
        <f t="shared" si="42"/>
        <v>40767.192395833335</v>
      </c>
      <c r="T909" s="11">
        <f t="shared" si="43"/>
        <v>40797.192395833335</v>
      </c>
      <c r="U909" s="12" t="str">
        <f>TEXT(Table1[[#This Row],[Date Created Conversion (Launched at)]],"mmmm")</f>
        <v>August</v>
      </c>
      <c r="V909" s="12">
        <f>YEAR(Table1[[#This Row],[Date Created Conversion (Launched at)]])</f>
        <v>2011</v>
      </c>
    </row>
    <row r="910" spans="1:22" ht="43" x14ac:dyDescent="0.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 s="8">
        <v>1280206740</v>
      </c>
      <c r="J910" s="8">
        <v>1276283655</v>
      </c>
      <c r="K910" t="b">
        <v>0</v>
      </c>
      <c r="L910">
        <v>0</v>
      </c>
      <c r="M910" t="b">
        <v>0</v>
      </c>
      <c r="N910" s="5" t="e">
        <f>Table1[[#This Row],[pledged]]/Table1[[#This Row],[backers_count]]</f>
        <v>#DIV/0!</v>
      </c>
      <c r="O910" s="1">
        <f t="shared" si="44"/>
        <v>0</v>
      </c>
      <c r="P910" s="5" t="s">
        <v>8277</v>
      </c>
      <c r="Q910" s="1" t="s">
        <v>8326</v>
      </c>
      <c r="R910" s="1" t="s">
        <v>8329</v>
      </c>
      <c r="S910" s="9">
        <f t="shared" si="42"/>
        <v>40340.801562499997</v>
      </c>
      <c r="T910" s="11">
        <f t="shared" si="43"/>
        <v>40386.207638888889</v>
      </c>
      <c r="U910" s="12" t="str">
        <f>TEXT(Table1[[#This Row],[Date Created Conversion (Launched at)]],"mmmm")</f>
        <v>June</v>
      </c>
      <c r="V910" s="12">
        <f>YEAR(Table1[[#This Row],[Date Created Conversion (Launched at)]])</f>
        <v>2010</v>
      </c>
    </row>
    <row r="911" spans="1:22" ht="57.35" x14ac:dyDescent="0.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 s="8">
        <v>1343016000</v>
      </c>
      <c r="J911" s="8">
        <v>1340296440</v>
      </c>
      <c r="K911" t="b">
        <v>0</v>
      </c>
      <c r="L911">
        <v>8</v>
      </c>
      <c r="M911" t="b">
        <v>0</v>
      </c>
      <c r="N911" s="5">
        <f>Table1[[#This Row],[pledged]]/Table1[[#This Row],[backers_count]]</f>
        <v>65</v>
      </c>
      <c r="O911" s="1">
        <f t="shared" si="44"/>
        <v>3</v>
      </c>
      <c r="P911" s="5" t="s">
        <v>8277</v>
      </c>
      <c r="Q911" s="1" t="s">
        <v>8326</v>
      </c>
      <c r="R911" s="1" t="s">
        <v>8329</v>
      </c>
      <c r="S911" s="9">
        <f t="shared" si="42"/>
        <v>41081.69027777778</v>
      </c>
      <c r="T911" s="11">
        <f t="shared" si="43"/>
        <v>41113.166666666664</v>
      </c>
      <c r="U911" s="12" t="str">
        <f>TEXT(Table1[[#This Row],[Date Created Conversion (Launched at)]],"mmmm")</f>
        <v>June</v>
      </c>
      <c r="V911" s="12">
        <f>YEAR(Table1[[#This Row],[Date Created Conversion (Launched at)]])</f>
        <v>2012</v>
      </c>
    </row>
    <row r="912" spans="1:22" ht="43" x14ac:dyDescent="0.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 s="8">
        <v>1488546319</v>
      </c>
      <c r="J912" s="8">
        <v>1483362319</v>
      </c>
      <c r="K912" t="b">
        <v>0</v>
      </c>
      <c r="L912">
        <v>5</v>
      </c>
      <c r="M912" t="b">
        <v>0</v>
      </c>
      <c r="N912" s="5">
        <f>Table1[[#This Row],[pledged]]/Table1[[#This Row],[backers_count]]</f>
        <v>24.6</v>
      </c>
      <c r="O912" s="1">
        <f t="shared" si="44"/>
        <v>22</v>
      </c>
      <c r="P912" s="5" t="s">
        <v>8277</v>
      </c>
      <c r="Q912" s="1" t="s">
        <v>8326</v>
      </c>
      <c r="R912" s="1" t="s">
        <v>8329</v>
      </c>
      <c r="S912" s="9">
        <f t="shared" si="42"/>
        <v>42737.545358796298</v>
      </c>
      <c r="T912" s="11">
        <f t="shared" si="43"/>
        <v>42797.545358796298</v>
      </c>
      <c r="U912" s="12" t="str">
        <f>TEXT(Table1[[#This Row],[Date Created Conversion (Launched at)]],"mmmm")</f>
        <v>January</v>
      </c>
      <c r="V912" s="12">
        <f>YEAR(Table1[[#This Row],[Date Created Conversion (Launched at)]])</f>
        <v>2017</v>
      </c>
    </row>
    <row r="913" spans="1:22" ht="43" x14ac:dyDescent="0.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 s="8">
        <v>1390522045</v>
      </c>
      <c r="J913" s="8">
        <v>1388707645</v>
      </c>
      <c r="K913" t="b">
        <v>0</v>
      </c>
      <c r="L913">
        <v>0</v>
      </c>
      <c r="M913" t="b">
        <v>0</v>
      </c>
      <c r="N913" s="5" t="e">
        <f>Table1[[#This Row],[pledged]]/Table1[[#This Row],[backers_count]]</f>
        <v>#DIV/0!</v>
      </c>
      <c r="O913" s="1">
        <f t="shared" si="44"/>
        <v>0</v>
      </c>
      <c r="P913" s="5" t="s">
        <v>8277</v>
      </c>
      <c r="Q913" s="1" t="s">
        <v>8326</v>
      </c>
      <c r="R913" s="1" t="s">
        <v>8329</v>
      </c>
      <c r="S913" s="9">
        <f t="shared" si="42"/>
        <v>41642.005150462966</v>
      </c>
      <c r="T913" s="11">
        <f t="shared" si="43"/>
        <v>41663.005150462966</v>
      </c>
      <c r="U913" s="12" t="str">
        <f>TEXT(Table1[[#This Row],[Date Created Conversion (Launched at)]],"mmmm")</f>
        <v>January</v>
      </c>
      <c r="V913" s="12">
        <f>YEAR(Table1[[#This Row],[Date Created Conversion (Launched at)]])</f>
        <v>2014</v>
      </c>
    </row>
    <row r="914" spans="1:22" ht="43" x14ac:dyDescent="0.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 s="8">
        <v>1355197047</v>
      </c>
      <c r="J914" s="8">
        <v>1350009447</v>
      </c>
      <c r="K914" t="b">
        <v>0</v>
      </c>
      <c r="L914">
        <v>2</v>
      </c>
      <c r="M914" t="b">
        <v>0</v>
      </c>
      <c r="N914" s="5">
        <f>Table1[[#This Row],[pledged]]/Table1[[#This Row],[backers_count]]</f>
        <v>15</v>
      </c>
      <c r="O914" s="1">
        <f t="shared" si="44"/>
        <v>1</v>
      </c>
      <c r="P914" s="5" t="s">
        <v>8277</v>
      </c>
      <c r="Q914" s="1" t="s">
        <v>8326</v>
      </c>
      <c r="R914" s="1" t="s">
        <v>8329</v>
      </c>
      <c r="S914" s="9">
        <f t="shared" si="42"/>
        <v>41194.109340277777</v>
      </c>
      <c r="T914" s="11">
        <f t="shared" si="43"/>
        <v>41254.151006944448</v>
      </c>
      <c r="U914" s="12" t="str">
        <f>TEXT(Table1[[#This Row],[Date Created Conversion (Launched at)]],"mmmm")</f>
        <v>October</v>
      </c>
      <c r="V914" s="12">
        <f>YEAR(Table1[[#This Row],[Date Created Conversion (Launched at)]])</f>
        <v>2012</v>
      </c>
    </row>
    <row r="915" spans="1:22" ht="43" x14ac:dyDescent="0.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 s="8">
        <v>1336188019</v>
      </c>
      <c r="J915" s="8">
        <v>1333596019</v>
      </c>
      <c r="K915" t="b">
        <v>0</v>
      </c>
      <c r="L915">
        <v>24</v>
      </c>
      <c r="M915" t="b">
        <v>0</v>
      </c>
      <c r="N915" s="5">
        <f>Table1[[#This Row],[pledged]]/Table1[[#This Row],[backers_count]]</f>
        <v>82.583333333333329</v>
      </c>
      <c r="O915" s="1">
        <f t="shared" si="44"/>
        <v>7</v>
      </c>
      <c r="P915" s="5" t="s">
        <v>8277</v>
      </c>
      <c r="Q915" s="1" t="s">
        <v>8326</v>
      </c>
      <c r="R915" s="1" t="s">
        <v>8329</v>
      </c>
      <c r="S915" s="9">
        <f t="shared" si="42"/>
        <v>41004.139108796298</v>
      </c>
      <c r="T915" s="11">
        <f t="shared" si="43"/>
        <v>41034.139108796298</v>
      </c>
      <c r="U915" s="12" t="str">
        <f>TEXT(Table1[[#This Row],[Date Created Conversion (Launched at)]],"mmmm")</f>
        <v>April</v>
      </c>
      <c r="V915" s="12">
        <f>YEAR(Table1[[#This Row],[Date Created Conversion (Launched at)]])</f>
        <v>2012</v>
      </c>
    </row>
    <row r="916" spans="1:22" ht="43" x14ac:dyDescent="0.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 s="8">
        <v>1345918747</v>
      </c>
      <c r="J916" s="8">
        <v>1343326747</v>
      </c>
      <c r="K916" t="b">
        <v>0</v>
      </c>
      <c r="L916">
        <v>0</v>
      </c>
      <c r="M916" t="b">
        <v>0</v>
      </c>
      <c r="N916" s="5" t="e">
        <f>Table1[[#This Row],[pledged]]/Table1[[#This Row],[backers_count]]</f>
        <v>#DIV/0!</v>
      </c>
      <c r="O916" s="1">
        <f t="shared" si="44"/>
        <v>0</v>
      </c>
      <c r="P916" s="5" t="s">
        <v>8277</v>
      </c>
      <c r="Q916" s="1" t="s">
        <v>8326</v>
      </c>
      <c r="R916" s="1" t="s">
        <v>8329</v>
      </c>
      <c r="S916" s="9">
        <f t="shared" si="42"/>
        <v>41116.763275462959</v>
      </c>
      <c r="T916" s="11">
        <f t="shared" si="43"/>
        <v>41146.763275462959</v>
      </c>
      <c r="U916" s="12" t="str">
        <f>TEXT(Table1[[#This Row],[Date Created Conversion (Launched at)]],"mmmm")</f>
        <v>July</v>
      </c>
      <c r="V916" s="12">
        <f>YEAR(Table1[[#This Row],[Date Created Conversion (Launched at)]])</f>
        <v>2012</v>
      </c>
    </row>
    <row r="917" spans="1:22" ht="43" x14ac:dyDescent="0.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 s="8">
        <v>1330577940</v>
      </c>
      <c r="J917" s="8">
        <v>1327853914</v>
      </c>
      <c r="K917" t="b">
        <v>0</v>
      </c>
      <c r="L917">
        <v>9</v>
      </c>
      <c r="M917" t="b">
        <v>0</v>
      </c>
      <c r="N917" s="5">
        <f>Table1[[#This Row],[pledged]]/Table1[[#This Row],[backers_count]]</f>
        <v>41.666666666666664</v>
      </c>
      <c r="O917" s="1">
        <f t="shared" si="44"/>
        <v>6</v>
      </c>
      <c r="P917" s="5" t="s">
        <v>8277</v>
      </c>
      <c r="Q917" s="1" t="s">
        <v>8326</v>
      </c>
      <c r="R917" s="1" t="s">
        <v>8329</v>
      </c>
      <c r="S917" s="9">
        <f t="shared" si="42"/>
        <v>40937.679560185185</v>
      </c>
      <c r="T917" s="11">
        <f t="shared" si="43"/>
        <v>40969.207638888889</v>
      </c>
      <c r="U917" s="12" t="str">
        <f>TEXT(Table1[[#This Row],[Date Created Conversion (Launched at)]],"mmmm")</f>
        <v>January</v>
      </c>
      <c r="V917" s="12">
        <f>YEAR(Table1[[#This Row],[Date Created Conversion (Launched at)]])</f>
        <v>2012</v>
      </c>
    </row>
    <row r="918" spans="1:22" ht="43" x14ac:dyDescent="0.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 s="8">
        <v>1287723600</v>
      </c>
      <c r="J918" s="8">
        <v>1284409734</v>
      </c>
      <c r="K918" t="b">
        <v>0</v>
      </c>
      <c r="L918">
        <v>0</v>
      </c>
      <c r="M918" t="b">
        <v>0</v>
      </c>
      <c r="N918" s="5" t="e">
        <f>Table1[[#This Row],[pledged]]/Table1[[#This Row],[backers_count]]</f>
        <v>#DIV/0!</v>
      </c>
      <c r="O918" s="1">
        <f t="shared" si="44"/>
        <v>0</v>
      </c>
      <c r="P918" s="5" t="s">
        <v>8277</v>
      </c>
      <c r="Q918" s="1" t="s">
        <v>8326</v>
      </c>
      <c r="R918" s="1" t="s">
        <v>8329</v>
      </c>
      <c r="S918" s="9">
        <f t="shared" si="42"/>
        <v>40434.853402777779</v>
      </c>
      <c r="T918" s="11">
        <f t="shared" si="43"/>
        <v>40473.208333333336</v>
      </c>
      <c r="U918" s="12" t="str">
        <f>TEXT(Table1[[#This Row],[Date Created Conversion (Launched at)]],"mmmm")</f>
        <v>September</v>
      </c>
      <c r="V918" s="12">
        <f>YEAR(Table1[[#This Row],[Date Created Conversion (Launched at)]])</f>
        <v>2010</v>
      </c>
    </row>
    <row r="919" spans="1:22" ht="43" x14ac:dyDescent="0.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 s="8">
        <v>1405305000</v>
      </c>
      <c r="J919" s="8">
        <v>1402612730</v>
      </c>
      <c r="K919" t="b">
        <v>0</v>
      </c>
      <c r="L919">
        <v>1</v>
      </c>
      <c r="M919" t="b">
        <v>0</v>
      </c>
      <c r="N919" s="5">
        <f>Table1[[#This Row],[pledged]]/Table1[[#This Row],[backers_count]]</f>
        <v>30</v>
      </c>
      <c r="O919" s="1">
        <f t="shared" si="44"/>
        <v>1</v>
      </c>
      <c r="P919" s="5" t="s">
        <v>8277</v>
      </c>
      <c r="Q919" s="1" t="s">
        <v>8326</v>
      </c>
      <c r="R919" s="1" t="s">
        <v>8329</v>
      </c>
      <c r="S919" s="9">
        <f t="shared" si="42"/>
        <v>41802.94363425926</v>
      </c>
      <c r="T919" s="11">
        <f t="shared" si="43"/>
        <v>41834.104166666664</v>
      </c>
      <c r="U919" s="12" t="str">
        <f>TEXT(Table1[[#This Row],[Date Created Conversion (Launched at)]],"mmmm")</f>
        <v>June</v>
      </c>
      <c r="V919" s="12">
        <f>YEAR(Table1[[#This Row],[Date Created Conversion (Launched at)]])</f>
        <v>2014</v>
      </c>
    </row>
    <row r="920" spans="1:22" ht="43" x14ac:dyDescent="0.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 s="8">
        <v>1417474761</v>
      </c>
      <c r="J920" s="8">
        <v>1414879161</v>
      </c>
      <c r="K920" t="b">
        <v>0</v>
      </c>
      <c r="L920">
        <v>10</v>
      </c>
      <c r="M920" t="b">
        <v>0</v>
      </c>
      <c r="N920" s="5">
        <f>Table1[[#This Row],[pledged]]/Table1[[#This Row],[backers_count]]</f>
        <v>19.600000000000001</v>
      </c>
      <c r="O920" s="1">
        <f t="shared" si="44"/>
        <v>5</v>
      </c>
      <c r="P920" s="5" t="s">
        <v>8277</v>
      </c>
      <c r="Q920" s="1" t="s">
        <v>8326</v>
      </c>
      <c r="R920" s="1" t="s">
        <v>8329</v>
      </c>
      <c r="S920" s="9">
        <f t="shared" si="42"/>
        <v>41944.916215277779</v>
      </c>
      <c r="T920" s="11">
        <f t="shared" si="43"/>
        <v>41974.957881944443</v>
      </c>
      <c r="U920" s="12" t="str">
        <f>TEXT(Table1[[#This Row],[Date Created Conversion (Launched at)]],"mmmm")</f>
        <v>November</v>
      </c>
      <c r="V920" s="12">
        <f>YEAR(Table1[[#This Row],[Date Created Conversion (Launched at)]])</f>
        <v>2014</v>
      </c>
    </row>
    <row r="921" spans="1:22" x14ac:dyDescent="0.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 s="8">
        <v>1355930645</v>
      </c>
      <c r="J921" s="8">
        <v>1352906645</v>
      </c>
      <c r="K921" t="b">
        <v>0</v>
      </c>
      <c r="L921">
        <v>1</v>
      </c>
      <c r="M921" t="b">
        <v>0</v>
      </c>
      <c r="N921" s="5">
        <f>Table1[[#This Row],[pledged]]/Table1[[#This Row],[backers_count]]</f>
        <v>100</v>
      </c>
      <c r="O921" s="1">
        <f t="shared" si="44"/>
        <v>1</v>
      </c>
      <c r="P921" s="5" t="s">
        <v>8277</v>
      </c>
      <c r="Q921" s="1" t="s">
        <v>8326</v>
      </c>
      <c r="R921" s="1" t="s">
        <v>8329</v>
      </c>
      <c r="S921" s="9">
        <f t="shared" si="42"/>
        <v>41227.641724537039</v>
      </c>
      <c r="T921" s="11">
        <f t="shared" si="43"/>
        <v>41262.641724537039</v>
      </c>
      <c r="U921" s="12" t="str">
        <f>TEXT(Table1[[#This Row],[Date Created Conversion (Launched at)]],"mmmm")</f>
        <v>November</v>
      </c>
      <c r="V921" s="12">
        <f>YEAR(Table1[[#This Row],[Date Created Conversion (Launched at)]])</f>
        <v>2012</v>
      </c>
    </row>
    <row r="922" spans="1:22" ht="43" x14ac:dyDescent="0.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 s="8">
        <v>1384448822</v>
      </c>
      <c r="J922" s="8">
        <v>1381853222</v>
      </c>
      <c r="K922" t="b">
        <v>0</v>
      </c>
      <c r="L922">
        <v>0</v>
      </c>
      <c r="M922" t="b">
        <v>0</v>
      </c>
      <c r="N922" s="5" t="e">
        <f>Table1[[#This Row],[pledged]]/Table1[[#This Row],[backers_count]]</f>
        <v>#DIV/0!</v>
      </c>
      <c r="O922" s="1">
        <f t="shared" si="44"/>
        <v>0</v>
      </c>
      <c r="P922" s="5" t="s">
        <v>8277</v>
      </c>
      <c r="Q922" s="1" t="s">
        <v>8326</v>
      </c>
      <c r="R922" s="1" t="s">
        <v>8329</v>
      </c>
      <c r="S922" s="9">
        <f t="shared" si="42"/>
        <v>41562.671550925923</v>
      </c>
      <c r="T922" s="11">
        <f t="shared" si="43"/>
        <v>41592.713217592594</v>
      </c>
      <c r="U922" s="12" t="str">
        <f>TEXT(Table1[[#This Row],[Date Created Conversion (Launched at)]],"mmmm")</f>
        <v>October</v>
      </c>
      <c r="V922" s="12">
        <f>YEAR(Table1[[#This Row],[Date Created Conversion (Launched at)]])</f>
        <v>2013</v>
      </c>
    </row>
    <row r="923" spans="1:22" ht="43" x14ac:dyDescent="0.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 s="8">
        <v>1323666376</v>
      </c>
      <c r="J923" s="8">
        <v>1320033976</v>
      </c>
      <c r="K923" t="b">
        <v>0</v>
      </c>
      <c r="L923">
        <v>20</v>
      </c>
      <c r="M923" t="b">
        <v>0</v>
      </c>
      <c r="N923" s="5">
        <f>Table1[[#This Row],[pledged]]/Table1[[#This Row],[backers_count]]</f>
        <v>231.75</v>
      </c>
      <c r="O923" s="1">
        <f t="shared" si="44"/>
        <v>31</v>
      </c>
      <c r="P923" s="5" t="s">
        <v>8277</v>
      </c>
      <c r="Q923" s="1" t="s">
        <v>8326</v>
      </c>
      <c r="R923" s="1" t="s">
        <v>8329</v>
      </c>
      <c r="S923" s="9">
        <f t="shared" si="42"/>
        <v>40847.171018518522</v>
      </c>
      <c r="T923" s="11">
        <f t="shared" si="43"/>
        <v>40889.212685185186</v>
      </c>
      <c r="U923" s="12" t="str">
        <f>TEXT(Table1[[#This Row],[Date Created Conversion (Launched at)]],"mmmm")</f>
        <v>October</v>
      </c>
      <c r="V923" s="12">
        <f>YEAR(Table1[[#This Row],[Date Created Conversion (Launched at)]])</f>
        <v>2011</v>
      </c>
    </row>
    <row r="924" spans="1:22" ht="43" x14ac:dyDescent="0.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 s="8">
        <v>1412167393</v>
      </c>
      <c r="J924" s="8">
        <v>1409143393</v>
      </c>
      <c r="K924" t="b">
        <v>0</v>
      </c>
      <c r="L924">
        <v>30</v>
      </c>
      <c r="M924" t="b">
        <v>0</v>
      </c>
      <c r="N924" s="5">
        <f>Table1[[#This Row],[pledged]]/Table1[[#This Row],[backers_count]]</f>
        <v>189.33333333333334</v>
      </c>
      <c r="O924" s="1">
        <f t="shared" si="44"/>
        <v>21</v>
      </c>
      <c r="P924" s="5" t="s">
        <v>8277</v>
      </c>
      <c r="Q924" s="1" t="s">
        <v>8326</v>
      </c>
      <c r="R924" s="1" t="s">
        <v>8329</v>
      </c>
      <c r="S924" s="9">
        <f t="shared" si="42"/>
        <v>41878.530011574076</v>
      </c>
      <c r="T924" s="11">
        <f t="shared" si="43"/>
        <v>41913.530011574076</v>
      </c>
      <c r="U924" s="12" t="str">
        <f>TEXT(Table1[[#This Row],[Date Created Conversion (Launched at)]],"mmmm")</f>
        <v>August</v>
      </c>
      <c r="V924" s="12">
        <f>YEAR(Table1[[#This Row],[Date Created Conversion (Launched at)]])</f>
        <v>2014</v>
      </c>
    </row>
    <row r="925" spans="1:22" ht="43" x14ac:dyDescent="0.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 s="8">
        <v>1416614523</v>
      </c>
      <c r="J925" s="8">
        <v>1414018923</v>
      </c>
      <c r="K925" t="b">
        <v>0</v>
      </c>
      <c r="L925">
        <v>6</v>
      </c>
      <c r="M925" t="b">
        <v>0</v>
      </c>
      <c r="N925" s="5">
        <f>Table1[[#This Row],[pledged]]/Table1[[#This Row],[backers_count]]</f>
        <v>55</v>
      </c>
      <c r="O925" s="1">
        <f t="shared" si="44"/>
        <v>2</v>
      </c>
      <c r="P925" s="5" t="s">
        <v>8277</v>
      </c>
      <c r="Q925" s="1" t="s">
        <v>8326</v>
      </c>
      <c r="R925" s="1" t="s">
        <v>8329</v>
      </c>
      <c r="S925" s="9">
        <f t="shared" si="42"/>
        <v>41934.959756944445</v>
      </c>
      <c r="T925" s="11">
        <f t="shared" si="43"/>
        <v>41965.001423611116</v>
      </c>
      <c r="U925" s="12" t="str">
        <f>TEXT(Table1[[#This Row],[Date Created Conversion (Launched at)]],"mmmm")</f>
        <v>October</v>
      </c>
      <c r="V925" s="12">
        <f>YEAR(Table1[[#This Row],[Date Created Conversion (Launched at)]])</f>
        <v>2014</v>
      </c>
    </row>
    <row r="926" spans="1:22" ht="43" x14ac:dyDescent="0.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 s="8">
        <v>1360795069</v>
      </c>
      <c r="J926" s="8">
        <v>1358203069</v>
      </c>
      <c r="K926" t="b">
        <v>0</v>
      </c>
      <c r="L926">
        <v>15</v>
      </c>
      <c r="M926" t="b">
        <v>0</v>
      </c>
      <c r="N926" s="5">
        <f>Table1[[#This Row],[pledged]]/Table1[[#This Row],[backers_count]]</f>
        <v>21.8</v>
      </c>
      <c r="O926" s="1">
        <f t="shared" si="44"/>
        <v>11</v>
      </c>
      <c r="P926" s="5" t="s">
        <v>8277</v>
      </c>
      <c r="Q926" s="1" t="s">
        <v>8326</v>
      </c>
      <c r="R926" s="1" t="s">
        <v>8329</v>
      </c>
      <c r="S926" s="9">
        <f t="shared" si="42"/>
        <v>41288.942928240736</v>
      </c>
      <c r="T926" s="11">
        <f t="shared" si="43"/>
        <v>41318.942928240736</v>
      </c>
      <c r="U926" s="12" t="str">
        <f>TEXT(Table1[[#This Row],[Date Created Conversion (Launched at)]],"mmmm")</f>
        <v>January</v>
      </c>
      <c r="V926" s="12">
        <f>YEAR(Table1[[#This Row],[Date Created Conversion (Launched at)]])</f>
        <v>2013</v>
      </c>
    </row>
    <row r="927" spans="1:22" ht="43" x14ac:dyDescent="0.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 s="8">
        <v>1385590111</v>
      </c>
      <c r="J927" s="8">
        <v>1382994511</v>
      </c>
      <c r="K927" t="b">
        <v>0</v>
      </c>
      <c r="L927">
        <v>5</v>
      </c>
      <c r="M927" t="b">
        <v>0</v>
      </c>
      <c r="N927" s="5">
        <f>Table1[[#This Row],[pledged]]/Table1[[#This Row],[backers_count]]</f>
        <v>32</v>
      </c>
      <c r="O927" s="1">
        <f t="shared" si="44"/>
        <v>3</v>
      </c>
      <c r="P927" s="5" t="s">
        <v>8277</v>
      </c>
      <c r="Q927" s="1" t="s">
        <v>8326</v>
      </c>
      <c r="R927" s="1" t="s">
        <v>8329</v>
      </c>
      <c r="S927" s="9">
        <f t="shared" si="42"/>
        <v>41575.880914351852</v>
      </c>
      <c r="T927" s="11">
        <f t="shared" si="43"/>
        <v>41605.922581018516</v>
      </c>
      <c r="U927" s="12" t="str">
        <f>TEXT(Table1[[#This Row],[Date Created Conversion (Launched at)]],"mmmm")</f>
        <v>October</v>
      </c>
      <c r="V927" s="12">
        <f>YEAR(Table1[[#This Row],[Date Created Conversion (Launched at)]])</f>
        <v>2013</v>
      </c>
    </row>
    <row r="928" spans="1:22" ht="57.35" x14ac:dyDescent="0.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 s="8">
        <v>1278628800</v>
      </c>
      <c r="J928" s="8">
        <v>1276043330</v>
      </c>
      <c r="K928" t="b">
        <v>0</v>
      </c>
      <c r="L928">
        <v>0</v>
      </c>
      <c r="M928" t="b">
        <v>0</v>
      </c>
      <c r="N928" s="5" t="e">
        <f>Table1[[#This Row],[pledged]]/Table1[[#This Row],[backers_count]]</f>
        <v>#DIV/0!</v>
      </c>
      <c r="O928" s="1">
        <f t="shared" si="44"/>
        <v>0</v>
      </c>
      <c r="P928" s="5" t="s">
        <v>8277</v>
      </c>
      <c r="Q928" s="1" t="s">
        <v>8326</v>
      </c>
      <c r="R928" s="1" t="s">
        <v>8329</v>
      </c>
      <c r="S928" s="9">
        <f t="shared" si="42"/>
        <v>40338.02002314815</v>
      </c>
      <c r="T928" s="11">
        <f t="shared" si="43"/>
        <v>40367.944444444445</v>
      </c>
      <c r="U928" s="12" t="str">
        <f>TEXT(Table1[[#This Row],[Date Created Conversion (Launched at)]],"mmmm")</f>
        <v>June</v>
      </c>
      <c r="V928" s="12">
        <f>YEAR(Table1[[#This Row],[Date Created Conversion (Launched at)]])</f>
        <v>2010</v>
      </c>
    </row>
    <row r="929" spans="1:22" ht="28.7" x14ac:dyDescent="0.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 s="8">
        <v>1337024695</v>
      </c>
      <c r="J929" s="8">
        <v>1334432695</v>
      </c>
      <c r="K929" t="b">
        <v>0</v>
      </c>
      <c r="L929">
        <v>0</v>
      </c>
      <c r="M929" t="b">
        <v>0</v>
      </c>
      <c r="N929" s="5" t="e">
        <f>Table1[[#This Row],[pledged]]/Table1[[#This Row],[backers_count]]</f>
        <v>#DIV/0!</v>
      </c>
      <c r="O929" s="1">
        <f t="shared" si="44"/>
        <v>0</v>
      </c>
      <c r="P929" s="5" t="s">
        <v>8277</v>
      </c>
      <c r="Q929" s="1" t="s">
        <v>8326</v>
      </c>
      <c r="R929" s="1" t="s">
        <v>8329</v>
      </c>
      <c r="S929" s="9">
        <f t="shared" si="42"/>
        <v>41013.822858796295</v>
      </c>
      <c r="T929" s="11">
        <f t="shared" si="43"/>
        <v>41043.822858796295</v>
      </c>
      <c r="U929" s="12" t="str">
        <f>TEXT(Table1[[#This Row],[Date Created Conversion (Launched at)]],"mmmm")</f>
        <v>April</v>
      </c>
      <c r="V929" s="12">
        <f>YEAR(Table1[[#This Row],[Date Created Conversion (Launched at)]])</f>
        <v>2012</v>
      </c>
    </row>
    <row r="930" spans="1:22" ht="43" x14ac:dyDescent="0.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 s="8">
        <v>1353196800</v>
      </c>
      <c r="J930" s="8">
        <v>1348864913</v>
      </c>
      <c r="K930" t="b">
        <v>0</v>
      </c>
      <c r="L930">
        <v>28</v>
      </c>
      <c r="M930" t="b">
        <v>0</v>
      </c>
      <c r="N930" s="5">
        <f>Table1[[#This Row],[pledged]]/Table1[[#This Row],[backers_count]]</f>
        <v>56.25</v>
      </c>
      <c r="O930" s="1">
        <f t="shared" si="44"/>
        <v>11</v>
      </c>
      <c r="P930" s="5" t="s">
        <v>8277</v>
      </c>
      <c r="Q930" s="1" t="s">
        <v>8326</v>
      </c>
      <c r="R930" s="1" t="s">
        <v>8329</v>
      </c>
      <c r="S930" s="9">
        <f t="shared" si="42"/>
        <v>41180.86241898148</v>
      </c>
      <c r="T930" s="11">
        <f t="shared" si="43"/>
        <v>41231</v>
      </c>
      <c r="U930" s="12" t="str">
        <f>TEXT(Table1[[#This Row],[Date Created Conversion (Launched at)]],"mmmm")</f>
        <v>September</v>
      </c>
      <c r="V930" s="12">
        <f>YEAR(Table1[[#This Row],[Date Created Conversion (Launched at)]])</f>
        <v>2012</v>
      </c>
    </row>
    <row r="931" spans="1:22" ht="43" x14ac:dyDescent="0.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 s="8">
        <v>1333946569</v>
      </c>
      <c r="J931" s="8">
        <v>1331358169</v>
      </c>
      <c r="K931" t="b">
        <v>0</v>
      </c>
      <c r="L931">
        <v>0</v>
      </c>
      <c r="M931" t="b">
        <v>0</v>
      </c>
      <c r="N931" s="5" t="e">
        <f>Table1[[#This Row],[pledged]]/Table1[[#This Row],[backers_count]]</f>
        <v>#DIV/0!</v>
      </c>
      <c r="O931" s="1">
        <f t="shared" si="44"/>
        <v>0</v>
      </c>
      <c r="P931" s="5" t="s">
        <v>8277</v>
      </c>
      <c r="Q931" s="1" t="s">
        <v>8326</v>
      </c>
      <c r="R931" s="1" t="s">
        <v>8329</v>
      </c>
      <c r="S931" s="9">
        <f t="shared" si="42"/>
        <v>40978.238067129627</v>
      </c>
      <c r="T931" s="11">
        <f t="shared" si="43"/>
        <v>41008.196400462963</v>
      </c>
      <c r="U931" s="12" t="str">
        <f>TEXT(Table1[[#This Row],[Date Created Conversion (Launched at)]],"mmmm")</f>
        <v>March</v>
      </c>
      <c r="V931" s="12">
        <f>YEAR(Table1[[#This Row],[Date Created Conversion (Launched at)]])</f>
        <v>2012</v>
      </c>
    </row>
    <row r="932" spans="1:22" ht="57.35" x14ac:dyDescent="0.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 s="8">
        <v>1277501520</v>
      </c>
      <c r="J932" s="8">
        <v>1273874306</v>
      </c>
      <c r="K932" t="b">
        <v>0</v>
      </c>
      <c r="L932">
        <v>5</v>
      </c>
      <c r="M932" t="b">
        <v>0</v>
      </c>
      <c r="N932" s="5">
        <f>Table1[[#This Row],[pledged]]/Table1[[#This Row],[backers_count]]</f>
        <v>69</v>
      </c>
      <c r="O932" s="1">
        <f t="shared" si="44"/>
        <v>38</v>
      </c>
      <c r="P932" s="5" t="s">
        <v>8277</v>
      </c>
      <c r="Q932" s="1" t="s">
        <v>8326</v>
      </c>
      <c r="R932" s="1" t="s">
        <v>8329</v>
      </c>
      <c r="S932" s="9">
        <f t="shared" si="42"/>
        <v>40312.915578703702</v>
      </c>
      <c r="T932" s="11">
        <f t="shared" si="43"/>
        <v>40354.897222222222</v>
      </c>
      <c r="U932" s="12" t="str">
        <f>TEXT(Table1[[#This Row],[Date Created Conversion (Launched at)]],"mmmm")</f>
        <v>May</v>
      </c>
      <c r="V932" s="12">
        <f>YEAR(Table1[[#This Row],[Date Created Conversion (Launched at)]])</f>
        <v>2010</v>
      </c>
    </row>
    <row r="933" spans="1:22" ht="43" x14ac:dyDescent="0.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 s="8">
        <v>1395007200</v>
      </c>
      <c r="J933" s="8">
        <v>1392021502</v>
      </c>
      <c r="K933" t="b">
        <v>0</v>
      </c>
      <c r="L933">
        <v>7</v>
      </c>
      <c r="M933" t="b">
        <v>0</v>
      </c>
      <c r="N933" s="5">
        <f>Table1[[#This Row],[pledged]]/Table1[[#This Row],[backers_count]]</f>
        <v>18.714285714285715</v>
      </c>
      <c r="O933" s="1">
        <f t="shared" si="44"/>
        <v>7</v>
      </c>
      <c r="P933" s="5" t="s">
        <v>8277</v>
      </c>
      <c r="Q933" s="1" t="s">
        <v>8326</v>
      </c>
      <c r="R933" s="1" t="s">
        <v>8329</v>
      </c>
      <c r="S933" s="9">
        <f t="shared" si="42"/>
        <v>41680.359976851854</v>
      </c>
      <c r="T933" s="11">
        <f t="shared" si="43"/>
        <v>41714.916666666664</v>
      </c>
      <c r="U933" s="12" t="str">
        <f>TEXT(Table1[[#This Row],[Date Created Conversion (Launched at)]],"mmmm")</f>
        <v>February</v>
      </c>
      <c r="V933" s="12">
        <f>YEAR(Table1[[#This Row],[Date Created Conversion (Launched at)]])</f>
        <v>2014</v>
      </c>
    </row>
    <row r="934" spans="1:22" ht="28.7" x14ac:dyDescent="0.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 s="8">
        <v>1363990545</v>
      </c>
      <c r="J934" s="8">
        <v>1360106145</v>
      </c>
      <c r="K934" t="b">
        <v>0</v>
      </c>
      <c r="L934">
        <v>30</v>
      </c>
      <c r="M934" t="b">
        <v>0</v>
      </c>
      <c r="N934" s="5">
        <f>Table1[[#This Row],[pledged]]/Table1[[#This Row],[backers_count]]</f>
        <v>46.033333333333331</v>
      </c>
      <c r="O934" s="1">
        <f t="shared" si="44"/>
        <v>15</v>
      </c>
      <c r="P934" s="5" t="s">
        <v>8277</v>
      </c>
      <c r="Q934" s="1" t="s">
        <v>8326</v>
      </c>
      <c r="R934" s="1" t="s">
        <v>8329</v>
      </c>
      <c r="S934" s="9">
        <f t="shared" si="42"/>
        <v>41310.969270833331</v>
      </c>
      <c r="T934" s="11">
        <f t="shared" si="43"/>
        <v>41355.927604166667</v>
      </c>
      <c r="U934" s="12" t="str">
        <f>TEXT(Table1[[#This Row],[Date Created Conversion (Launched at)]],"mmmm")</f>
        <v>February</v>
      </c>
      <c r="V934" s="12">
        <f>YEAR(Table1[[#This Row],[Date Created Conversion (Launched at)]])</f>
        <v>2013</v>
      </c>
    </row>
    <row r="935" spans="1:22" ht="43" x14ac:dyDescent="0.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 s="8">
        <v>1399867409</v>
      </c>
      <c r="J935" s="8">
        <v>1394683409</v>
      </c>
      <c r="K935" t="b">
        <v>0</v>
      </c>
      <c r="L935">
        <v>2</v>
      </c>
      <c r="M935" t="b">
        <v>0</v>
      </c>
      <c r="N935" s="5">
        <f>Table1[[#This Row],[pledged]]/Table1[[#This Row],[backers_count]]</f>
        <v>60</v>
      </c>
      <c r="O935" s="1">
        <f t="shared" si="44"/>
        <v>6</v>
      </c>
      <c r="P935" s="5" t="s">
        <v>8277</v>
      </c>
      <c r="Q935" s="1" t="s">
        <v>8326</v>
      </c>
      <c r="R935" s="1" t="s">
        <v>8329</v>
      </c>
      <c r="S935" s="9">
        <f t="shared" si="42"/>
        <v>41711.169085648144</v>
      </c>
      <c r="T935" s="11">
        <f t="shared" si="43"/>
        <v>41771.169085648144</v>
      </c>
      <c r="U935" s="12" t="str">
        <f>TEXT(Table1[[#This Row],[Date Created Conversion (Launched at)]],"mmmm")</f>
        <v>March</v>
      </c>
      <c r="V935" s="12">
        <f>YEAR(Table1[[#This Row],[Date Created Conversion (Launched at)]])</f>
        <v>2014</v>
      </c>
    </row>
    <row r="936" spans="1:22" ht="43" x14ac:dyDescent="0.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 s="8">
        <v>1399183200</v>
      </c>
      <c r="J936" s="8">
        <v>1396633284</v>
      </c>
      <c r="K936" t="b">
        <v>0</v>
      </c>
      <c r="L936">
        <v>30</v>
      </c>
      <c r="M936" t="b">
        <v>0</v>
      </c>
      <c r="N936" s="5">
        <f>Table1[[#This Row],[pledged]]/Table1[[#This Row],[backers_count]]</f>
        <v>50.666666666666664</v>
      </c>
      <c r="O936" s="1">
        <f t="shared" si="44"/>
        <v>30</v>
      </c>
      <c r="P936" s="5" t="s">
        <v>8277</v>
      </c>
      <c r="Q936" s="1" t="s">
        <v>8326</v>
      </c>
      <c r="R936" s="1" t="s">
        <v>8329</v>
      </c>
      <c r="S936" s="9">
        <f t="shared" si="42"/>
        <v>41733.737083333333</v>
      </c>
      <c r="T936" s="11">
        <f t="shared" si="43"/>
        <v>41763.25</v>
      </c>
      <c r="U936" s="12" t="str">
        <f>TEXT(Table1[[#This Row],[Date Created Conversion (Launched at)]],"mmmm")</f>
        <v>April</v>
      </c>
      <c r="V936" s="12">
        <f>YEAR(Table1[[#This Row],[Date Created Conversion (Launched at)]])</f>
        <v>2014</v>
      </c>
    </row>
    <row r="937" spans="1:22" ht="43" x14ac:dyDescent="0.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 s="8">
        <v>1454054429</v>
      </c>
      <c r="J937" s="8">
        <v>1451462429</v>
      </c>
      <c r="K937" t="b">
        <v>0</v>
      </c>
      <c r="L937">
        <v>2</v>
      </c>
      <c r="M937" t="b">
        <v>0</v>
      </c>
      <c r="N937" s="5">
        <f>Table1[[#This Row],[pledged]]/Table1[[#This Row],[backers_count]]</f>
        <v>25</v>
      </c>
      <c r="O937" s="1">
        <f t="shared" si="44"/>
        <v>1</v>
      </c>
      <c r="P937" s="5" t="s">
        <v>8277</v>
      </c>
      <c r="Q937" s="1" t="s">
        <v>8326</v>
      </c>
      <c r="R937" s="1" t="s">
        <v>8329</v>
      </c>
      <c r="S937" s="9">
        <f t="shared" si="42"/>
        <v>42368.333668981482</v>
      </c>
      <c r="T937" s="11">
        <f t="shared" si="43"/>
        <v>42398.333668981482</v>
      </c>
      <c r="U937" s="12" t="str">
        <f>TEXT(Table1[[#This Row],[Date Created Conversion (Launched at)]],"mmmm")</f>
        <v>December</v>
      </c>
      <c r="V937" s="12">
        <f>YEAR(Table1[[#This Row],[Date Created Conversion (Launched at)]])</f>
        <v>2015</v>
      </c>
    </row>
    <row r="938" spans="1:22" ht="43" x14ac:dyDescent="0.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 s="8">
        <v>1326916800</v>
      </c>
      <c r="J938" s="8">
        <v>1323131689</v>
      </c>
      <c r="K938" t="b">
        <v>0</v>
      </c>
      <c r="L938">
        <v>0</v>
      </c>
      <c r="M938" t="b">
        <v>0</v>
      </c>
      <c r="N938" s="5" t="e">
        <f>Table1[[#This Row],[pledged]]/Table1[[#This Row],[backers_count]]</f>
        <v>#DIV/0!</v>
      </c>
      <c r="O938" s="1">
        <f t="shared" si="44"/>
        <v>0</v>
      </c>
      <c r="P938" s="5" t="s">
        <v>8277</v>
      </c>
      <c r="Q938" s="1" t="s">
        <v>8326</v>
      </c>
      <c r="R938" s="1" t="s">
        <v>8329</v>
      </c>
      <c r="S938" s="9">
        <f t="shared" si="42"/>
        <v>40883.024178240739</v>
      </c>
      <c r="T938" s="11">
        <f t="shared" si="43"/>
        <v>40926.833333333336</v>
      </c>
      <c r="U938" s="12" t="str">
        <f>TEXT(Table1[[#This Row],[Date Created Conversion (Launched at)]],"mmmm")</f>
        <v>December</v>
      </c>
      <c r="V938" s="12">
        <f>YEAR(Table1[[#This Row],[Date Created Conversion (Launched at)]])</f>
        <v>2011</v>
      </c>
    </row>
    <row r="939" spans="1:22" ht="43" x14ac:dyDescent="0.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 s="8">
        <v>1383509357</v>
      </c>
      <c r="J939" s="8">
        <v>1380913757</v>
      </c>
      <c r="K939" t="b">
        <v>0</v>
      </c>
      <c r="L939">
        <v>2</v>
      </c>
      <c r="M939" t="b">
        <v>0</v>
      </c>
      <c r="N939" s="5">
        <f>Table1[[#This Row],[pledged]]/Table1[[#This Row],[backers_count]]</f>
        <v>20</v>
      </c>
      <c r="O939" s="1">
        <f t="shared" si="44"/>
        <v>1</v>
      </c>
      <c r="P939" s="5" t="s">
        <v>8277</v>
      </c>
      <c r="Q939" s="1" t="s">
        <v>8326</v>
      </c>
      <c r="R939" s="1" t="s">
        <v>8329</v>
      </c>
      <c r="S939" s="9">
        <f t="shared" si="42"/>
        <v>41551.798113425924</v>
      </c>
      <c r="T939" s="11">
        <f t="shared" si="43"/>
        <v>41581.839780092589</v>
      </c>
      <c r="U939" s="12" t="str">
        <f>TEXT(Table1[[#This Row],[Date Created Conversion (Launched at)]],"mmmm")</f>
        <v>October</v>
      </c>
      <c r="V939" s="12">
        <f>YEAR(Table1[[#This Row],[Date Created Conversion (Launched at)]])</f>
        <v>2013</v>
      </c>
    </row>
    <row r="940" spans="1:22" ht="43" x14ac:dyDescent="0.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 s="8">
        <v>1346585448</v>
      </c>
      <c r="J940" s="8">
        <v>1343993448</v>
      </c>
      <c r="K940" t="b">
        <v>0</v>
      </c>
      <c r="L940">
        <v>1</v>
      </c>
      <c r="M940" t="b">
        <v>0</v>
      </c>
      <c r="N940" s="5">
        <f>Table1[[#This Row],[pledged]]/Table1[[#This Row],[backers_count]]</f>
        <v>25</v>
      </c>
      <c r="O940" s="1">
        <f t="shared" si="44"/>
        <v>0</v>
      </c>
      <c r="P940" s="5" t="s">
        <v>8277</v>
      </c>
      <c r="Q940" s="1" t="s">
        <v>8326</v>
      </c>
      <c r="R940" s="1" t="s">
        <v>8329</v>
      </c>
      <c r="S940" s="9">
        <f t="shared" si="42"/>
        <v>41124.479722222226</v>
      </c>
      <c r="T940" s="11">
        <f t="shared" si="43"/>
        <v>41154.479722222226</v>
      </c>
      <c r="U940" s="12" t="str">
        <f>TEXT(Table1[[#This Row],[Date Created Conversion (Launched at)]],"mmmm")</f>
        <v>August</v>
      </c>
      <c r="V940" s="12">
        <f>YEAR(Table1[[#This Row],[Date Created Conversion (Launched at)]])</f>
        <v>2012</v>
      </c>
    </row>
    <row r="941" spans="1:22" ht="43" x14ac:dyDescent="0.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 s="8">
        <v>1372622280</v>
      </c>
      <c r="J941" s="8">
        <v>1369246738</v>
      </c>
      <c r="K941" t="b">
        <v>0</v>
      </c>
      <c r="L941">
        <v>2</v>
      </c>
      <c r="M941" t="b">
        <v>0</v>
      </c>
      <c r="N941" s="5">
        <f>Table1[[#This Row],[pledged]]/Table1[[#This Row],[backers_count]]</f>
        <v>20</v>
      </c>
      <c r="O941" s="1">
        <f t="shared" si="44"/>
        <v>1</v>
      </c>
      <c r="P941" s="5" t="s">
        <v>8277</v>
      </c>
      <c r="Q941" s="1" t="s">
        <v>8326</v>
      </c>
      <c r="R941" s="1" t="s">
        <v>8329</v>
      </c>
      <c r="S941" s="9">
        <f t="shared" si="42"/>
        <v>41416.763171296298</v>
      </c>
      <c r="T941" s="11">
        <f t="shared" si="43"/>
        <v>41455.831944444442</v>
      </c>
      <c r="U941" s="12" t="str">
        <f>TEXT(Table1[[#This Row],[Date Created Conversion (Launched at)]],"mmmm")</f>
        <v>May</v>
      </c>
      <c r="V941" s="12">
        <f>YEAR(Table1[[#This Row],[Date Created Conversion (Launched at)]])</f>
        <v>2013</v>
      </c>
    </row>
    <row r="942" spans="1:22" ht="43" x14ac:dyDescent="0.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 s="8">
        <v>1439251926</v>
      </c>
      <c r="J942" s="8">
        <v>1435363926</v>
      </c>
      <c r="K942" t="b">
        <v>0</v>
      </c>
      <c r="L942">
        <v>14</v>
      </c>
      <c r="M942" t="b">
        <v>0</v>
      </c>
      <c r="N942" s="5">
        <f>Table1[[#This Row],[pledged]]/Table1[[#This Row],[backers_count]]</f>
        <v>110.28571428571429</v>
      </c>
      <c r="O942" s="1">
        <f t="shared" si="44"/>
        <v>17</v>
      </c>
      <c r="P942" s="5" t="s">
        <v>8272</v>
      </c>
      <c r="Q942" s="1" t="s">
        <v>8320</v>
      </c>
      <c r="R942" s="1" t="s">
        <v>8322</v>
      </c>
      <c r="S942" s="9">
        <f t="shared" si="42"/>
        <v>42182.008402777778</v>
      </c>
      <c r="T942" s="11">
        <f t="shared" si="43"/>
        <v>42227.008402777778</v>
      </c>
      <c r="U942" s="12" t="str">
        <f>TEXT(Table1[[#This Row],[Date Created Conversion (Launched at)]],"mmmm")</f>
        <v>June</v>
      </c>
      <c r="V942" s="12">
        <f>YEAR(Table1[[#This Row],[Date Created Conversion (Launched at)]])</f>
        <v>2015</v>
      </c>
    </row>
    <row r="943" spans="1:22" ht="57.35" x14ac:dyDescent="0.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 s="8">
        <v>1486693145</v>
      </c>
      <c r="J943" s="8">
        <v>1484101145</v>
      </c>
      <c r="K943" t="b">
        <v>0</v>
      </c>
      <c r="L943">
        <v>31</v>
      </c>
      <c r="M943" t="b">
        <v>0</v>
      </c>
      <c r="N943" s="5">
        <f>Table1[[#This Row],[pledged]]/Table1[[#This Row],[backers_count]]</f>
        <v>37.451612903225808</v>
      </c>
      <c r="O943" s="1">
        <f t="shared" si="44"/>
        <v>2</v>
      </c>
      <c r="P943" s="5" t="s">
        <v>8272</v>
      </c>
      <c r="Q943" s="1" t="s">
        <v>8320</v>
      </c>
      <c r="R943" s="1" t="s">
        <v>8322</v>
      </c>
      <c r="S943" s="9">
        <f t="shared" si="42"/>
        <v>42746.096585648149</v>
      </c>
      <c r="T943" s="11">
        <f t="shared" si="43"/>
        <v>42776.096585648149</v>
      </c>
      <c r="U943" s="12" t="str">
        <f>TEXT(Table1[[#This Row],[Date Created Conversion (Launched at)]],"mmmm")</f>
        <v>January</v>
      </c>
      <c r="V943" s="12">
        <f>YEAR(Table1[[#This Row],[Date Created Conversion (Launched at)]])</f>
        <v>2017</v>
      </c>
    </row>
    <row r="944" spans="1:22" ht="43" x14ac:dyDescent="0.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 s="8">
        <v>1455826460</v>
      </c>
      <c r="J944" s="8">
        <v>1452716060</v>
      </c>
      <c r="K944" t="b">
        <v>0</v>
      </c>
      <c r="L944">
        <v>16</v>
      </c>
      <c r="M944" t="b">
        <v>0</v>
      </c>
      <c r="N944" s="5">
        <f>Table1[[#This Row],[pledged]]/Table1[[#This Row],[backers_count]]</f>
        <v>41.75</v>
      </c>
      <c r="O944" s="1">
        <f t="shared" si="44"/>
        <v>9</v>
      </c>
      <c r="P944" s="5" t="s">
        <v>8272</v>
      </c>
      <c r="Q944" s="1" t="s">
        <v>8320</v>
      </c>
      <c r="R944" s="1" t="s">
        <v>8322</v>
      </c>
      <c r="S944" s="9">
        <f t="shared" si="42"/>
        <v>42382.843287037038</v>
      </c>
      <c r="T944" s="11">
        <f t="shared" si="43"/>
        <v>42418.843287037038</v>
      </c>
      <c r="U944" s="12" t="str">
        <f>TEXT(Table1[[#This Row],[Date Created Conversion (Launched at)]],"mmmm")</f>
        <v>January</v>
      </c>
      <c r="V944" s="12">
        <f>YEAR(Table1[[#This Row],[Date Created Conversion (Launched at)]])</f>
        <v>2016</v>
      </c>
    </row>
    <row r="945" spans="1:22" ht="28.7" x14ac:dyDescent="0.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 s="8">
        <v>1480438905</v>
      </c>
      <c r="J945" s="8">
        <v>1477843305</v>
      </c>
      <c r="K945" t="b">
        <v>0</v>
      </c>
      <c r="L945">
        <v>12</v>
      </c>
      <c r="M945" t="b">
        <v>0</v>
      </c>
      <c r="N945" s="5">
        <f>Table1[[#This Row],[pledged]]/Table1[[#This Row],[backers_count]]</f>
        <v>24.083333333333332</v>
      </c>
      <c r="O945" s="1">
        <f t="shared" si="44"/>
        <v>10</v>
      </c>
      <c r="P945" s="5" t="s">
        <v>8272</v>
      </c>
      <c r="Q945" s="1" t="s">
        <v>8320</v>
      </c>
      <c r="R945" s="1" t="s">
        <v>8322</v>
      </c>
      <c r="S945" s="9">
        <f t="shared" si="42"/>
        <v>42673.66788194445</v>
      </c>
      <c r="T945" s="11">
        <f t="shared" si="43"/>
        <v>42703.709548611107</v>
      </c>
      <c r="U945" s="12" t="str">
        <f>TEXT(Table1[[#This Row],[Date Created Conversion (Launched at)]],"mmmm")</f>
        <v>October</v>
      </c>
      <c r="V945" s="12">
        <f>YEAR(Table1[[#This Row],[Date Created Conversion (Launched at)]])</f>
        <v>2016</v>
      </c>
    </row>
    <row r="946" spans="1:22" ht="43" x14ac:dyDescent="0.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 s="8">
        <v>1460988000</v>
      </c>
      <c r="J946" s="8">
        <v>1458050450</v>
      </c>
      <c r="K946" t="b">
        <v>0</v>
      </c>
      <c r="L946">
        <v>96</v>
      </c>
      <c r="M946" t="b">
        <v>0</v>
      </c>
      <c r="N946" s="5">
        <f>Table1[[#This Row],[pledged]]/Table1[[#This Row],[backers_count]]</f>
        <v>69.40625</v>
      </c>
      <c r="O946" s="1">
        <f t="shared" si="44"/>
        <v>13</v>
      </c>
      <c r="P946" s="5" t="s">
        <v>8272</v>
      </c>
      <c r="Q946" s="1" t="s">
        <v>8320</v>
      </c>
      <c r="R946" s="1" t="s">
        <v>8322</v>
      </c>
      <c r="S946" s="9">
        <f t="shared" si="42"/>
        <v>42444.583912037036</v>
      </c>
      <c r="T946" s="11">
        <f t="shared" si="43"/>
        <v>42478.583333333328</v>
      </c>
      <c r="U946" s="12" t="str">
        <f>TEXT(Table1[[#This Row],[Date Created Conversion (Launched at)]],"mmmm")</f>
        <v>March</v>
      </c>
      <c r="V946" s="12">
        <f>YEAR(Table1[[#This Row],[Date Created Conversion (Launched at)]])</f>
        <v>2016</v>
      </c>
    </row>
    <row r="947" spans="1:22" ht="43" x14ac:dyDescent="0.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 s="8">
        <v>1487462340</v>
      </c>
      <c r="J947" s="8">
        <v>1482958626</v>
      </c>
      <c r="K947" t="b">
        <v>0</v>
      </c>
      <c r="L947">
        <v>16</v>
      </c>
      <c r="M947" t="b">
        <v>0</v>
      </c>
      <c r="N947" s="5">
        <f>Table1[[#This Row],[pledged]]/Table1[[#This Row],[backers_count]]</f>
        <v>155.25</v>
      </c>
      <c r="O947" s="1">
        <f t="shared" si="44"/>
        <v>2</v>
      </c>
      <c r="P947" s="5" t="s">
        <v>8272</v>
      </c>
      <c r="Q947" s="1" t="s">
        <v>8320</v>
      </c>
      <c r="R947" s="1" t="s">
        <v>8322</v>
      </c>
      <c r="S947" s="9">
        <f t="shared" si="42"/>
        <v>42732.872986111106</v>
      </c>
      <c r="T947" s="11">
        <f t="shared" si="43"/>
        <v>42784.999305555553</v>
      </c>
      <c r="U947" s="12" t="str">
        <f>TEXT(Table1[[#This Row],[Date Created Conversion (Launched at)]],"mmmm")</f>
        <v>December</v>
      </c>
      <c r="V947" s="12">
        <f>YEAR(Table1[[#This Row],[Date Created Conversion (Launched at)]])</f>
        <v>2016</v>
      </c>
    </row>
    <row r="948" spans="1:22" ht="28.7" x14ac:dyDescent="0.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 s="8">
        <v>1473444048</v>
      </c>
      <c r="J948" s="8">
        <v>1470852048</v>
      </c>
      <c r="K948" t="b">
        <v>0</v>
      </c>
      <c r="L948">
        <v>5</v>
      </c>
      <c r="M948" t="b">
        <v>0</v>
      </c>
      <c r="N948" s="5">
        <f>Table1[[#This Row],[pledged]]/Table1[[#This Row],[backers_count]]</f>
        <v>57.2</v>
      </c>
      <c r="O948" s="1">
        <f t="shared" si="44"/>
        <v>2</v>
      </c>
      <c r="P948" s="5" t="s">
        <v>8272</v>
      </c>
      <c r="Q948" s="1" t="s">
        <v>8320</v>
      </c>
      <c r="R948" s="1" t="s">
        <v>8322</v>
      </c>
      <c r="S948" s="9">
        <f t="shared" si="42"/>
        <v>42592.750555555554</v>
      </c>
      <c r="T948" s="11">
        <f t="shared" si="43"/>
        <v>42622.750555555554</v>
      </c>
      <c r="U948" s="12" t="str">
        <f>TEXT(Table1[[#This Row],[Date Created Conversion (Launched at)]],"mmmm")</f>
        <v>August</v>
      </c>
      <c r="V948" s="12">
        <f>YEAR(Table1[[#This Row],[Date Created Conversion (Launched at)]])</f>
        <v>2016</v>
      </c>
    </row>
    <row r="949" spans="1:22" ht="43" x14ac:dyDescent="0.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 s="8">
        <v>1467312306</v>
      </c>
      <c r="J949" s="8">
        <v>1462128306</v>
      </c>
      <c r="K949" t="b">
        <v>0</v>
      </c>
      <c r="L949">
        <v>0</v>
      </c>
      <c r="M949" t="b">
        <v>0</v>
      </c>
      <c r="N949" s="5" t="e">
        <f>Table1[[#This Row],[pledged]]/Table1[[#This Row],[backers_count]]</f>
        <v>#DIV/0!</v>
      </c>
      <c r="O949" s="1">
        <f t="shared" si="44"/>
        <v>0</v>
      </c>
      <c r="P949" s="5" t="s">
        <v>8272</v>
      </c>
      <c r="Q949" s="1" t="s">
        <v>8320</v>
      </c>
      <c r="R949" s="1" t="s">
        <v>8322</v>
      </c>
      <c r="S949" s="9">
        <f t="shared" si="42"/>
        <v>42491.781319444446</v>
      </c>
      <c r="T949" s="11">
        <f t="shared" si="43"/>
        <v>42551.781319444446</v>
      </c>
      <c r="U949" s="12" t="str">
        <f>TEXT(Table1[[#This Row],[Date Created Conversion (Launched at)]],"mmmm")</f>
        <v>May</v>
      </c>
      <c r="V949" s="12">
        <f>YEAR(Table1[[#This Row],[Date Created Conversion (Launched at)]])</f>
        <v>2016</v>
      </c>
    </row>
    <row r="950" spans="1:22" ht="57.35" x14ac:dyDescent="0.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 s="8">
        <v>1457812364</v>
      </c>
      <c r="J950" s="8">
        <v>1455220364</v>
      </c>
      <c r="K950" t="b">
        <v>0</v>
      </c>
      <c r="L950">
        <v>8</v>
      </c>
      <c r="M950" t="b">
        <v>0</v>
      </c>
      <c r="N950" s="5">
        <f>Table1[[#This Row],[pledged]]/Table1[[#This Row],[backers_count]]</f>
        <v>60</v>
      </c>
      <c r="O950" s="1">
        <f t="shared" si="44"/>
        <v>12</v>
      </c>
      <c r="P950" s="5" t="s">
        <v>8272</v>
      </c>
      <c r="Q950" s="1" t="s">
        <v>8320</v>
      </c>
      <c r="R950" s="1" t="s">
        <v>8322</v>
      </c>
      <c r="S950" s="9">
        <f t="shared" si="42"/>
        <v>42411.828287037039</v>
      </c>
      <c r="T950" s="11">
        <f t="shared" si="43"/>
        <v>42441.828287037039</v>
      </c>
      <c r="U950" s="12" t="str">
        <f>TEXT(Table1[[#This Row],[Date Created Conversion (Launched at)]],"mmmm")</f>
        <v>February</v>
      </c>
      <c r="V950" s="12">
        <f>YEAR(Table1[[#This Row],[Date Created Conversion (Launched at)]])</f>
        <v>2016</v>
      </c>
    </row>
    <row r="951" spans="1:22" ht="43" x14ac:dyDescent="0.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 s="8">
        <v>1456016576</v>
      </c>
      <c r="J951" s="8">
        <v>1450832576</v>
      </c>
      <c r="K951" t="b">
        <v>0</v>
      </c>
      <c r="L951">
        <v>7</v>
      </c>
      <c r="M951" t="b">
        <v>0</v>
      </c>
      <c r="N951" s="5">
        <f>Table1[[#This Row],[pledged]]/Table1[[#This Row],[backers_count]]</f>
        <v>39</v>
      </c>
      <c r="O951" s="1">
        <f t="shared" si="44"/>
        <v>1</v>
      </c>
      <c r="P951" s="5" t="s">
        <v>8272</v>
      </c>
      <c r="Q951" s="1" t="s">
        <v>8320</v>
      </c>
      <c r="R951" s="1" t="s">
        <v>8322</v>
      </c>
      <c r="S951" s="9">
        <f t="shared" si="42"/>
        <v>42361.043703703705</v>
      </c>
      <c r="T951" s="11">
        <f t="shared" si="43"/>
        <v>42421.043703703705</v>
      </c>
      <c r="U951" s="12" t="str">
        <f>TEXT(Table1[[#This Row],[Date Created Conversion (Launched at)]],"mmmm")</f>
        <v>December</v>
      </c>
      <c r="V951" s="12">
        <f>YEAR(Table1[[#This Row],[Date Created Conversion (Launched at)]])</f>
        <v>2015</v>
      </c>
    </row>
    <row r="952" spans="1:22" ht="43" x14ac:dyDescent="0.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 s="8">
        <v>1453053661</v>
      </c>
      <c r="J952" s="8">
        <v>1450461661</v>
      </c>
      <c r="K952" t="b">
        <v>0</v>
      </c>
      <c r="L952">
        <v>24</v>
      </c>
      <c r="M952" t="b">
        <v>0</v>
      </c>
      <c r="N952" s="5">
        <f>Table1[[#This Row],[pledged]]/Table1[[#This Row],[backers_count]]</f>
        <v>58.416666666666664</v>
      </c>
      <c r="O952" s="1">
        <f t="shared" si="44"/>
        <v>28</v>
      </c>
      <c r="P952" s="5" t="s">
        <v>8272</v>
      </c>
      <c r="Q952" s="1" t="s">
        <v>8320</v>
      </c>
      <c r="R952" s="1" t="s">
        <v>8322</v>
      </c>
      <c r="S952" s="9">
        <f t="shared" si="42"/>
        <v>42356.750706018516</v>
      </c>
      <c r="T952" s="11">
        <f t="shared" si="43"/>
        <v>42386.750706018516</v>
      </c>
      <c r="U952" s="12" t="str">
        <f>TEXT(Table1[[#This Row],[Date Created Conversion (Launched at)]],"mmmm")</f>
        <v>December</v>
      </c>
      <c r="V952" s="12">
        <f>YEAR(Table1[[#This Row],[Date Created Conversion (Launched at)]])</f>
        <v>2015</v>
      </c>
    </row>
    <row r="953" spans="1:22" x14ac:dyDescent="0.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 s="8">
        <v>1465054872</v>
      </c>
      <c r="J953" s="8">
        <v>1461166872</v>
      </c>
      <c r="K953" t="b">
        <v>0</v>
      </c>
      <c r="L953">
        <v>121</v>
      </c>
      <c r="M953" t="b">
        <v>0</v>
      </c>
      <c r="N953" s="5">
        <f>Table1[[#This Row],[pledged]]/Table1[[#This Row],[backers_count]]</f>
        <v>158.63636363636363</v>
      </c>
      <c r="O953" s="1">
        <f t="shared" si="44"/>
        <v>38</v>
      </c>
      <c r="P953" s="5" t="s">
        <v>8272</v>
      </c>
      <c r="Q953" s="1" t="s">
        <v>8320</v>
      </c>
      <c r="R953" s="1" t="s">
        <v>8322</v>
      </c>
      <c r="S953" s="9">
        <f t="shared" si="42"/>
        <v>42480.653611111113</v>
      </c>
      <c r="T953" s="11">
        <f t="shared" si="43"/>
        <v>42525.653611111113</v>
      </c>
      <c r="U953" s="12" t="str">
        <f>TEXT(Table1[[#This Row],[Date Created Conversion (Launched at)]],"mmmm")</f>
        <v>April</v>
      </c>
      <c r="V953" s="12">
        <f>YEAR(Table1[[#This Row],[Date Created Conversion (Launched at)]])</f>
        <v>2016</v>
      </c>
    </row>
    <row r="954" spans="1:22" ht="28.7" x14ac:dyDescent="0.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 s="8">
        <v>1479483812</v>
      </c>
      <c r="J954" s="8">
        <v>1476888212</v>
      </c>
      <c r="K954" t="b">
        <v>0</v>
      </c>
      <c r="L954">
        <v>196</v>
      </c>
      <c r="M954" t="b">
        <v>0</v>
      </c>
      <c r="N954" s="5">
        <f>Table1[[#This Row],[pledged]]/Table1[[#This Row],[backers_count]]</f>
        <v>99.857142857142861</v>
      </c>
      <c r="O954" s="1">
        <f t="shared" si="44"/>
        <v>40</v>
      </c>
      <c r="P954" s="5" t="s">
        <v>8272</v>
      </c>
      <c r="Q954" s="1" t="s">
        <v>8320</v>
      </c>
      <c r="R954" s="1" t="s">
        <v>8322</v>
      </c>
      <c r="S954" s="9">
        <f t="shared" si="42"/>
        <v>42662.613564814819</v>
      </c>
      <c r="T954" s="11">
        <f t="shared" si="43"/>
        <v>42692.655231481476</v>
      </c>
      <c r="U954" s="12" t="str">
        <f>TEXT(Table1[[#This Row],[Date Created Conversion (Launched at)]],"mmmm")</f>
        <v>October</v>
      </c>
      <c r="V954" s="12">
        <f>YEAR(Table1[[#This Row],[Date Created Conversion (Launched at)]])</f>
        <v>2016</v>
      </c>
    </row>
    <row r="955" spans="1:22" ht="43" x14ac:dyDescent="0.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 s="8">
        <v>1422158199</v>
      </c>
      <c r="J955" s="8">
        <v>1419566199</v>
      </c>
      <c r="K955" t="b">
        <v>0</v>
      </c>
      <c r="L955">
        <v>5</v>
      </c>
      <c r="M955" t="b">
        <v>0</v>
      </c>
      <c r="N955" s="5">
        <f>Table1[[#This Row],[pledged]]/Table1[[#This Row],[backers_count]]</f>
        <v>25.2</v>
      </c>
      <c r="O955" s="1">
        <f t="shared" si="44"/>
        <v>1</v>
      </c>
      <c r="P955" s="5" t="s">
        <v>8272</v>
      </c>
      <c r="Q955" s="1" t="s">
        <v>8320</v>
      </c>
      <c r="R955" s="1" t="s">
        <v>8322</v>
      </c>
      <c r="S955" s="9">
        <f t="shared" si="42"/>
        <v>41999.164340277777</v>
      </c>
      <c r="T955" s="11">
        <f t="shared" si="43"/>
        <v>42029.164340277777</v>
      </c>
      <c r="U955" s="12" t="str">
        <f>TEXT(Table1[[#This Row],[Date Created Conversion (Launched at)]],"mmmm")</f>
        <v>December</v>
      </c>
      <c r="V955" s="12">
        <f>YEAR(Table1[[#This Row],[Date Created Conversion (Launched at)]])</f>
        <v>2014</v>
      </c>
    </row>
    <row r="956" spans="1:22" ht="43" x14ac:dyDescent="0.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 s="8">
        <v>1440100839</v>
      </c>
      <c r="J956" s="8">
        <v>1436472039</v>
      </c>
      <c r="K956" t="b">
        <v>0</v>
      </c>
      <c r="L956">
        <v>73</v>
      </c>
      <c r="M956" t="b">
        <v>0</v>
      </c>
      <c r="N956" s="5">
        <f>Table1[[#This Row],[pledged]]/Table1[[#This Row],[backers_count]]</f>
        <v>89.191780821917803</v>
      </c>
      <c r="O956" s="1">
        <f t="shared" si="44"/>
        <v>43</v>
      </c>
      <c r="P956" s="5" t="s">
        <v>8272</v>
      </c>
      <c r="Q956" s="1" t="s">
        <v>8320</v>
      </c>
      <c r="R956" s="1" t="s">
        <v>8322</v>
      </c>
      <c r="S956" s="9">
        <f t="shared" si="42"/>
        <v>42194.833784722221</v>
      </c>
      <c r="T956" s="11">
        <f t="shared" si="43"/>
        <v>42236.833784722221</v>
      </c>
      <c r="U956" s="12" t="str">
        <f>TEXT(Table1[[#This Row],[Date Created Conversion (Launched at)]],"mmmm")</f>
        <v>July</v>
      </c>
      <c r="V956" s="12">
        <f>YEAR(Table1[[#This Row],[Date Created Conversion (Launched at)]])</f>
        <v>2015</v>
      </c>
    </row>
    <row r="957" spans="1:22" ht="43" x14ac:dyDescent="0.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 s="8">
        <v>1473750300</v>
      </c>
      <c r="J957" s="8">
        <v>1470294300</v>
      </c>
      <c r="K957" t="b">
        <v>0</v>
      </c>
      <c r="L957">
        <v>93</v>
      </c>
      <c r="M957" t="b">
        <v>0</v>
      </c>
      <c r="N957" s="5">
        <f>Table1[[#This Row],[pledged]]/Table1[[#This Row],[backers_count]]</f>
        <v>182.6236559139785</v>
      </c>
      <c r="O957" s="1">
        <f t="shared" si="44"/>
        <v>6</v>
      </c>
      <c r="P957" s="5" t="s">
        <v>8272</v>
      </c>
      <c r="Q957" s="1" t="s">
        <v>8320</v>
      </c>
      <c r="R957" s="1" t="s">
        <v>8322</v>
      </c>
      <c r="S957" s="9">
        <f t="shared" si="42"/>
        <v>42586.295138888891</v>
      </c>
      <c r="T957" s="11">
        <f t="shared" si="43"/>
        <v>42626.295138888891</v>
      </c>
      <c r="U957" s="12" t="str">
        <f>TEXT(Table1[[#This Row],[Date Created Conversion (Launched at)]],"mmmm")</f>
        <v>August</v>
      </c>
      <c r="V957" s="12">
        <f>YEAR(Table1[[#This Row],[Date Created Conversion (Launched at)]])</f>
        <v>2016</v>
      </c>
    </row>
    <row r="958" spans="1:22" ht="57.35" x14ac:dyDescent="0.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 s="8">
        <v>1430081759</v>
      </c>
      <c r="J958" s="8">
        <v>1424901359</v>
      </c>
      <c r="K958" t="b">
        <v>0</v>
      </c>
      <c r="L958">
        <v>17</v>
      </c>
      <c r="M958" t="b">
        <v>0</v>
      </c>
      <c r="N958" s="5">
        <f>Table1[[#This Row],[pledged]]/Table1[[#This Row],[backers_count]]</f>
        <v>50.647058823529413</v>
      </c>
      <c r="O958" s="1">
        <f t="shared" si="44"/>
        <v>2</v>
      </c>
      <c r="P958" s="5" t="s">
        <v>8272</v>
      </c>
      <c r="Q958" s="1" t="s">
        <v>8320</v>
      </c>
      <c r="R958" s="1" t="s">
        <v>8322</v>
      </c>
      <c r="S958" s="9">
        <f t="shared" si="42"/>
        <v>42060.913877314815</v>
      </c>
      <c r="T958" s="11">
        <f t="shared" si="43"/>
        <v>42120.872210648144</v>
      </c>
      <c r="U958" s="12" t="str">
        <f>TEXT(Table1[[#This Row],[Date Created Conversion (Launched at)]],"mmmm")</f>
        <v>February</v>
      </c>
      <c r="V958" s="12">
        <f>YEAR(Table1[[#This Row],[Date Created Conversion (Launched at)]])</f>
        <v>2015</v>
      </c>
    </row>
    <row r="959" spans="1:22" ht="28.7" x14ac:dyDescent="0.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 s="8">
        <v>1479392133</v>
      </c>
      <c r="J959" s="8">
        <v>1476710133</v>
      </c>
      <c r="K959" t="b">
        <v>0</v>
      </c>
      <c r="L959">
        <v>7</v>
      </c>
      <c r="M959" t="b">
        <v>0</v>
      </c>
      <c r="N959" s="5">
        <f>Table1[[#This Row],[pledged]]/Table1[[#This Row],[backers_count]]</f>
        <v>33.285714285714285</v>
      </c>
      <c r="O959" s="1">
        <f t="shared" si="44"/>
        <v>2</v>
      </c>
      <c r="P959" s="5" t="s">
        <v>8272</v>
      </c>
      <c r="Q959" s="1" t="s">
        <v>8320</v>
      </c>
      <c r="R959" s="1" t="s">
        <v>8322</v>
      </c>
      <c r="S959" s="9">
        <f t="shared" si="42"/>
        <v>42660.552465277782</v>
      </c>
      <c r="T959" s="11">
        <f t="shared" si="43"/>
        <v>42691.594131944439</v>
      </c>
      <c r="U959" s="12" t="str">
        <f>TEXT(Table1[[#This Row],[Date Created Conversion (Launched at)]],"mmmm")</f>
        <v>October</v>
      </c>
      <c r="V959" s="12">
        <f>YEAR(Table1[[#This Row],[Date Created Conversion (Launched at)]])</f>
        <v>2016</v>
      </c>
    </row>
    <row r="960" spans="1:22" ht="43" x14ac:dyDescent="0.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 s="8">
        <v>1428641940</v>
      </c>
      <c r="J960" s="8">
        <v>1426792563</v>
      </c>
      <c r="K960" t="b">
        <v>0</v>
      </c>
      <c r="L960">
        <v>17</v>
      </c>
      <c r="M960" t="b">
        <v>0</v>
      </c>
      <c r="N960" s="5">
        <f>Table1[[#This Row],[pledged]]/Table1[[#This Row],[backers_count]]</f>
        <v>51.823529411764703</v>
      </c>
      <c r="O960" s="1">
        <f t="shared" si="44"/>
        <v>11</v>
      </c>
      <c r="P960" s="5" t="s">
        <v>8272</v>
      </c>
      <c r="Q960" s="1" t="s">
        <v>8320</v>
      </c>
      <c r="R960" s="1" t="s">
        <v>8322</v>
      </c>
      <c r="S960" s="9">
        <f t="shared" si="42"/>
        <v>42082.802812499998</v>
      </c>
      <c r="T960" s="11">
        <f t="shared" si="43"/>
        <v>42104.207638888889</v>
      </c>
      <c r="U960" s="12" t="str">
        <f>TEXT(Table1[[#This Row],[Date Created Conversion (Launched at)]],"mmmm")</f>
        <v>March</v>
      </c>
      <c r="V960" s="12">
        <f>YEAR(Table1[[#This Row],[Date Created Conversion (Launched at)]])</f>
        <v>2015</v>
      </c>
    </row>
    <row r="961" spans="1:22" ht="43" x14ac:dyDescent="0.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 s="8">
        <v>1421640665</v>
      </c>
      <c r="J961" s="8">
        <v>1419048665</v>
      </c>
      <c r="K961" t="b">
        <v>0</v>
      </c>
      <c r="L961">
        <v>171</v>
      </c>
      <c r="M961" t="b">
        <v>0</v>
      </c>
      <c r="N961" s="5">
        <f>Table1[[#This Row],[pledged]]/Table1[[#This Row],[backers_count]]</f>
        <v>113.62573099415205</v>
      </c>
      <c r="O961" s="1">
        <f t="shared" si="44"/>
        <v>39</v>
      </c>
      <c r="P961" s="5" t="s">
        <v>8272</v>
      </c>
      <c r="Q961" s="1" t="s">
        <v>8320</v>
      </c>
      <c r="R961" s="1" t="s">
        <v>8322</v>
      </c>
      <c r="S961" s="9">
        <f t="shared" si="42"/>
        <v>41993.174363425926</v>
      </c>
      <c r="T961" s="11">
        <f t="shared" si="43"/>
        <v>42023.174363425926</v>
      </c>
      <c r="U961" s="12" t="str">
        <f>TEXT(Table1[[#This Row],[Date Created Conversion (Launched at)]],"mmmm")</f>
        <v>December</v>
      </c>
      <c r="V961" s="12">
        <f>YEAR(Table1[[#This Row],[Date Created Conversion (Launched at)]])</f>
        <v>2014</v>
      </c>
    </row>
    <row r="962" spans="1:22" ht="43" x14ac:dyDescent="0.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 s="8">
        <v>1489500155</v>
      </c>
      <c r="J962" s="8">
        <v>1485874955</v>
      </c>
      <c r="K962" t="b">
        <v>0</v>
      </c>
      <c r="L962">
        <v>188</v>
      </c>
      <c r="M962" t="b">
        <v>0</v>
      </c>
      <c r="N962" s="5">
        <f>Table1[[#This Row],[pledged]]/Table1[[#This Row],[backers_count]]</f>
        <v>136.46276595744681</v>
      </c>
      <c r="O962" s="1">
        <f t="shared" si="44"/>
        <v>46</v>
      </c>
      <c r="P962" s="5" t="s">
        <v>8272</v>
      </c>
      <c r="Q962" s="1" t="s">
        <v>8320</v>
      </c>
      <c r="R962" s="1" t="s">
        <v>8322</v>
      </c>
      <c r="S962" s="9">
        <f t="shared" ref="S962:S1025" si="45">(J962/86400)+DATE(1970,1,1)</f>
        <v>42766.626793981486</v>
      </c>
      <c r="T962" s="11">
        <f t="shared" ref="T962:T1025" si="46">(I962/86400)+DATE(1970,1,1)</f>
        <v>42808.585127314815</v>
      </c>
      <c r="U962" s="12" t="str">
        <f>TEXT(Table1[[#This Row],[Date Created Conversion (Launched at)]],"mmmm")</f>
        <v>January</v>
      </c>
      <c r="V962" s="12">
        <f>YEAR(Table1[[#This Row],[Date Created Conversion (Launched at)]])</f>
        <v>2017</v>
      </c>
    </row>
    <row r="963" spans="1:22" ht="43" x14ac:dyDescent="0.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 s="8">
        <v>1487617200</v>
      </c>
      <c r="J963" s="8">
        <v>1483634335</v>
      </c>
      <c r="K963" t="b">
        <v>0</v>
      </c>
      <c r="L963">
        <v>110</v>
      </c>
      <c r="M963" t="b">
        <v>0</v>
      </c>
      <c r="N963" s="5">
        <f>Table1[[#This Row],[pledged]]/Table1[[#This Row],[backers_count]]</f>
        <v>364.35454545454547</v>
      </c>
      <c r="O963" s="1">
        <f t="shared" ref="O963:O1026" si="47">ROUND(($E963/$D963)*100,0)</f>
        <v>42</v>
      </c>
      <c r="P963" s="5" t="s">
        <v>8272</v>
      </c>
      <c r="Q963" s="1" t="s">
        <v>8320</v>
      </c>
      <c r="R963" s="1" t="s">
        <v>8322</v>
      </c>
      <c r="S963" s="9">
        <f t="shared" si="45"/>
        <v>42740.693692129629</v>
      </c>
      <c r="T963" s="11">
        <f t="shared" si="46"/>
        <v>42786.791666666672</v>
      </c>
      <c r="U963" s="12" t="str">
        <f>TEXT(Table1[[#This Row],[Date Created Conversion (Launched at)]],"mmmm")</f>
        <v>January</v>
      </c>
      <c r="V963" s="12">
        <f>YEAR(Table1[[#This Row],[Date Created Conversion (Launched at)]])</f>
        <v>2017</v>
      </c>
    </row>
    <row r="964" spans="1:22" ht="43" x14ac:dyDescent="0.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 s="8">
        <v>1455210353</v>
      </c>
      <c r="J964" s="8">
        <v>1451927153</v>
      </c>
      <c r="K964" t="b">
        <v>0</v>
      </c>
      <c r="L964">
        <v>37</v>
      </c>
      <c r="M964" t="b">
        <v>0</v>
      </c>
      <c r="N964" s="5">
        <f>Table1[[#This Row],[pledged]]/Table1[[#This Row],[backers_count]]</f>
        <v>19.243243243243242</v>
      </c>
      <c r="O964" s="1">
        <f t="shared" si="47"/>
        <v>28</v>
      </c>
      <c r="P964" s="5" t="s">
        <v>8272</v>
      </c>
      <c r="Q964" s="1" t="s">
        <v>8320</v>
      </c>
      <c r="R964" s="1" t="s">
        <v>8322</v>
      </c>
      <c r="S964" s="9">
        <f t="shared" si="45"/>
        <v>42373.712418981479</v>
      </c>
      <c r="T964" s="11">
        <f t="shared" si="46"/>
        <v>42411.712418981479</v>
      </c>
      <c r="U964" s="12" t="str">
        <f>TEXT(Table1[[#This Row],[Date Created Conversion (Launched at)]],"mmmm")</f>
        <v>January</v>
      </c>
      <c r="V964" s="12">
        <f>YEAR(Table1[[#This Row],[Date Created Conversion (Launched at)]])</f>
        <v>2016</v>
      </c>
    </row>
    <row r="965" spans="1:22" ht="28.7" x14ac:dyDescent="0.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 s="8">
        <v>1476717319</v>
      </c>
      <c r="J965" s="8">
        <v>1473693319</v>
      </c>
      <c r="K965" t="b">
        <v>0</v>
      </c>
      <c r="L965">
        <v>9</v>
      </c>
      <c r="M965" t="b">
        <v>0</v>
      </c>
      <c r="N965" s="5">
        <f>Table1[[#This Row],[pledged]]/Table1[[#This Row],[backers_count]]</f>
        <v>41.888888888888886</v>
      </c>
      <c r="O965" s="1">
        <f t="shared" si="47"/>
        <v>1</v>
      </c>
      <c r="P965" s="5" t="s">
        <v>8272</v>
      </c>
      <c r="Q965" s="1" t="s">
        <v>8320</v>
      </c>
      <c r="R965" s="1" t="s">
        <v>8322</v>
      </c>
      <c r="S965" s="9">
        <f t="shared" si="45"/>
        <v>42625.635636574079</v>
      </c>
      <c r="T965" s="11">
        <f t="shared" si="46"/>
        <v>42660.635636574079</v>
      </c>
      <c r="U965" s="12" t="str">
        <f>TEXT(Table1[[#This Row],[Date Created Conversion (Launched at)]],"mmmm")</f>
        <v>September</v>
      </c>
      <c r="V965" s="12">
        <f>YEAR(Table1[[#This Row],[Date Created Conversion (Launched at)]])</f>
        <v>2016</v>
      </c>
    </row>
    <row r="966" spans="1:22" ht="43" x14ac:dyDescent="0.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 s="8">
        <v>1441119919</v>
      </c>
      <c r="J966" s="8">
        <v>1437663919</v>
      </c>
      <c r="K966" t="b">
        <v>0</v>
      </c>
      <c r="L966">
        <v>29</v>
      </c>
      <c r="M966" t="b">
        <v>0</v>
      </c>
      <c r="N966" s="5">
        <f>Table1[[#This Row],[pledged]]/Table1[[#This Row],[backers_count]]</f>
        <v>30.310344827586206</v>
      </c>
      <c r="O966" s="1">
        <f t="shared" si="47"/>
        <v>1</v>
      </c>
      <c r="P966" s="5" t="s">
        <v>8272</v>
      </c>
      <c r="Q966" s="1" t="s">
        <v>8320</v>
      </c>
      <c r="R966" s="1" t="s">
        <v>8322</v>
      </c>
      <c r="S966" s="9">
        <f t="shared" si="45"/>
        <v>42208.628692129627</v>
      </c>
      <c r="T966" s="11">
        <f t="shared" si="46"/>
        <v>42248.628692129627</v>
      </c>
      <c r="U966" s="12" t="str">
        <f>TEXT(Table1[[#This Row],[Date Created Conversion (Launched at)]],"mmmm")</f>
        <v>July</v>
      </c>
      <c r="V966" s="12">
        <f>YEAR(Table1[[#This Row],[Date Created Conversion (Launched at)]])</f>
        <v>2015</v>
      </c>
    </row>
    <row r="967" spans="1:22" ht="43" x14ac:dyDescent="0.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 s="8">
        <v>1477454340</v>
      </c>
      <c r="J967" s="8">
        <v>1474676646</v>
      </c>
      <c r="K967" t="b">
        <v>0</v>
      </c>
      <c r="L967">
        <v>6</v>
      </c>
      <c r="M967" t="b">
        <v>0</v>
      </c>
      <c r="N967" s="5">
        <f>Table1[[#This Row],[pledged]]/Table1[[#This Row],[backers_count]]</f>
        <v>49.666666666666664</v>
      </c>
      <c r="O967" s="1">
        <f t="shared" si="47"/>
        <v>1</v>
      </c>
      <c r="P967" s="5" t="s">
        <v>8272</v>
      </c>
      <c r="Q967" s="1" t="s">
        <v>8320</v>
      </c>
      <c r="R967" s="1" t="s">
        <v>8322</v>
      </c>
      <c r="S967" s="9">
        <f t="shared" si="45"/>
        <v>42637.016736111109</v>
      </c>
      <c r="T967" s="11">
        <f t="shared" si="46"/>
        <v>42669.165972222225</v>
      </c>
      <c r="U967" s="12" t="str">
        <f>TEXT(Table1[[#This Row],[Date Created Conversion (Launched at)]],"mmmm")</f>
        <v>September</v>
      </c>
      <c r="V967" s="12">
        <f>YEAR(Table1[[#This Row],[Date Created Conversion (Launched at)]])</f>
        <v>2016</v>
      </c>
    </row>
    <row r="968" spans="1:22" ht="43" x14ac:dyDescent="0.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 s="8">
        <v>1475766932</v>
      </c>
      <c r="J968" s="8">
        <v>1473174932</v>
      </c>
      <c r="K968" t="b">
        <v>0</v>
      </c>
      <c r="L968">
        <v>30</v>
      </c>
      <c r="M968" t="b">
        <v>0</v>
      </c>
      <c r="N968" s="5">
        <f>Table1[[#This Row],[pledged]]/Table1[[#This Row],[backers_count]]</f>
        <v>59.2</v>
      </c>
      <c r="O968" s="1">
        <f t="shared" si="47"/>
        <v>15</v>
      </c>
      <c r="P968" s="5" t="s">
        <v>8272</v>
      </c>
      <c r="Q968" s="1" t="s">
        <v>8320</v>
      </c>
      <c r="R968" s="1" t="s">
        <v>8322</v>
      </c>
      <c r="S968" s="9">
        <f t="shared" si="45"/>
        <v>42619.635787037041</v>
      </c>
      <c r="T968" s="11">
        <f t="shared" si="46"/>
        <v>42649.635787037041</v>
      </c>
      <c r="U968" s="12" t="str">
        <f>TEXT(Table1[[#This Row],[Date Created Conversion (Launched at)]],"mmmm")</f>
        <v>September</v>
      </c>
      <c r="V968" s="12">
        <f>YEAR(Table1[[#This Row],[Date Created Conversion (Launched at)]])</f>
        <v>2016</v>
      </c>
    </row>
    <row r="969" spans="1:22" ht="43" x14ac:dyDescent="0.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 s="8">
        <v>1461301574</v>
      </c>
      <c r="J969" s="8">
        <v>1456121174</v>
      </c>
      <c r="K969" t="b">
        <v>0</v>
      </c>
      <c r="L969">
        <v>81</v>
      </c>
      <c r="M969" t="b">
        <v>0</v>
      </c>
      <c r="N969" s="5">
        <f>Table1[[#This Row],[pledged]]/Table1[[#This Row],[backers_count]]</f>
        <v>43.97530864197531</v>
      </c>
      <c r="O969" s="1">
        <f t="shared" si="47"/>
        <v>18</v>
      </c>
      <c r="P969" s="5" t="s">
        <v>8272</v>
      </c>
      <c r="Q969" s="1" t="s">
        <v>8320</v>
      </c>
      <c r="R969" s="1" t="s">
        <v>8322</v>
      </c>
      <c r="S969" s="9">
        <f t="shared" si="45"/>
        <v>42422.254328703704</v>
      </c>
      <c r="T969" s="11">
        <f t="shared" si="46"/>
        <v>42482.21266203704</v>
      </c>
      <c r="U969" s="12" t="str">
        <f>TEXT(Table1[[#This Row],[Date Created Conversion (Launched at)]],"mmmm")</f>
        <v>February</v>
      </c>
      <c r="V969" s="12">
        <f>YEAR(Table1[[#This Row],[Date Created Conversion (Launched at)]])</f>
        <v>2016</v>
      </c>
    </row>
    <row r="970" spans="1:22" ht="43" x14ac:dyDescent="0.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 s="8">
        <v>1408134034</v>
      </c>
      <c r="J970" s="8">
        <v>1405542034</v>
      </c>
      <c r="K970" t="b">
        <v>0</v>
      </c>
      <c r="L970">
        <v>4</v>
      </c>
      <c r="M970" t="b">
        <v>0</v>
      </c>
      <c r="N970" s="5">
        <f>Table1[[#This Row],[pledged]]/Table1[[#This Row],[backers_count]]</f>
        <v>26.5</v>
      </c>
      <c r="O970" s="1">
        <f t="shared" si="47"/>
        <v>1</v>
      </c>
      <c r="P970" s="5" t="s">
        <v>8272</v>
      </c>
      <c r="Q970" s="1" t="s">
        <v>8320</v>
      </c>
      <c r="R970" s="1" t="s">
        <v>8322</v>
      </c>
      <c r="S970" s="9">
        <f t="shared" si="45"/>
        <v>41836.847615740742</v>
      </c>
      <c r="T970" s="11">
        <f t="shared" si="46"/>
        <v>41866.847615740742</v>
      </c>
      <c r="U970" s="12" t="str">
        <f>TEXT(Table1[[#This Row],[Date Created Conversion (Launched at)]],"mmmm")</f>
        <v>July</v>
      </c>
      <c r="V970" s="12">
        <f>YEAR(Table1[[#This Row],[Date Created Conversion (Launched at)]])</f>
        <v>2014</v>
      </c>
    </row>
    <row r="971" spans="1:22" ht="28.7" x14ac:dyDescent="0.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 s="8">
        <v>1486624607</v>
      </c>
      <c r="J971" s="8">
        <v>1483773407</v>
      </c>
      <c r="K971" t="b">
        <v>0</v>
      </c>
      <c r="L971">
        <v>11</v>
      </c>
      <c r="M971" t="b">
        <v>0</v>
      </c>
      <c r="N971" s="5">
        <f>Table1[[#This Row],[pledged]]/Table1[[#This Row],[backers_count]]</f>
        <v>1272.7272727272727</v>
      </c>
      <c r="O971" s="1">
        <f t="shared" si="47"/>
        <v>47</v>
      </c>
      <c r="P971" s="5" t="s">
        <v>8272</v>
      </c>
      <c r="Q971" s="1" t="s">
        <v>8320</v>
      </c>
      <c r="R971" s="1" t="s">
        <v>8322</v>
      </c>
      <c r="S971" s="9">
        <f t="shared" si="45"/>
        <v>42742.30332175926</v>
      </c>
      <c r="T971" s="11">
        <f t="shared" si="46"/>
        <v>42775.30332175926</v>
      </c>
      <c r="U971" s="12" t="str">
        <f>TEXT(Table1[[#This Row],[Date Created Conversion (Launched at)]],"mmmm")</f>
        <v>January</v>
      </c>
      <c r="V971" s="12">
        <f>YEAR(Table1[[#This Row],[Date Created Conversion (Launched at)]])</f>
        <v>2017</v>
      </c>
    </row>
    <row r="972" spans="1:22" ht="43" x14ac:dyDescent="0.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 s="8">
        <v>1485147540</v>
      </c>
      <c r="J972" s="8">
        <v>1481951853</v>
      </c>
      <c r="K972" t="b">
        <v>0</v>
      </c>
      <c r="L972">
        <v>14</v>
      </c>
      <c r="M972" t="b">
        <v>0</v>
      </c>
      <c r="N972" s="5">
        <f>Table1[[#This Row],[pledged]]/Table1[[#This Row],[backers_count]]</f>
        <v>164</v>
      </c>
      <c r="O972" s="1">
        <f t="shared" si="47"/>
        <v>46</v>
      </c>
      <c r="P972" s="5" t="s">
        <v>8272</v>
      </c>
      <c r="Q972" s="1" t="s">
        <v>8320</v>
      </c>
      <c r="R972" s="1" t="s">
        <v>8322</v>
      </c>
      <c r="S972" s="9">
        <f t="shared" si="45"/>
        <v>42721.220520833333</v>
      </c>
      <c r="T972" s="11">
        <f t="shared" si="46"/>
        <v>42758.207638888889</v>
      </c>
      <c r="U972" s="12" t="str">
        <f>TEXT(Table1[[#This Row],[Date Created Conversion (Launched at)]],"mmmm")</f>
        <v>December</v>
      </c>
      <c r="V972" s="12">
        <f>YEAR(Table1[[#This Row],[Date Created Conversion (Launched at)]])</f>
        <v>2016</v>
      </c>
    </row>
    <row r="973" spans="1:22" ht="43" x14ac:dyDescent="0.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 s="8">
        <v>1433178060</v>
      </c>
      <c r="J973" s="8">
        <v>1429290060</v>
      </c>
      <c r="K973" t="b">
        <v>0</v>
      </c>
      <c r="L973">
        <v>5</v>
      </c>
      <c r="M973" t="b">
        <v>0</v>
      </c>
      <c r="N973" s="5">
        <f>Table1[[#This Row],[pledged]]/Table1[[#This Row],[backers_count]]</f>
        <v>45.2</v>
      </c>
      <c r="O973" s="1">
        <f t="shared" si="47"/>
        <v>0</v>
      </c>
      <c r="P973" s="5" t="s">
        <v>8272</v>
      </c>
      <c r="Q973" s="1" t="s">
        <v>8320</v>
      </c>
      <c r="R973" s="1" t="s">
        <v>8322</v>
      </c>
      <c r="S973" s="9">
        <f t="shared" si="45"/>
        <v>42111.709027777775</v>
      </c>
      <c r="T973" s="11">
        <f t="shared" si="46"/>
        <v>42156.709027777775</v>
      </c>
      <c r="U973" s="12" t="str">
        <f>TEXT(Table1[[#This Row],[Date Created Conversion (Launched at)]],"mmmm")</f>
        <v>April</v>
      </c>
      <c r="V973" s="12">
        <f>YEAR(Table1[[#This Row],[Date Created Conversion (Launched at)]])</f>
        <v>2015</v>
      </c>
    </row>
    <row r="974" spans="1:22" ht="43" x14ac:dyDescent="0.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 s="8">
        <v>1409813940</v>
      </c>
      <c r="J974" s="8">
        <v>1407271598</v>
      </c>
      <c r="K974" t="b">
        <v>0</v>
      </c>
      <c r="L974">
        <v>45</v>
      </c>
      <c r="M974" t="b">
        <v>0</v>
      </c>
      <c r="N974" s="5">
        <f>Table1[[#This Row],[pledged]]/Table1[[#This Row],[backers_count]]</f>
        <v>153.88888888888889</v>
      </c>
      <c r="O974" s="1">
        <f t="shared" si="47"/>
        <v>35</v>
      </c>
      <c r="P974" s="5" t="s">
        <v>8272</v>
      </c>
      <c r="Q974" s="1" t="s">
        <v>8320</v>
      </c>
      <c r="R974" s="1" t="s">
        <v>8322</v>
      </c>
      <c r="S974" s="9">
        <f t="shared" si="45"/>
        <v>41856.865717592591</v>
      </c>
      <c r="T974" s="11">
        <f t="shared" si="46"/>
        <v>41886.290972222225</v>
      </c>
      <c r="U974" s="12" t="str">
        <f>TEXT(Table1[[#This Row],[Date Created Conversion (Launched at)]],"mmmm")</f>
        <v>August</v>
      </c>
      <c r="V974" s="12">
        <f>YEAR(Table1[[#This Row],[Date Created Conversion (Launched at)]])</f>
        <v>2014</v>
      </c>
    </row>
    <row r="975" spans="1:22" ht="43" x14ac:dyDescent="0.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 s="8">
        <v>1447032093</v>
      </c>
      <c r="J975" s="8">
        <v>1441844493</v>
      </c>
      <c r="K975" t="b">
        <v>0</v>
      </c>
      <c r="L975">
        <v>8</v>
      </c>
      <c r="M975" t="b">
        <v>0</v>
      </c>
      <c r="N975" s="5">
        <f>Table1[[#This Row],[pledged]]/Table1[[#This Row],[backers_count]]</f>
        <v>51.375</v>
      </c>
      <c r="O975" s="1">
        <f t="shared" si="47"/>
        <v>2</v>
      </c>
      <c r="P975" s="5" t="s">
        <v>8272</v>
      </c>
      <c r="Q975" s="1" t="s">
        <v>8320</v>
      </c>
      <c r="R975" s="1" t="s">
        <v>8322</v>
      </c>
      <c r="S975" s="9">
        <f t="shared" si="45"/>
        <v>42257.014965277776</v>
      </c>
      <c r="T975" s="11">
        <f t="shared" si="46"/>
        <v>42317.056631944448</v>
      </c>
      <c r="U975" s="12" t="str">
        <f>TEXT(Table1[[#This Row],[Date Created Conversion (Launched at)]],"mmmm")</f>
        <v>September</v>
      </c>
      <c r="V975" s="12">
        <f>YEAR(Table1[[#This Row],[Date Created Conversion (Launched at)]])</f>
        <v>2015</v>
      </c>
    </row>
    <row r="976" spans="1:22" ht="43" x14ac:dyDescent="0.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 s="8">
        <v>1458925156</v>
      </c>
      <c r="J976" s="8">
        <v>1456336756</v>
      </c>
      <c r="K976" t="b">
        <v>0</v>
      </c>
      <c r="L976">
        <v>3</v>
      </c>
      <c r="M976" t="b">
        <v>0</v>
      </c>
      <c r="N976" s="5">
        <f>Table1[[#This Row],[pledged]]/Table1[[#This Row],[backers_count]]</f>
        <v>93.333333333333329</v>
      </c>
      <c r="O976" s="1">
        <f t="shared" si="47"/>
        <v>1</v>
      </c>
      <c r="P976" s="5" t="s">
        <v>8272</v>
      </c>
      <c r="Q976" s="1" t="s">
        <v>8320</v>
      </c>
      <c r="R976" s="1" t="s">
        <v>8322</v>
      </c>
      <c r="S976" s="9">
        <f t="shared" si="45"/>
        <v>42424.749490740738</v>
      </c>
      <c r="T976" s="11">
        <f t="shared" si="46"/>
        <v>42454.707824074074</v>
      </c>
      <c r="U976" s="12" t="str">
        <f>TEXT(Table1[[#This Row],[Date Created Conversion (Launched at)]],"mmmm")</f>
        <v>February</v>
      </c>
      <c r="V976" s="12">
        <f>YEAR(Table1[[#This Row],[Date Created Conversion (Launched at)]])</f>
        <v>2016</v>
      </c>
    </row>
    <row r="977" spans="1:22" ht="43" x14ac:dyDescent="0.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 s="8">
        <v>1467132185</v>
      </c>
      <c r="J977" s="8">
        <v>1461948185</v>
      </c>
      <c r="K977" t="b">
        <v>0</v>
      </c>
      <c r="L977">
        <v>24</v>
      </c>
      <c r="M977" t="b">
        <v>0</v>
      </c>
      <c r="N977" s="5">
        <f>Table1[[#This Row],[pledged]]/Table1[[#This Row],[backers_count]]</f>
        <v>108.625</v>
      </c>
      <c r="O977" s="1">
        <f t="shared" si="47"/>
        <v>3</v>
      </c>
      <c r="P977" s="5" t="s">
        <v>8272</v>
      </c>
      <c r="Q977" s="1" t="s">
        <v>8320</v>
      </c>
      <c r="R977" s="1" t="s">
        <v>8322</v>
      </c>
      <c r="S977" s="9">
        <f t="shared" si="45"/>
        <v>42489.696585648147</v>
      </c>
      <c r="T977" s="11">
        <f t="shared" si="46"/>
        <v>42549.696585648147</v>
      </c>
      <c r="U977" s="12" t="str">
        <f>TEXT(Table1[[#This Row],[Date Created Conversion (Launched at)]],"mmmm")</f>
        <v>April</v>
      </c>
      <c r="V977" s="12">
        <f>YEAR(Table1[[#This Row],[Date Created Conversion (Launched at)]])</f>
        <v>2016</v>
      </c>
    </row>
    <row r="978" spans="1:22" ht="43" x14ac:dyDescent="0.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 s="8">
        <v>1439515497</v>
      </c>
      <c r="J978" s="8">
        <v>1435627497</v>
      </c>
      <c r="K978" t="b">
        <v>0</v>
      </c>
      <c r="L978">
        <v>18</v>
      </c>
      <c r="M978" t="b">
        <v>0</v>
      </c>
      <c r="N978" s="5">
        <f>Table1[[#This Row],[pledged]]/Table1[[#This Row],[backers_count]]</f>
        <v>160.5</v>
      </c>
      <c r="O978" s="1">
        <f t="shared" si="47"/>
        <v>2</v>
      </c>
      <c r="P978" s="5" t="s">
        <v>8272</v>
      </c>
      <c r="Q978" s="1" t="s">
        <v>8320</v>
      </c>
      <c r="R978" s="1" t="s">
        <v>8322</v>
      </c>
      <c r="S978" s="9">
        <f t="shared" si="45"/>
        <v>42185.058993055558</v>
      </c>
      <c r="T978" s="11">
        <f t="shared" si="46"/>
        <v>42230.058993055558</v>
      </c>
      <c r="U978" s="12" t="str">
        <f>TEXT(Table1[[#This Row],[Date Created Conversion (Launched at)]],"mmmm")</f>
        <v>June</v>
      </c>
      <c r="V978" s="12">
        <f>YEAR(Table1[[#This Row],[Date Created Conversion (Launched at)]])</f>
        <v>2015</v>
      </c>
    </row>
    <row r="979" spans="1:22" ht="43" x14ac:dyDescent="0.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 s="8">
        <v>1456094197</v>
      </c>
      <c r="J979" s="8">
        <v>1453502197</v>
      </c>
      <c r="K979" t="b">
        <v>0</v>
      </c>
      <c r="L979">
        <v>12</v>
      </c>
      <c r="M979" t="b">
        <v>0</v>
      </c>
      <c r="N979" s="5">
        <f>Table1[[#This Row],[pledged]]/Table1[[#This Row],[backers_count]]</f>
        <v>75.75</v>
      </c>
      <c r="O979" s="1">
        <f t="shared" si="47"/>
        <v>34</v>
      </c>
      <c r="P979" s="5" t="s">
        <v>8272</v>
      </c>
      <c r="Q979" s="1" t="s">
        <v>8320</v>
      </c>
      <c r="R979" s="1" t="s">
        <v>8322</v>
      </c>
      <c r="S979" s="9">
        <f t="shared" si="45"/>
        <v>42391.942094907412</v>
      </c>
      <c r="T979" s="11">
        <f t="shared" si="46"/>
        <v>42421.942094907412</v>
      </c>
      <c r="U979" s="12" t="str">
        <f>TEXT(Table1[[#This Row],[Date Created Conversion (Launched at)]],"mmmm")</f>
        <v>January</v>
      </c>
      <c r="V979" s="12">
        <f>YEAR(Table1[[#This Row],[Date Created Conversion (Launched at)]])</f>
        <v>2016</v>
      </c>
    </row>
    <row r="980" spans="1:22" ht="43" x14ac:dyDescent="0.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 s="8">
        <v>1456385101</v>
      </c>
      <c r="J980" s="8">
        <v>1453793101</v>
      </c>
      <c r="K980" t="b">
        <v>0</v>
      </c>
      <c r="L980">
        <v>123</v>
      </c>
      <c r="M980" t="b">
        <v>0</v>
      </c>
      <c r="N980" s="5">
        <f>Table1[[#This Row],[pledged]]/Table1[[#This Row],[backers_count]]</f>
        <v>790.83739837398377</v>
      </c>
      <c r="O980" s="1">
        <f t="shared" si="47"/>
        <v>56</v>
      </c>
      <c r="P980" s="5" t="s">
        <v>8272</v>
      </c>
      <c r="Q980" s="1" t="s">
        <v>8320</v>
      </c>
      <c r="R980" s="1" t="s">
        <v>8322</v>
      </c>
      <c r="S980" s="9">
        <f t="shared" si="45"/>
        <v>42395.309039351851</v>
      </c>
      <c r="T980" s="11">
        <f t="shared" si="46"/>
        <v>42425.309039351851</v>
      </c>
      <c r="U980" s="12" t="str">
        <f>TEXT(Table1[[#This Row],[Date Created Conversion (Launched at)]],"mmmm")</f>
        <v>January</v>
      </c>
      <c r="V980" s="12">
        <f>YEAR(Table1[[#This Row],[Date Created Conversion (Launched at)]])</f>
        <v>2016</v>
      </c>
    </row>
    <row r="981" spans="1:22" ht="43" x14ac:dyDescent="0.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 s="8">
        <v>1466449140</v>
      </c>
      <c r="J981" s="8">
        <v>1463392828</v>
      </c>
      <c r="K981" t="b">
        <v>0</v>
      </c>
      <c r="L981">
        <v>96</v>
      </c>
      <c r="M981" t="b">
        <v>0</v>
      </c>
      <c r="N981" s="5">
        <f>Table1[[#This Row],[pledged]]/Table1[[#This Row],[backers_count]]</f>
        <v>301.93916666666667</v>
      </c>
      <c r="O981" s="1">
        <f t="shared" si="47"/>
        <v>83</v>
      </c>
      <c r="P981" s="5" t="s">
        <v>8272</v>
      </c>
      <c r="Q981" s="1" t="s">
        <v>8320</v>
      </c>
      <c r="R981" s="1" t="s">
        <v>8322</v>
      </c>
      <c r="S981" s="9">
        <f t="shared" si="45"/>
        <v>42506.416990740741</v>
      </c>
      <c r="T981" s="11">
        <f t="shared" si="46"/>
        <v>42541.790972222225</v>
      </c>
      <c r="U981" s="12" t="str">
        <f>TEXT(Table1[[#This Row],[Date Created Conversion (Launched at)]],"mmmm")</f>
        <v>May</v>
      </c>
      <c r="V981" s="12">
        <f>YEAR(Table1[[#This Row],[Date Created Conversion (Launched at)]])</f>
        <v>2016</v>
      </c>
    </row>
    <row r="982" spans="1:22" ht="43" x14ac:dyDescent="0.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 s="8">
        <v>1417387322</v>
      </c>
      <c r="J982" s="8">
        <v>1413495722</v>
      </c>
      <c r="K982" t="b">
        <v>0</v>
      </c>
      <c r="L982">
        <v>31</v>
      </c>
      <c r="M982" t="b">
        <v>0</v>
      </c>
      <c r="N982" s="5">
        <f>Table1[[#This Row],[pledged]]/Table1[[#This Row],[backers_count]]</f>
        <v>47.935483870967744</v>
      </c>
      <c r="O982" s="1">
        <f t="shared" si="47"/>
        <v>15</v>
      </c>
      <c r="P982" s="5" t="s">
        <v>8272</v>
      </c>
      <c r="Q982" s="1" t="s">
        <v>8320</v>
      </c>
      <c r="R982" s="1" t="s">
        <v>8322</v>
      </c>
      <c r="S982" s="9">
        <f t="shared" si="45"/>
        <v>41928.904189814813</v>
      </c>
      <c r="T982" s="11">
        <f t="shared" si="46"/>
        <v>41973.945856481485</v>
      </c>
      <c r="U982" s="12" t="str">
        <f>TEXT(Table1[[#This Row],[Date Created Conversion (Launched at)]],"mmmm")</f>
        <v>October</v>
      </c>
      <c r="V982" s="12">
        <f>YEAR(Table1[[#This Row],[Date Created Conversion (Launched at)]])</f>
        <v>2014</v>
      </c>
    </row>
    <row r="983" spans="1:22" ht="43" x14ac:dyDescent="0.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 s="8">
        <v>1407624222</v>
      </c>
      <c r="J983" s="8">
        <v>1405032222</v>
      </c>
      <c r="K983" t="b">
        <v>0</v>
      </c>
      <c r="L983">
        <v>4</v>
      </c>
      <c r="M983" t="b">
        <v>0</v>
      </c>
      <c r="N983" s="5">
        <f>Table1[[#This Row],[pledged]]/Table1[[#This Row],[backers_count]]</f>
        <v>2.75</v>
      </c>
      <c r="O983" s="1">
        <f t="shared" si="47"/>
        <v>0</v>
      </c>
      <c r="P983" s="5" t="s">
        <v>8272</v>
      </c>
      <c r="Q983" s="1" t="s">
        <v>8320</v>
      </c>
      <c r="R983" s="1" t="s">
        <v>8322</v>
      </c>
      <c r="S983" s="9">
        <f t="shared" si="45"/>
        <v>41830.947013888886</v>
      </c>
      <c r="T983" s="11">
        <f t="shared" si="46"/>
        <v>41860.947013888886</v>
      </c>
      <c r="U983" s="12" t="str">
        <f>TEXT(Table1[[#This Row],[Date Created Conversion (Launched at)]],"mmmm")</f>
        <v>July</v>
      </c>
      <c r="V983" s="12">
        <f>YEAR(Table1[[#This Row],[Date Created Conversion (Launched at)]])</f>
        <v>2014</v>
      </c>
    </row>
    <row r="984" spans="1:22" ht="28.7" x14ac:dyDescent="0.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 s="8">
        <v>1475431486</v>
      </c>
      <c r="J984" s="8">
        <v>1472839486</v>
      </c>
      <c r="K984" t="b">
        <v>0</v>
      </c>
      <c r="L984">
        <v>3</v>
      </c>
      <c r="M984" t="b">
        <v>0</v>
      </c>
      <c r="N984" s="5">
        <f>Table1[[#This Row],[pledged]]/Table1[[#This Row],[backers_count]]</f>
        <v>1</v>
      </c>
      <c r="O984" s="1">
        <f t="shared" si="47"/>
        <v>0</v>
      </c>
      <c r="P984" s="5" t="s">
        <v>8272</v>
      </c>
      <c r="Q984" s="1" t="s">
        <v>8320</v>
      </c>
      <c r="R984" s="1" t="s">
        <v>8322</v>
      </c>
      <c r="S984" s="9">
        <f t="shared" si="45"/>
        <v>42615.753310185188</v>
      </c>
      <c r="T984" s="11">
        <f t="shared" si="46"/>
        <v>42645.753310185188</v>
      </c>
      <c r="U984" s="12" t="str">
        <f>TEXT(Table1[[#This Row],[Date Created Conversion (Launched at)]],"mmmm")</f>
        <v>September</v>
      </c>
      <c r="V984" s="12">
        <f>YEAR(Table1[[#This Row],[Date Created Conversion (Launched at)]])</f>
        <v>2016</v>
      </c>
    </row>
    <row r="985" spans="1:22" ht="57.35" x14ac:dyDescent="0.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 s="8">
        <v>1471985640</v>
      </c>
      <c r="J985" s="8">
        <v>1469289685</v>
      </c>
      <c r="K985" t="b">
        <v>0</v>
      </c>
      <c r="L985">
        <v>179</v>
      </c>
      <c r="M985" t="b">
        <v>0</v>
      </c>
      <c r="N985" s="5">
        <f>Table1[[#This Row],[pledged]]/Table1[[#This Row],[backers_count]]</f>
        <v>171.79329608938548</v>
      </c>
      <c r="O985" s="1">
        <f t="shared" si="47"/>
        <v>30</v>
      </c>
      <c r="P985" s="5" t="s">
        <v>8272</v>
      </c>
      <c r="Q985" s="1" t="s">
        <v>8320</v>
      </c>
      <c r="R985" s="1" t="s">
        <v>8322</v>
      </c>
      <c r="S985" s="9">
        <f t="shared" si="45"/>
        <v>42574.667650462958</v>
      </c>
      <c r="T985" s="11">
        <f t="shared" si="46"/>
        <v>42605.870833333334</v>
      </c>
      <c r="U985" s="12" t="str">
        <f>TEXT(Table1[[#This Row],[Date Created Conversion (Launched at)]],"mmmm")</f>
        <v>July</v>
      </c>
      <c r="V985" s="12">
        <f>YEAR(Table1[[#This Row],[Date Created Conversion (Launched at)]])</f>
        <v>2016</v>
      </c>
    </row>
    <row r="986" spans="1:22" ht="71.7" x14ac:dyDescent="0.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 s="8">
        <v>1427507208</v>
      </c>
      <c r="J986" s="8">
        <v>1424918808</v>
      </c>
      <c r="K986" t="b">
        <v>0</v>
      </c>
      <c r="L986">
        <v>3</v>
      </c>
      <c r="M986" t="b">
        <v>0</v>
      </c>
      <c r="N986" s="5">
        <f>Table1[[#This Row],[pledged]]/Table1[[#This Row],[backers_count]]</f>
        <v>35.333333333333336</v>
      </c>
      <c r="O986" s="1">
        <f t="shared" si="47"/>
        <v>1</v>
      </c>
      <c r="P986" s="5" t="s">
        <v>8272</v>
      </c>
      <c r="Q986" s="1" t="s">
        <v>8320</v>
      </c>
      <c r="R986" s="1" t="s">
        <v>8322</v>
      </c>
      <c r="S986" s="9">
        <f t="shared" si="45"/>
        <v>42061.11583333333</v>
      </c>
      <c r="T986" s="11">
        <f t="shared" si="46"/>
        <v>42091.074166666665</v>
      </c>
      <c r="U986" s="12" t="str">
        <f>TEXT(Table1[[#This Row],[Date Created Conversion (Launched at)]],"mmmm")</f>
        <v>February</v>
      </c>
      <c r="V986" s="12">
        <f>YEAR(Table1[[#This Row],[Date Created Conversion (Launched at)]])</f>
        <v>2015</v>
      </c>
    </row>
    <row r="987" spans="1:22" ht="43" x14ac:dyDescent="0.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 s="8">
        <v>1451602800</v>
      </c>
      <c r="J987" s="8">
        <v>1449011610</v>
      </c>
      <c r="K987" t="b">
        <v>0</v>
      </c>
      <c r="L987">
        <v>23</v>
      </c>
      <c r="M987" t="b">
        <v>0</v>
      </c>
      <c r="N987" s="5">
        <f>Table1[[#This Row],[pledged]]/Table1[[#This Row],[backers_count]]</f>
        <v>82.086956521739125</v>
      </c>
      <c r="O987" s="1">
        <f t="shared" si="47"/>
        <v>6</v>
      </c>
      <c r="P987" s="5" t="s">
        <v>8272</v>
      </c>
      <c r="Q987" s="1" t="s">
        <v>8320</v>
      </c>
      <c r="R987" s="1" t="s">
        <v>8322</v>
      </c>
      <c r="S987" s="9">
        <f t="shared" si="45"/>
        <v>42339.967708333337</v>
      </c>
      <c r="T987" s="11">
        <f t="shared" si="46"/>
        <v>42369.958333333328</v>
      </c>
      <c r="U987" s="12" t="str">
        <f>TEXT(Table1[[#This Row],[Date Created Conversion (Launched at)]],"mmmm")</f>
        <v>December</v>
      </c>
      <c r="V987" s="12">
        <f>YEAR(Table1[[#This Row],[Date Created Conversion (Launched at)]])</f>
        <v>2015</v>
      </c>
    </row>
    <row r="988" spans="1:22" ht="43" x14ac:dyDescent="0.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 s="8">
        <v>1452384000</v>
      </c>
      <c r="J988" s="8">
        <v>1447698300</v>
      </c>
      <c r="K988" t="b">
        <v>0</v>
      </c>
      <c r="L988">
        <v>23</v>
      </c>
      <c r="M988" t="b">
        <v>0</v>
      </c>
      <c r="N988" s="5">
        <f>Table1[[#This Row],[pledged]]/Table1[[#This Row],[backers_count]]</f>
        <v>110.8695652173913</v>
      </c>
      <c r="O988" s="1">
        <f t="shared" si="47"/>
        <v>13</v>
      </c>
      <c r="P988" s="5" t="s">
        <v>8272</v>
      </c>
      <c r="Q988" s="1" t="s">
        <v>8320</v>
      </c>
      <c r="R988" s="1" t="s">
        <v>8322</v>
      </c>
      <c r="S988" s="9">
        <f t="shared" si="45"/>
        <v>42324.767361111109</v>
      </c>
      <c r="T988" s="11">
        <f t="shared" si="46"/>
        <v>42379</v>
      </c>
      <c r="U988" s="12" t="str">
        <f>TEXT(Table1[[#This Row],[Date Created Conversion (Launched at)]],"mmmm")</f>
        <v>November</v>
      </c>
      <c r="V988" s="12">
        <f>YEAR(Table1[[#This Row],[Date Created Conversion (Launched at)]])</f>
        <v>2015</v>
      </c>
    </row>
    <row r="989" spans="1:22" ht="43" x14ac:dyDescent="0.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 s="8">
        <v>1403507050</v>
      </c>
      <c r="J989" s="8">
        <v>1400051050</v>
      </c>
      <c r="K989" t="b">
        <v>0</v>
      </c>
      <c r="L989">
        <v>41</v>
      </c>
      <c r="M989" t="b">
        <v>0</v>
      </c>
      <c r="N989" s="5">
        <f>Table1[[#This Row],[pledged]]/Table1[[#This Row],[backers_count]]</f>
        <v>161.21951219512195</v>
      </c>
      <c r="O989" s="1">
        <f t="shared" si="47"/>
        <v>13</v>
      </c>
      <c r="P989" s="5" t="s">
        <v>8272</v>
      </c>
      <c r="Q989" s="1" t="s">
        <v>8320</v>
      </c>
      <c r="R989" s="1" t="s">
        <v>8322</v>
      </c>
      <c r="S989" s="9">
        <f t="shared" si="45"/>
        <v>41773.294560185182</v>
      </c>
      <c r="T989" s="11">
        <f t="shared" si="46"/>
        <v>41813.294560185182</v>
      </c>
      <c r="U989" s="12" t="str">
        <f>TEXT(Table1[[#This Row],[Date Created Conversion (Launched at)]],"mmmm")</f>
        <v>May</v>
      </c>
      <c r="V989" s="12">
        <f>YEAR(Table1[[#This Row],[Date Created Conversion (Launched at)]])</f>
        <v>2014</v>
      </c>
    </row>
    <row r="990" spans="1:22" ht="57.35" x14ac:dyDescent="0.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 s="8">
        <v>1475310825</v>
      </c>
      <c r="J990" s="8">
        <v>1472718825</v>
      </c>
      <c r="K990" t="b">
        <v>0</v>
      </c>
      <c r="L990">
        <v>0</v>
      </c>
      <c r="M990" t="b">
        <v>0</v>
      </c>
      <c r="N990" s="5" t="e">
        <f>Table1[[#This Row],[pledged]]/Table1[[#This Row],[backers_count]]</f>
        <v>#DIV/0!</v>
      </c>
      <c r="O990" s="1">
        <f t="shared" si="47"/>
        <v>0</v>
      </c>
      <c r="P990" s="5" t="s">
        <v>8272</v>
      </c>
      <c r="Q990" s="1" t="s">
        <v>8320</v>
      </c>
      <c r="R990" s="1" t="s">
        <v>8322</v>
      </c>
      <c r="S990" s="9">
        <f t="shared" si="45"/>
        <v>42614.356770833328</v>
      </c>
      <c r="T990" s="11">
        <f t="shared" si="46"/>
        <v>42644.356770833328</v>
      </c>
      <c r="U990" s="12" t="str">
        <f>TEXT(Table1[[#This Row],[Date Created Conversion (Launched at)]],"mmmm")</f>
        <v>September</v>
      </c>
      <c r="V990" s="12">
        <f>YEAR(Table1[[#This Row],[Date Created Conversion (Launched at)]])</f>
        <v>2016</v>
      </c>
    </row>
    <row r="991" spans="1:22" x14ac:dyDescent="0.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 s="8">
        <v>1475101495</v>
      </c>
      <c r="J991" s="8">
        <v>1472509495</v>
      </c>
      <c r="K991" t="b">
        <v>0</v>
      </c>
      <c r="L991">
        <v>32</v>
      </c>
      <c r="M991" t="b">
        <v>0</v>
      </c>
      <c r="N991" s="5">
        <f>Table1[[#This Row],[pledged]]/Table1[[#This Row],[backers_count]]</f>
        <v>52.40625</v>
      </c>
      <c r="O991" s="1">
        <f t="shared" si="47"/>
        <v>17</v>
      </c>
      <c r="P991" s="5" t="s">
        <v>8272</v>
      </c>
      <c r="Q991" s="1" t="s">
        <v>8320</v>
      </c>
      <c r="R991" s="1" t="s">
        <v>8322</v>
      </c>
      <c r="S991" s="9">
        <f t="shared" si="45"/>
        <v>42611.933969907404</v>
      </c>
      <c r="T991" s="11">
        <f t="shared" si="46"/>
        <v>42641.933969907404</v>
      </c>
      <c r="U991" s="12" t="str">
        <f>TEXT(Table1[[#This Row],[Date Created Conversion (Launched at)]],"mmmm")</f>
        <v>August</v>
      </c>
      <c r="V991" s="12">
        <f>YEAR(Table1[[#This Row],[Date Created Conversion (Launched at)]])</f>
        <v>2016</v>
      </c>
    </row>
    <row r="992" spans="1:22" ht="43" x14ac:dyDescent="0.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 s="8">
        <v>1409770164</v>
      </c>
      <c r="J992" s="8">
        <v>1407178164</v>
      </c>
      <c r="K992" t="b">
        <v>0</v>
      </c>
      <c r="L992">
        <v>2</v>
      </c>
      <c r="M992" t="b">
        <v>0</v>
      </c>
      <c r="N992" s="5">
        <f>Table1[[#This Row],[pledged]]/Table1[[#This Row],[backers_count]]</f>
        <v>13</v>
      </c>
      <c r="O992" s="1">
        <f t="shared" si="47"/>
        <v>0</v>
      </c>
      <c r="P992" s="5" t="s">
        <v>8272</v>
      </c>
      <c r="Q992" s="1" t="s">
        <v>8320</v>
      </c>
      <c r="R992" s="1" t="s">
        <v>8322</v>
      </c>
      <c r="S992" s="9">
        <f t="shared" si="45"/>
        <v>41855.784305555557</v>
      </c>
      <c r="T992" s="11">
        <f t="shared" si="46"/>
        <v>41885.784305555557</v>
      </c>
      <c r="U992" s="12" t="str">
        <f>TEXT(Table1[[#This Row],[Date Created Conversion (Launched at)]],"mmmm")</f>
        <v>August</v>
      </c>
      <c r="V992" s="12">
        <f>YEAR(Table1[[#This Row],[Date Created Conversion (Launched at)]])</f>
        <v>2014</v>
      </c>
    </row>
    <row r="993" spans="1:22" ht="71.7" x14ac:dyDescent="0.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 s="8">
        <v>1468349460</v>
      </c>
      <c r="J993" s="8">
        <v>1466186988</v>
      </c>
      <c r="K993" t="b">
        <v>0</v>
      </c>
      <c r="L993">
        <v>7</v>
      </c>
      <c r="M993" t="b">
        <v>0</v>
      </c>
      <c r="N993" s="5">
        <f>Table1[[#This Row],[pledged]]/Table1[[#This Row],[backers_count]]</f>
        <v>30.285714285714285</v>
      </c>
      <c r="O993" s="1">
        <f t="shared" si="47"/>
        <v>4</v>
      </c>
      <c r="P993" s="5" t="s">
        <v>8272</v>
      </c>
      <c r="Q993" s="1" t="s">
        <v>8320</v>
      </c>
      <c r="R993" s="1" t="s">
        <v>8322</v>
      </c>
      <c r="S993" s="9">
        <f t="shared" si="45"/>
        <v>42538.75680555556</v>
      </c>
      <c r="T993" s="11">
        <f t="shared" si="46"/>
        <v>42563.785416666666</v>
      </c>
      <c r="U993" s="12" t="str">
        <f>TEXT(Table1[[#This Row],[Date Created Conversion (Launched at)]],"mmmm")</f>
        <v>June</v>
      </c>
      <c r="V993" s="12">
        <f>YEAR(Table1[[#This Row],[Date Created Conversion (Launched at)]])</f>
        <v>2016</v>
      </c>
    </row>
    <row r="994" spans="1:22" ht="43" x14ac:dyDescent="0.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 s="8">
        <v>1462655519</v>
      </c>
      <c r="J994" s="8">
        <v>1457475119</v>
      </c>
      <c r="K994" t="b">
        <v>0</v>
      </c>
      <c r="L994">
        <v>4</v>
      </c>
      <c r="M994" t="b">
        <v>0</v>
      </c>
      <c r="N994" s="5">
        <f>Table1[[#This Row],[pledged]]/Table1[[#This Row],[backers_count]]</f>
        <v>116.75</v>
      </c>
      <c r="O994" s="1">
        <f t="shared" si="47"/>
        <v>0</v>
      </c>
      <c r="P994" s="5" t="s">
        <v>8272</v>
      </c>
      <c r="Q994" s="1" t="s">
        <v>8320</v>
      </c>
      <c r="R994" s="1" t="s">
        <v>8322</v>
      </c>
      <c r="S994" s="9">
        <f t="shared" si="45"/>
        <v>42437.924988425926</v>
      </c>
      <c r="T994" s="11">
        <f t="shared" si="46"/>
        <v>42497.883321759262</v>
      </c>
      <c r="U994" s="12" t="str">
        <f>TEXT(Table1[[#This Row],[Date Created Conversion (Launched at)]],"mmmm")</f>
        <v>March</v>
      </c>
      <c r="V994" s="12">
        <f>YEAR(Table1[[#This Row],[Date Created Conversion (Launched at)]])</f>
        <v>2016</v>
      </c>
    </row>
    <row r="995" spans="1:22" ht="43" x14ac:dyDescent="0.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 s="8">
        <v>1478926800</v>
      </c>
      <c r="J995" s="8">
        <v>1476054568</v>
      </c>
      <c r="K995" t="b">
        <v>0</v>
      </c>
      <c r="L995">
        <v>196</v>
      </c>
      <c r="M995" t="b">
        <v>0</v>
      </c>
      <c r="N995" s="5">
        <f>Table1[[#This Row],[pledged]]/Table1[[#This Row],[backers_count]]</f>
        <v>89.59693877551021</v>
      </c>
      <c r="O995" s="1">
        <f t="shared" si="47"/>
        <v>25</v>
      </c>
      <c r="P995" s="5" t="s">
        <v>8272</v>
      </c>
      <c r="Q995" s="1" t="s">
        <v>8320</v>
      </c>
      <c r="R995" s="1" t="s">
        <v>8322</v>
      </c>
      <c r="S995" s="9">
        <f t="shared" si="45"/>
        <v>42652.964907407411</v>
      </c>
      <c r="T995" s="11">
        <f t="shared" si="46"/>
        <v>42686.208333333328</v>
      </c>
      <c r="U995" s="12" t="str">
        <f>TEXT(Table1[[#This Row],[Date Created Conversion (Launched at)]],"mmmm")</f>
        <v>October</v>
      </c>
      <c r="V995" s="12">
        <f>YEAR(Table1[[#This Row],[Date Created Conversion (Launched at)]])</f>
        <v>2016</v>
      </c>
    </row>
    <row r="996" spans="1:22" ht="57.35" x14ac:dyDescent="0.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 s="8">
        <v>1417388340</v>
      </c>
      <c r="J996" s="8">
        <v>1412835530</v>
      </c>
      <c r="K996" t="b">
        <v>0</v>
      </c>
      <c r="L996">
        <v>11</v>
      </c>
      <c r="M996" t="b">
        <v>0</v>
      </c>
      <c r="N996" s="5">
        <f>Table1[[#This Row],[pledged]]/Table1[[#This Row],[backers_count]]</f>
        <v>424.45454545454544</v>
      </c>
      <c r="O996" s="1">
        <f t="shared" si="47"/>
        <v>2</v>
      </c>
      <c r="P996" s="5" t="s">
        <v>8272</v>
      </c>
      <c r="Q996" s="1" t="s">
        <v>8320</v>
      </c>
      <c r="R996" s="1" t="s">
        <v>8322</v>
      </c>
      <c r="S996" s="9">
        <f t="shared" si="45"/>
        <v>41921.263078703705</v>
      </c>
      <c r="T996" s="11">
        <f t="shared" si="46"/>
        <v>41973.957638888889</v>
      </c>
      <c r="U996" s="12" t="str">
        <f>TEXT(Table1[[#This Row],[Date Created Conversion (Launched at)]],"mmmm")</f>
        <v>October</v>
      </c>
      <c r="V996" s="12">
        <f>YEAR(Table1[[#This Row],[Date Created Conversion (Launched at)]])</f>
        <v>2014</v>
      </c>
    </row>
    <row r="997" spans="1:22" ht="43" x14ac:dyDescent="0.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 s="8">
        <v>1417276800</v>
      </c>
      <c r="J997" s="8">
        <v>1415140480</v>
      </c>
      <c r="K997" t="b">
        <v>0</v>
      </c>
      <c r="L997">
        <v>9</v>
      </c>
      <c r="M997" t="b">
        <v>0</v>
      </c>
      <c r="N997" s="5">
        <f>Table1[[#This Row],[pledged]]/Table1[[#This Row],[backers_count]]</f>
        <v>80.666666666666671</v>
      </c>
      <c r="O997" s="1">
        <f t="shared" si="47"/>
        <v>7</v>
      </c>
      <c r="P997" s="5" t="s">
        <v>8272</v>
      </c>
      <c r="Q997" s="1" t="s">
        <v>8320</v>
      </c>
      <c r="R997" s="1" t="s">
        <v>8322</v>
      </c>
      <c r="S997" s="9">
        <f t="shared" si="45"/>
        <v>41947.940740740742</v>
      </c>
      <c r="T997" s="11">
        <f t="shared" si="46"/>
        <v>41972.666666666672</v>
      </c>
      <c r="U997" s="12" t="str">
        <f>TEXT(Table1[[#This Row],[Date Created Conversion (Launched at)]],"mmmm")</f>
        <v>November</v>
      </c>
      <c r="V997" s="12">
        <f>YEAR(Table1[[#This Row],[Date Created Conversion (Launched at)]])</f>
        <v>2014</v>
      </c>
    </row>
    <row r="998" spans="1:22" ht="28.7" x14ac:dyDescent="0.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 s="8">
        <v>1406474820</v>
      </c>
      <c r="J998" s="8">
        <v>1403902060</v>
      </c>
      <c r="K998" t="b">
        <v>0</v>
      </c>
      <c r="L998">
        <v>5</v>
      </c>
      <c r="M998" t="b">
        <v>0</v>
      </c>
      <c r="N998" s="5">
        <f>Table1[[#This Row],[pledged]]/Table1[[#This Row],[backers_count]]</f>
        <v>13</v>
      </c>
      <c r="O998" s="1">
        <f t="shared" si="47"/>
        <v>2</v>
      </c>
      <c r="P998" s="5" t="s">
        <v>8272</v>
      </c>
      <c r="Q998" s="1" t="s">
        <v>8320</v>
      </c>
      <c r="R998" s="1" t="s">
        <v>8322</v>
      </c>
      <c r="S998" s="9">
        <f t="shared" si="45"/>
        <v>41817.866435185184</v>
      </c>
      <c r="T998" s="11">
        <f t="shared" si="46"/>
        <v>41847.643750000003</v>
      </c>
      <c r="U998" s="12" t="str">
        <f>TEXT(Table1[[#This Row],[Date Created Conversion (Launched at)]],"mmmm")</f>
        <v>June</v>
      </c>
      <c r="V998" s="12">
        <f>YEAR(Table1[[#This Row],[Date Created Conversion (Launched at)]])</f>
        <v>2014</v>
      </c>
    </row>
    <row r="999" spans="1:22" ht="28.7" x14ac:dyDescent="0.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 s="8">
        <v>1417145297</v>
      </c>
      <c r="J999" s="8">
        <v>1414549697</v>
      </c>
      <c r="K999" t="b">
        <v>0</v>
      </c>
      <c r="L999">
        <v>8</v>
      </c>
      <c r="M999" t="b">
        <v>0</v>
      </c>
      <c r="N999" s="5">
        <f>Table1[[#This Row],[pledged]]/Table1[[#This Row],[backers_count]]</f>
        <v>8.125</v>
      </c>
      <c r="O999" s="1">
        <f t="shared" si="47"/>
        <v>1</v>
      </c>
      <c r="P999" s="5" t="s">
        <v>8272</v>
      </c>
      <c r="Q999" s="1" t="s">
        <v>8320</v>
      </c>
      <c r="R999" s="1" t="s">
        <v>8322</v>
      </c>
      <c r="S999" s="9">
        <f t="shared" si="45"/>
        <v>41941.10297453704</v>
      </c>
      <c r="T999" s="11">
        <f t="shared" si="46"/>
        <v>41971.144641203704</v>
      </c>
      <c r="U999" s="12" t="str">
        <f>TEXT(Table1[[#This Row],[Date Created Conversion (Launched at)]],"mmmm")</f>
        <v>October</v>
      </c>
      <c r="V999" s="12">
        <f>YEAR(Table1[[#This Row],[Date Created Conversion (Launched at)]])</f>
        <v>2014</v>
      </c>
    </row>
    <row r="1000" spans="1:22" ht="43" x14ac:dyDescent="0.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 s="8">
        <v>1447909401</v>
      </c>
      <c r="J1000" s="8">
        <v>1444017801</v>
      </c>
      <c r="K1000" t="b">
        <v>0</v>
      </c>
      <c r="L1000">
        <v>229</v>
      </c>
      <c r="M1000" t="b">
        <v>0</v>
      </c>
      <c r="N1000" s="5">
        <f>Table1[[#This Row],[pledged]]/Table1[[#This Row],[backers_count]]</f>
        <v>153.42794759825327</v>
      </c>
      <c r="O1000" s="1">
        <f t="shared" si="47"/>
        <v>59</v>
      </c>
      <c r="P1000" s="5" t="s">
        <v>8272</v>
      </c>
      <c r="Q1000" s="1" t="s">
        <v>8320</v>
      </c>
      <c r="R1000" s="1" t="s">
        <v>8322</v>
      </c>
      <c r="S1000" s="9">
        <f t="shared" si="45"/>
        <v>42282.168993055559</v>
      </c>
      <c r="T1000" s="11">
        <f t="shared" si="46"/>
        <v>42327.210659722223</v>
      </c>
      <c r="U1000" s="12" t="str">
        <f>TEXT(Table1[[#This Row],[Date Created Conversion (Launched at)]],"mmmm")</f>
        <v>October</v>
      </c>
      <c r="V1000" s="12">
        <f>YEAR(Table1[[#This Row],[Date Created Conversion (Launched at)]])</f>
        <v>2015</v>
      </c>
    </row>
    <row r="1001" spans="1:22" ht="43" x14ac:dyDescent="0.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 s="8">
        <v>1415865720</v>
      </c>
      <c r="J1001" s="8">
        <v>1413270690</v>
      </c>
      <c r="K1001" t="b">
        <v>0</v>
      </c>
      <c r="L1001">
        <v>40</v>
      </c>
      <c r="M1001" t="b">
        <v>0</v>
      </c>
      <c r="N1001" s="5">
        <f>Table1[[#This Row],[pledged]]/Table1[[#This Row],[backers_count]]</f>
        <v>292.07499999999999</v>
      </c>
      <c r="O1001" s="1">
        <f t="shared" si="47"/>
        <v>8</v>
      </c>
      <c r="P1001" s="5" t="s">
        <v>8272</v>
      </c>
      <c r="Q1001" s="1" t="s">
        <v>8320</v>
      </c>
      <c r="R1001" s="1" t="s">
        <v>8322</v>
      </c>
      <c r="S1001" s="9">
        <f t="shared" si="45"/>
        <v>41926.29965277778</v>
      </c>
      <c r="T1001" s="11">
        <f t="shared" si="46"/>
        <v>41956.334722222222</v>
      </c>
      <c r="U1001" s="12" t="str">
        <f>TEXT(Table1[[#This Row],[Date Created Conversion (Launched at)]],"mmmm")</f>
        <v>October</v>
      </c>
      <c r="V1001" s="12">
        <f>YEAR(Table1[[#This Row],[Date Created Conversion (Launched at)]])</f>
        <v>2014</v>
      </c>
    </row>
    <row r="1002" spans="1:22" ht="43" x14ac:dyDescent="0.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 s="8">
        <v>1489537560</v>
      </c>
      <c r="J1002" s="8">
        <v>1484357160</v>
      </c>
      <c r="K1002" t="b">
        <v>0</v>
      </c>
      <c r="L1002">
        <v>6</v>
      </c>
      <c r="M1002" t="b">
        <v>0</v>
      </c>
      <c r="N1002" s="5">
        <f>Table1[[#This Row],[pledged]]/Table1[[#This Row],[backers_count]]</f>
        <v>3304</v>
      </c>
      <c r="O1002" s="1">
        <f t="shared" si="47"/>
        <v>2</v>
      </c>
      <c r="P1002" s="5" t="s">
        <v>8272</v>
      </c>
      <c r="Q1002" s="1" t="s">
        <v>8320</v>
      </c>
      <c r="R1002" s="1" t="s">
        <v>8322</v>
      </c>
      <c r="S1002" s="9">
        <f t="shared" si="45"/>
        <v>42749.05972222222</v>
      </c>
      <c r="T1002" s="11">
        <f t="shared" si="46"/>
        <v>42809.018055555556</v>
      </c>
      <c r="U1002" s="12" t="str">
        <f>TEXT(Table1[[#This Row],[Date Created Conversion (Launched at)]],"mmmm")</f>
        <v>January</v>
      </c>
      <c r="V1002" s="12">
        <f>YEAR(Table1[[#This Row],[Date Created Conversion (Launched at)]])</f>
        <v>2017</v>
      </c>
    </row>
    <row r="1003" spans="1:22" ht="43" x14ac:dyDescent="0.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 s="8">
        <v>1485796613</v>
      </c>
      <c r="J1003" s="8">
        <v>1481908613</v>
      </c>
      <c r="K1003" t="b">
        <v>0</v>
      </c>
      <c r="L1003">
        <v>4</v>
      </c>
      <c r="M1003" t="b">
        <v>0</v>
      </c>
      <c r="N1003" s="5">
        <f>Table1[[#This Row],[pledged]]/Table1[[#This Row],[backers_count]]</f>
        <v>1300</v>
      </c>
      <c r="O1003" s="1">
        <f t="shared" si="47"/>
        <v>104</v>
      </c>
      <c r="P1003" s="5" t="s">
        <v>8272</v>
      </c>
      <c r="Q1003" s="1" t="s">
        <v>8320</v>
      </c>
      <c r="R1003" s="1" t="s">
        <v>8322</v>
      </c>
      <c r="S1003" s="9">
        <f t="shared" si="45"/>
        <v>42720.720057870371</v>
      </c>
      <c r="T1003" s="11">
        <f t="shared" si="46"/>
        <v>42765.720057870371</v>
      </c>
      <c r="U1003" s="12" t="str">
        <f>TEXT(Table1[[#This Row],[Date Created Conversion (Launched at)]],"mmmm")</f>
        <v>December</v>
      </c>
      <c r="V1003" s="12">
        <f>YEAR(Table1[[#This Row],[Date Created Conversion (Launched at)]])</f>
        <v>2016</v>
      </c>
    </row>
    <row r="1004" spans="1:22" ht="43" x14ac:dyDescent="0.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 s="8">
        <v>1450331940</v>
      </c>
      <c r="J1004" s="8">
        <v>1447777514</v>
      </c>
      <c r="K1004" t="b">
        <v>0</v>
      </c>
      <c r="L1004">
        <v>22</v>
      </c>
      <c r="M1004" t="b">
        <v>0</v>
      </c>
      <c r="N1004" s="5">
        <f>Table1[[#This Row],[pledged]]/Table1[[#This Row],[backers_count]]</f>
        <v>134.54545454545453</v>
      </c>
      <c r="O1004" s="1">
        <f t="shared" si="47"/>
        <v>30</v>
      </c>
      <c r="P1004" s="5" t="s">
        <v>8272</v>
      </c>
      <c r="Q1004" s="1" t="s">
        <v>8320</v>
      </c>
      <c r="R1004" s="1" t="s">
        <v>8322</v>
      </c>
      <c r="S1004" s="9">
        <f t="shared" si="45"/>
        <v>42325.684189814812</v>
      </c>
      <c r="T1004" s="11">
        <f t="shared" si="46"/>
        <v>42355.249305555553</v>
      </c>
      <c r="U1004" s="12" t="str">
        <f>TEXT(Table1[[#This Row],[Date Created Conversion (Launched at)]],"mmmm")</f>
        <v>November</v>
      </c>
      <c r="V1004" s="12">
        <f>YEAR(Table1[[#This Row],[Date Created Conversion (Launched at)]])</f>
        <v>2015</v>
      </c>
    </row>
    <row r="1005" spans="1:22" ht="43" x14ac:dyDescent="0.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 s="8">
        <v>1489680061</v>
      </c>
      <c r="J1005" s="8">
        <v>1487091661</v>
      </c>
      <c r="K1005" t="b">
        <v>0</v>
      </c>
      <c r="L1005">
        <v>15</v>
      </c>
      <c r="M1005" t="b">
        <v>0</v>
      </c>
      <c r="N1005" s="5">
        <f>Table1[[#This Row],[pledged]]/Table1[[#This Row],[backers_count]]</f>
        <v>214.06666666666666</v>
      </c>
      <c r="O1005" s="1">
        <f t="shared" si="47"/>
        <v>16</v>
      </c>
      <c r="P1005" s="5" t="s">
        <v>8272</v>
      </c>
      <c r="Q1005" s="1" t="s">
        <v>8320</v>
      </c>
      <c r="R1005" s="1" t="s">
        <v>8322</v>
      </c>
      <c r="S1005" s="9">
        <f t="shared" si="45"/>
        <v>42780.709039351852</v>
      </c>
      <c r="T1005" s="11">
        <f t="shared" si="46"/>
        <v>42810.667372685188</v>
      </c>
      <c r="U1005" s="12" t="str">
        <f>TEXT(Table1[[#This Row],[Date Created Conversion (Launched at)]],"mmmm")</f>
        <v>February</v>
      </c>
      <c r="V1005" s="12">
        <f>YEAR(Table1[[#This Row],[Date Created Conversion (Launched at)]])</f>
        <v>2017</v>
      </c>
    </row>
    <row r="1006" spans="1:22" ht="28.7" x14ac:dyDescent="0.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 s="8">
        <v>1455814827</v>
      </c>
      <c r="J1006" s="8">
        <v>1453222827</v>
      </c>
      <c r="K1006" t="b">
        <v>0</v>
      </c>
      <c r="L1006">
        <v>95</v>
      </c>
      <c r="M1006" t="b">
        <v>0</v>
      </c>
      <c r="N1006" s="5">
        <f>Table1[[#This Row],[pledged]]/Table1[[#This Row],[backers_count]]</f>
        <v>216.33684210526314</v>
      </c>
      <c r="O1006" s="1">
        <f t="shared" si="47"/>
        <v>82</v>
      </c>
      <c r="P1006" s="5" t="s">
        <v>8272</v>
      </c>
      <c r="Q1006" s="1" t="s">
        <v>8320</v>
      </c>
      <c r="R1006" s="1" t="s">
        <v>8322</v>
      </c>
      <c r="S1006" s="9">
        <f t="shared" si="45"/>
        <v>42388.708645833336</v>
      </c>
      <c r="T1006" s="11">
        <f t="shared" si="46"/>
        <v>42418.708645833336</v>
      </c>
      <c r="U1006" s="12" t="str">
        <f>TEXT(Table1[[#This Row],[Date Created Conversion (Launched at)]],"mmmm")</f>
        <v>January</v>
      </c>
      <c r="V1006" s="12">
        <f>YEAR(Table1[[#This Row],[Date Created Conversion (Launched at)]])</f>
        <v>2016</v>
      </c>
    </row>
    <row r="1007" spans="1:22" ht="28.7" x14ac:dyDescent="0.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 s="8">
        <v>1446217183</v>
      </c>
      <c r="J1007" s="8">
        <v>1443538783</v>
      </c>
      <c r="K1007" t="b">
        <v>0</v>
      </c>
      <c r="L1007">
        <v>161</v>
      </c>
      <c r="M1007" t="b">
        <v>0</v>
      </c>
      <c r="N1007" s="5">
        <f>Table1[[#This Row],[pledged]]/Table1[[#This Row],[backers_count]]</f>
        <v>932.31055900621118</v>
      </c>
      <c r="O1007" s="1">
        <f t="shared" si="47"/>
        <v>75</v>
      </c>
      <c r="P1007" s="5" t="s">
        <v>8272</v>
      </c>
      <c r="Q1007" s="1" t="s">
        <v>8320</v>
      </c>
      <c r="R1007" s="1" t="s">
        <v>8322</v>
      </c>
      <c r="S1007" s="9">
        <f t="shared" si="45"/>
        <v>42276.624803240746</v>
      </c>
      <c r="T1007" s="11">
        <f t="shared" si="46"/>
        <v>42307.624803240746</v>
      </c>
      <c r="U1007" s="12" t="str">
        <f>TEXT(Table1[[#This Row],[Date Created Conversion (Launched at)]],"mmmm")</f>
        <v>September</v>
      </c>
      <c r="V1007" s="12">
        <f>YEAR(Table1[[#This Row],[Date Created Conversion (Launched at)]])</f>
        <v>2015</v>
      </c>
    </row>
    <row r="1008" spans="1:22" ht="43" x14ac:dyDescent="0.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 s="8">
        <v>1418368260</v>
      </c>
      <c r="J1008" s="8">
        <v>1417654672</v>
      </c>
      <c r="K1008" t="b">
        <v>0</v>
      </c>
      <c r="L1008">
        <v>8</v>
      </c>
      <c r="M1008" t="b">
        <v>0</v>
      </c>
      <c r="N1008" s="5">
        <f>Table1[[#This Row],[pledged]]/Table1[[#This Row],[backers_count]]</f>
        <v>29.25</v>
      </c>
      <c r="O1008" s="1">
        <f t="shared" si="47"/>
        <v>6</v>
      </c>
      <c r="P1008" s="5" t="s">
        <v>8272</v>
      </c>
      <c r="Q1008" s="1" t="s">
        <v>8320</v>
      </c>
      <c r="R1008" s="1" t="s">
        <v>8322</v>
      </c>
      <c r="S1008" s="9">
        <f t="shared" si="45"/>
        <v>41977.040185185186</v>
      </c>
      <c r="T1008" s="11">
        <f t="shared" si="46"/>
        <v>41985.299305555556</v>
      </c>
      <c r="U1008" s="12" t="str">
        <f>TEXT(Table1[[#This Row],[Date Created Conversion (Launched at)]],"mmmm")</f>
        <v>December</v>
      </c>
      <c r="V1008" s="12">
        <f>YEAR(Table1[[#This Row],[Date Created Conversion (Launched at)]])</f>
        <v>2014</v>
      </c>
    </row>
    <row r="1009" spans="1:22" ht="43" x14ac:dyDescent="0.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 s="8">
        <v>1481727623</v>
      </c>
      <c r="J1009" s="8">
        <v>1478095223</v>
      </c>
      <c r="K1009" t="b">
        <v>0</v>
      </c>
      <c r="L1009">
        <v>76</v>
      </c>
      <c r="M1009" t="b">
        <v>0</v>
      </c>
      <c r="N1009" s="5">
        <f>Table1[[#This Row],[pledged]]/Table1[[#This Row],[backers_count]]</f>
        <v>174.94736842105263</v>
      </c>
      <c r="O1009" s="1">
        <f t="shared" si="47"/>
        <v>44</v>
      </c>
      <c r="P1009" s="5" t="s">
        <v>8272</v>
      </c>
      <c r="Q1009" s="1" t="s">
        <v>8320</v>
      </c>
      <c r="R1009" s="1" t="s">
        <v>8322</v>
      </c>
      <c r="S1009" s="9">
        <f t="shared" si="45"/>
        <v>42676.583599537036</v>
      </c>
      <c r="T1009" s="11">
        <f t="shared" si="46"/>
        <v>42718.6252662037</v>
      </c>
      <c r="U1009" s="12" t="str">
        <f>TEXT(Table1[[#This Row],[Date Created Conversion (Launched at)]],"mmmm")</f>
        <v>November</v>
      </c>
      <c r="V1009" s="12">
        <f>YEAR(Table1[[#This Row],[Date Created Conversion (Launched at)]])</f>
        <v>2016</v>
      </c>
    </row>
    <row r="1010" spans="1:22" ht="43" x14ac:dyDescent="0.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 s="8">
        <v>1482953115</v>
      </c>
      <c r="J1010" s="8">
        <v>1480361115</v>
      </c>
      <c r="K1010" t="b">
        <v>0</v>
      </c>
      <c r="L1010">
        <v>1</v>
      </c>
      <c r="M1010" t="b">
        <v>0</v>
      </c>
      <c r="N1010" s="5">
        <f>Table1[[#This Row],[pledged]]/Table1[[#This Row],[backers_count]]</f>
        <v>250</v>
      </c>
      <c r="O1010" s="1">
        <f t="shared" si="47"/>
        <v>0</v>
      </c>
      <c r="P1010" s="5" t="s">
        <v>8272</v>
      </c>
      <c r="Q1010" s="1" t="s">
        <v>8320</v>
      </c>
      <c r="R1010" s="1" t="s">
        <v>8322</v>
      </c>
      <c r="S1010" s="9">
        <f t="shared" si="45"/>
        <v>42702.809201388889</v>
      </c>
      <c r="T1010" s="11">
        <f t="shared" si="46"/>
        <v>42732.809201388889</v>
      </c>
      <c r="U1010" s="12" t="str">
        <f>TEXT(Table1[[#This Row],[Date Created Conversion (Launched at)]],"mmmm")</f>
        <v>November</v>
      </c>
      <c r="V1010" s="12">
        <f>YEAR(Table1[[#This Row],[Date Created Conversion (Launched at)]])</f>
        <v>2016</v>
      </c>
    </row>
    <row r="1011" spans="1:22" ht="43" x14ac:dyDescent="0.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 s="8">
        <v>1466346646</v>
      </c>
      <c r="J1011" s="8">
        <v>1463754646</v>
      </c>
      <c r="K1011" t="b">
        <v>0</v>
      </c>
      <c r="L1011">
        <v>101</v>
      </c>
      <c r="M1011" t="b">
        <v>0</v>
      </c>
      <c r="N1011" s="5">
        <f>Table1[[#This Row],[pledged]]/Table1[[#This Row],[backers_count]]</f>
        <v>65</v>
      </c>
      <c r="O1011" s="1">
        <f t="shared" si="47"/>
        <v>13</v>
      </c>
      <c r="P1011" s="5" t="s">
        <v>8272</v>
      </c>
      <c r="Q1011" s="1" t="s">
        <v>8320</v>
      </c>
      <c r="R1011" s="1" t="s">
        <v>8322</v>
      </c>
      <c r="S1011" s="9">
        <f t="shared" si="45"/>
        <v>42510.604699074072</v>
      </c>
      <c r="T1011" s="11">
        <f t="shared" si="46"/>
        <v>42540.604699074072</v>
      </c>
      <c r="U1011" s="12" t="str">
        <f>TEXT(Table1[[#This Row],[Date Created Conversion (Launched at)]],"mmmm")</f>
        <v>May</v>
      </c>
      <c r="V1011" s="12">
        <f>YEAR(Table1[[#This Row],[Date Created Conversion (Launched at)]])</f>
        <v>2016</v>
      </c>
    </row>
    <row r="1012" spans="1:22" ht="43" x14ac:dyDescent="0.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 s="8">
        <v>1473044340</v>
      </c>
      <c r="J1012" s="8">
        <v>1468180462</v>
      </c>
      <c r="K1012" t="b">
        <v>0</v>
      </c>
      <c r="L1012">
        <v>4</v>
      </c>
      <c r="M1012" t="b">
        <v>0</v>
      </c>
      <c r="N1012" s="5">
        <f>Table1[[#This Row],[pledged]]/Table1[[#This Row],[backers_count]]</f>
        <v>55</v>
      </c>
      <c r="O1012" s="1">
        <f t="shared" si="47"/>
        <v>0</v>
      </c>
      <c r="P1012" s="5" t="s">
        <v>8272</v>
      </c>
      <c r="Q1012" s="1" t="s">
        <v>8320</v>
      </c>
      <c r="R1012" s="1" t="s">
        <v>8322</v>
      </c>
      <c r="S1012" s="9">
        <f t="shared" si="45"/>
        <v>42561.829421296294</v>
      </c>
      <c r="T1012" s="11">
        <f t="shared" si="46"/>
        <v>42618.124305555553</v>
      </c>
      <c r="U1012" s="12" t="str">
        <f>TEXT(Table1[[#This Row],[Date Created Conversion (Launched at)]],"mmmm")</f>
        <v>July</v>
      </c>
      <c r="V1012" s="12">
        <f>YEAR(Table1[[#This Row],[Date Created Conversion (Launched at)]])</f>
        <v>2016</v>
      </c>
    </row>
    <row r="1013" spans="1:22" ht="43" x14ac:dyDescent="0.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 s="8">
        <v>1418938395</v>
      </c>
      <c r="J1013" s="8">
        <v>1415050395</v>
      </c>
      <c r="K1013" t="b">
        <v>0</v>
      </c>
      <c r="L1013">
        <v>1</v>
      </c>
      <c r="M1013" t="b">
        <v>0</v>
      </c>
      <c r="N1013" s="5">
        <f>Table1[[#This Row],[pledged]]/Table1[[#This Row],[backers_count]]</f>
        <v>75</v>
      </c>
      <c r="O1013" s="1">
        <f t="shared" si="47"/>
        <v>0</v>
      </c>
      <c r="P1013" s="5" t="s">
        <v>8272</v>
      </c>
      <c r="Q1013" s="1" t="s">
        <v>8320</v>
      </c>
      <c r="R1013" s="1" t="s">
        <v>8322</v>
      </c>
      <c r="S1013" s="9">
        <f t="shared" si="45"/>
        <v>41946.898090277777</v>
      </c>
      <c r="T1013" s="11">
        <f t="shared" si="46"/>
        <v>41991.898090277777</v>
      </c>
      <c r="U1013" s="12" t="str">
        <f>TEXT(Table1[[#This Row],[Date Created Conversion (Launched at)]],"mmmm")</f>
        <v>November</v>
      </c>
      <c r="V1013" s="12">
        <f>YEAR(Table1[[#This Row],[Date Created Conversion (Launched at)]])</f>
        <v>2014</v>
      </c>
    </row>
    <row r="1014" spans="1:22" ht="57.35" x14ac:dyDescent="0.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 s="8">
        <v>1485254052</v>
      </c>
      <c r="J1014" s="8">
        <v>1481366052</v>
      </c>
      <c r="K1014" t="b">
        <v>0</v>
      </c>
      <c r="L1014">
        <v>775</v>
      </c>
      <c r="M1014" t="b">
        <v>0</v>
      </c>
      <c r="N1014" s="5">
        <f>Table1[[#This Row],[pledged]]/Table1[[#This Row],[backers_count]]</f>
        <v>1389.3561935483872</v>
      </c>
      <c r="O1014" s="1">
        <f t="shared" si="47"/>
        <v>21535</v>
      </c>
      <c r="P1014" s="5" t="s">
        <v>8272</v>
      </c>
      <c r="Q1014" s="1" t="s">
        <v>8320</v>
      </c>
      <c r="R1014" s="1" t="s">
        <v>8322</v>
      </c>
      <c r="S1014" s="9">
        <f t="shared" si="45"/>
        <v>42714.440416666665</v>
      </c>
      <c r="T1014" s="11">
        <f t="shared" si="46"/>
        <v>42759.440416666665</v>
      </c>
      <c r="U1014" s="12" t="str">
        <f>TEXT(Table1[[#This Row],[Date Created Conversion (Launched at)]],"mmmm")</f>
        <v>December</v>
      </c>
      <c r="V1014" s="12">
        <f>YEAR(Table1[[#This Row],[Date Created Conversion (Launched at)]])</f>
        <v>2016</v>
      </c>
    </row>
    <row r="1015" spans="1:22" ht="43" x14ac:dyDescent="0.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 s="8">
        <v>1451419200</v>
      </c>
      <c r="J1015" s="8">
        <v>1449000056</v>
      </c>
      <c r="K1015" t="b">
        <v>0</v>
      </c>
      <c r="L1015">
        <v>90</v>
      </c>
      <c r="M1015" t="b">
        <v>0</v>
      </c>
      <c r="N1015" s="5">
        <f>Table1[[#This Row],[pledged]]/Table1[[#This Row],[backers_count]]</f>
        <v>95.911111111111111</v>
      </c>
      <c r="O1015" s="1">
        <f t="shared" si="47"/>
        <v>35</v>
      </c>
      <c r="P1015" s="5" t="s">
        <v>8272</v>
      </c>
      <c r="Q1015" s="1" t="s">
        <v>8320</v>
      </c>
      <c r="R1015" s="1" t="s">
        <v>8322</v>
      </c>
      <c r="S1015" s="9">
        <f t="shared" si="45"/>
        <v>42339.833981481483</v>
      </c>
      <c r="T1015" s="11">
        <f t="shared" si="46"/>
        <v>42367.833333333328</v>
      </c>
      <c r="U1015" s="12" t="str">
        <f>TEXT(Table1[[#This Row],[Date Created Conversion (Launched at)]],"mmmm")</f>
        <v>December</v>
      </c>
      <c r="V1015" s="12">
        <f>YEAR(Table1[[#This Row],[Date Created Conversion (Launched at)]])</f>
        <v>2015</v>
      </c>
    </row>
    <row r="1016" spans="1:22" ht="28.7" x14ac:dyDescent="0.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 s="8">
        <v>1420070615</v>
      </c>
      <c r="J1016" s="8">
        <v>1415750615</v>
      </c>
      <c r="K1016" t="b">
        <v>0</v>
      </c>
      <c r="L1016">
        <v>16</v>
      </c>
      <c r="M1016" t="b">
        <v>0</v>
      </c>
      <c r="N1016" s="5">
        <f>Table1[[#This Row],[pledged]]/Table1[[#This Row],[backers_count]]</f>
        <v>191.25</v>
      </c>
      <c r="O1016" s="1">
        <f t="shared" si="47"/>
        <v>31</v>
      </c>
      <c r="P1016" s="5" t="s">
        <v>8272</v>
      </c>
      <c r="Q1016" s="1" t="s">
        <v>8320</v>
      </c>
      <c r="R1016" s="1" t="s">
        <v>8322</v>
      </c>
      <c r="S1016" s="9">
        <f t="shared" si="45"/>
        <v>41955.002488425926</v>
      </c>
      <c r="T1016" s="11">
        <f t="shared" si="46"/>
        <v>42005.002488425926</v>
      </c>
      <c r="U1016" s="12" t="str">
        <f>TEXT(Table1[[#This Row],[Date Created Conversion (Launched at)]],"mmmm")</f>
        <v>November</v>
      </c>
      <c r="V1016" s="12">
        <f>YEAR(Table1[[#This Row],[Date Created Conversion (Launched at)]])</f>
        <v>2014</v>
      </c>
    </row>
    <row r="1017" spans="1:22" ht="28.7" x14ac:dyDescent="0.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 s="8">
        <v>1448489095</v>
      </c>
      <c r="J1017" s="8">
        <v>1445893495</v>
      </c>
      <c r="K1017" t="b">
        <v>0</v>
      </c>
      <c r="L1017">
        <v>6</v>
      </c>
      <c r="M1017" t="b">
        <v>0</v>
      </c>
      <c r="N1017" s="5">
        <f>Table1[[#This Row],[pledged]]/Table1[[#This Row],[backers_count]]</f>
        <v>40</v>
      </c>
      <c r="O1017" s="1">
        <f t="shared" si="47"/>
        <v>3</v>
      </c>
      <c r="P1017" s="5" t="s">
        <v>8272</v>
      </c>
      <c r="Q1017" s="1" t="s">
        <v>8320</v>
      </c>
      <c r="R1017" s="1" t="s">
        <v>8322</v>
      </c>
      <c r="S1017" s="9">
        <f t="shared" si="45"/>
        <v>42303.878414351857</v>
      </c>
      <c r="T1017" s="11">
        <f t="shared" si="46"/>
        <v>42333.920081018514</v>
      </c>
      <c r="U1017" s="12" t="str">
        <f>TEXT(Table1[[#This Row],[Date Created Conversion (Launched at)]],"mmmm")</f>
        <v>October</v>
      </c>
      <c r="V1017" s="12">
        <f>YEAR(Table1[[#This Row],[Date Created Conversion (Launched at)]])</f>
        <v>2015</v>
      </c>
    </row>
    <row r="1018" spans="1:22" ht="43" x14ac:dyDescent="0.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 s="8">
        <v>1459992856</v>
      </c>
      <c r="J1018" s="8">
        <v>1456108456</v>
      </c>
      <c r="K1018" t="b">
        <v>0</v>
      </c>
      <c r="L1018">
        <v>38</v>
      </c>
      <c r="M1018" t="b">
        <v>0</v>
      </c>
      <c r="N1018" s="5">
        <f>Table1[[#This Row],[pledged]]/Table1[[#This Row],[backers_count]]</f>
        <v>74.78947368421052</v>
      </c>
      <c r="O1018" s="1">
        <f t="shared" si="47"/>
        <v>3</v>
      </c>
      <c r="P1018" s="5" t="s">
        <v>8272</v>
      </c>
      <c r="Q1018" s="1" t="s">
        <v>8320</v>
      </c>
      <c r="R1018" s="1" t="s">
        <v>8322</v>
      </c>
      <c r="S1018" s="9">
        <f t="shared" si="45"/>
        <v>42422.107129629629</v>
      </c>
      <c r="T1018" s="11">
        <f t="shared" si="46"/>
        <v>42467.065462962964</v>
      </c>
      <c r="U1018" s="12" t="str">
        <f>TEXT(Table1[[#This Row],[Date Created Conversion (Launched at)]],"mmmm")</f>
        <v>February</v>
      </c>
      <c r="V1018" s="12">
        <f>YEAR(Table1[[#This Row],[Date Created Conversion (Launched at)]])</f>
        <v>2016</v>
      </c>
    </row>
    <row r="1019" spans="1:22" ht="43" x14ac:dyDescent="0.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 s="8">
        <v>1448125935</v>
      </c>
      <c r="J1019" s="8">
        <v>1444666335</v>
      </c>
      <c r="K1019" t="b">
        <v>0</v>
      </c>
      <c r="L1019">
        <v>355</v>
      </c>
      <c r="M1019" t="b">
        <v>0</v>
      </c>
      <c r="N1019" s="5">
        <f>Table1[[#This Row],[pledged]]/Table1[[#This Row],[backers_count]]</f>
        <v>161.11830985915492</v>
      </c>
      <c r="O1019" s="1">
        <f t="shared" si="47"/>
        <v>23</v>
      </c>
      <c r="P1019" s="5" t="s">
        <v>8272</v>
      </c>
      <c r="Q1019" s="1" t="s">
        <v>8320</v>
      </c>
      <c r="R1019" s="1" t="s">
        <v>8322</v>
      </c>
      <c r="S1019" s="9">
        <f t="shared" si="45"/>
        <v>42289.675173611111</v>
      </c>
      <c r="T1019" s="11">
        <f t="shared" si="46"/>
        <v>42329.716840277775</v>
      </c>
      <c r="U1019" s="12" t="str">
        <f>TEXT(Table1[[#This Row],[Date Created Conversion (Launched at)]],"mmmm")</f>
        <v>October</v>
      </c>
      <c r="V1019" s="12">
        <f>YEAR(Table1[[#This Row],[Date Created Conversion (Launched at)]])</f>
        <v>2015</v>
      </c>
    </row>
    <row r="1020" spans="1:22" ht="43" x14ac:dyDescent="0.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 s="8">
        <v>1468496933</v>
      </c>
      <c r="J1020" s="8">
        <v>1465904933</v>
      </c>
      <c r="K1020" t="b">
        <v>0</v>
      </c>
      <c r="L1020">
        <v>7</v>
      </c>
      <c r="M1020" t="b">
        <v>0</v>
      </c>
      <c r="N1020" s="5">
        <f>Table1[[#This Row],[pledged]]/Table1[[#This Row],[backers_count]]</f>
        <v>88.714285714285708</v>
      </c>
      <c r="O1020" s="1">
        <f t="shared" si="47"/>
        <v>3</v>
      </c>
      <c r="P1020" s="5" t="s">
        <v>8272</v>
      </c>
      <c r="Q1020" s="1" t="s">
        <v>8320</v>
      </c>
      <c r="R1020" s="1" t="s">
        <v>8322</v>
      </c>
      <c r="S1020" s="9">
        <f t="shared" si="45"/>
        <v>42535.492280092592</v>
      </c>
      <c r="T1020" s="11">
        <f t="shared" si="46"/>
        <v>42565.492280092592</v>
      </c>
      <c r="U1020" s="12" t="str">
        <f>TEXT(Table1[[#This Row],[Date Created Conversion (Launched at)]],"mmmm")</f>
        <v>June</v>
      </c>
      <c r="V1020" s="12">
        <f>YEAR(Table1[[#This Row],[Date Created Conversion (Launched at)]])</f>
        <v>2016</v>
      </c>
    </row>
    <row r="1021" spans="1:22" ht="28.7" x14ac:dyDescent="0.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 s="8">
        <v>1423092149</v>
      </c>
      <c r="J1021" s="8">
        <v>1420500149</v>
      </c>
      <c r="K1021" t="b">
        <v>0</v>
      </c>
      <c r="L1021">
        <v>400</v>
      </c>
      <c r="M1021" t="b">
        <v>0</v>
      </c>
      <c r="N1021" s="5">
        <f>Table1[[#This Row],[pledged]]/Table1[[#This Row],[backers_count]]</f>
        <v>53.25</v>
      </c>
      <c r="O1021" s="1">
        <f t="shared" si="47"/>
        <v>47</v>
      </c>
      <c r="P1021" s="5" t="s">
        <v>8272</v>
      </c>
      <c r="Q1021" s="1" t="s">
        <v>8320</v>
      </c>
      <c r="R1021" s="1" t="s">
        <v>8322</v>
      </c>
      <c r="S1021" s="9">
        <f t="shared" si="45"/>
        <v>42009.973946759259</v>
      </c>
      <c r="T1021" s="11">
        <f t="shared" si="46"/>
        <v>42039.973946759259</v>
      </c>
      <c r="U1021" s="12" t="str">
        <f>TEXT(Table1[[#This Row],[Date Created Conversion (Launched at)]],"mmmm")</f>
        <v>January</v>
      </c>
      <c r="V1021" s="12">
        <f>YEAR(Table1[[#This Row],[Date Created Conversion (Launched at)]])</f>
        <v>2015</v>
      </c>
    </row>
    <row r="1022" spans="1:22" ht="43" x14ac:dyDescent="0.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 s="8">
        <v>1433206020</v>
      </c>
      <c r="J1022" s="8">
        <v>1430617209</v>
      </c>
      <c r="K1022" t="b">
        <v>0</v>
      </c>
      <c r="L1022">
        <v>30</v>
      </c>
      <c r="M1022" t="b">
        <v>1</v>
      </c>
      <c r="N1022" s="5">
        <f>Table1[[#This Row],[pledged]]/Table1[[#This Row],[backers_count]]</f>
        <v>106.2</v>
      </c>
      <c r="O1022" s="1">
        <f t="shared" si="47"/>
        <v>206</v>
      </c>
      <c r="P1022" s="5" t="s">
        <v>8279</v>
      </c>
      <c r="Q1022" s="1" t="s">
        <v>8326</v>
      </c>
      <c r="R1022" s="1" t="s">
        <v>8331</v>
      </c>
      <c r="S1022" s="9">
        <f t="shared" si="45"/>
        <v>42127.069548611107</v>
      </c>
      <c r="T1022" s="11">
        <f t="shared" si="46"/>
        <v>42157.032638888893</v>
      </c>
      <c r="U1022" s="12" t="str">
        <f>TEXT(Table1[[#This Row],[Date Created Conversion (Launched at)]],"mmmm")</f>
        <v>May</v>
      </c>
      <c r="V1022" s="12">
        <f>YEAR(Table1[[#This Row],[Date Created Conversion (Launched at)]])</f>
        <v>2015</v>
      </c>
    </row>
    <row r="1023" spans="1:22" ht="43" x14ac:dyDescent="0.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 s="8">
        <v>1445054400</v>
      </c>
      <c r="J1023" s="8">
        <v>1443074571</v>
      </c>
      <c r="K1023" t="b">
        <v>1</v>
      </c>
      <c r="L1023">
        <v>478</v>
      </c>
      <c r="M1023" t="b">
        <v>1</v>
      </c>
      <c r="N1023" s="5">
        <f>Table1[[#This Row],[pledged]]/Table1[[#This Row],[backers_count]]</f>
        <v>22.079728033472804</v>
      </c>
      <c r="O1023" s="1">
        <f t="shared" si="47"/>
        <v>352</v>
      </c>
      <c r="P1023" s="5" t="s">
        <v>8279</v>
      </c>
      <c r="Q1023" s="1" t="s">
        <v>8326</v>
      </c>
      <c r="R1023" s="1" t="s">
        <v>8331</v>
      </c>
      <c r="S1023" s="9">
        <f t="shared" si="45"/>
        <v>42271.251979166671</v>
      </c>
      <c r="T1023" s="11">
        <f t="shared" si="46"/>
        <v>42294.166666666672</v>
      </c>
      <c r="U1023" s="12" t="str">
        <f>TEXT(Table1[[#This Row],[Date Created Conversion (Launched at)]],"mmmm")</f>
        <v>September</v>
      </c>
      <c r="V1023" s="12">
        <f>YEAR(Table1[[#This Row],[Date Created Conversion (Launched at)]])</f>
        <v>2015</v>
      </c>
    </row>
    <row r="1024" spans="1:22" ht="28.7" x14ac:dyDescent="0.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 s="8">
        <v>1431876677</v>
      </c>
      <c r="J1024" s="8">
        <v>1429284677</v>
      </c>
      <c r="K1024" t="b">
        <v>1</v>
      </c>
      <c r="L1024">
        <v>74</v>
      </c>
      <c r="M1024" t="b">
        <v>1</v>
      </c>
      <c r="N1024" s="5">
        <f>Table1[[#This Row],[pledged]]/Table1[[#This Row],[backers_count]]</f>
        <v>31.054054054054053</v>
      </c>
      <c r="O1024" s="1">
        <f t="shared" si="47"/>
        <v>115</v>
      </c>
      <c r="P1024" s="5" t="s">
        <v>8279</v>
      </c>
      <c r="Q1024" s="1" t="s">
        <v>8326</v>
      </c>
      <c r="R1024" s="1" t="s">
        <v>8331</v>
      </c>
      <c r="S1024" s="9">
        <f t="shared" si="45"/>
        <v>42111.646724537037</v>
      </c>
      <c r="T1024" s="11">
        <f t="shared" si="46"/>
        <v>42141.646724537037</v>
      </c>
      <c r="U1024" s="12" t="str">
        <f>TEXT(Table1[[#This Row],[Date Created Conversion (Launched at)]],"mmmm")</f>
        <v>April</v>
      </c>
      <c r="V1024" s="12">
        <f>YEAR(Table1[[#This Row],[Date Created Conversion (Launched at)]])</f>
        <v>2015</v>
      </c>
    </row>
    <row r="1025" spans="1:22" ht="43" x14ac:dyDescent="0.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 s="8">
        <v>1434837861</v>
      </c>
      <c r="J1025" s="8">
        <v>1432245861</v>
      </c>
      <c r="K1025" t="b">
        <v>0</v>
      </c>
      <c r="L1025">
        <v>131</v>
      </c>
      <c r="M1025" t="b">
        <v>1</v>
      </c>
      <c r="N1025" s="5">
        <f>Table1[[#This Row],[pledged]]/Table1[[#This Row],[backers_count]]</f>
        <v>36.206106870229007</v>
      </c>
      <c r="O1025" s="1">
        <f t="shared" si="47"/>
        <v>237</v>
      </c>
      <c r="P1025" s="5" t="s">
        <v>8279</v>
      </c>
      <c r="Q1025" s="1" t="s">
        <v>8326</v>
      </c>
      <c r="R1025" s="1" t="s">
        <v>8331</v>
      </c>
      <c r="S1025" s="9">
        <f t="shared" si="45"/>
        <v>42145.919687500005</v>
      </c>
      <c r="T1025" s="11">
        <f t="shared" si="46"/>
        <v>42175.919687500005</v>
      </c>
      <c r="U1025" s="12" t="str">
        <f>TEXT(Table1[[#This Row],[Date Created Conversion (Launched at)]],"mmmm")</f>
        <v>May</v>
      </c>
      <c r="V1025" s="12">
        <f>YEAR(Table1[[#This Row],[Date Created Conversion (Launched at)]])</f>
        <v>2015</v>
      </c>
    </row>
    <row r="1026" spans="1:22" ht="43" x14ac:dyDescent="0.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 s="8">
        <v>1454248563</v>
      </c>
      <c r="J1026" s="8">
        <v>1451656563</v>
      </c>
      <c r="K1026" t="b">
        <v>1</v>
      </c>
      <c r="L1026">
        <v>61</v>
      </c>
      <c r="M1026" t="b">
        <v>1</v>
      </c>
      <c r="N1026" s="5">
        <f>Table1[[#This Row],[pledged]]/Table1[[#This Row],[backers_count]]</f>
        <v>388.9762295081967</v>
      </c>
      <c r="O1026" s="1">
        <f t="shared" si="47"/>
        <v>119</v>
      </c>
      <c r="P1026" s="5" t="s">
        <v>8279</v>
      </c>
      <c r="Q1026" s="1" t="s">
        <v>8326</v>
      </c>
      <c r="R1026" s="1" t="s">
        <v>8331</v>
      </c>
      <c r="S1026" s="9">
        <f t="shared" ref="S1026:S1089" si="48">(J1026/86400)+DATE(1970,1,1)</f>
        <v>42370.580590277779</v>
      </c>
      <c r="T1026" s="11">
        <f t="shared" ref="T1026:T1089" si="49">(I1026/86400)+DATE(1970,1,1)</f>
        <v>42400.580590277779</v>
      </c>
      <c r="U1026" s="12" t="str">
        <f>TEXT(Table1[[#This Row],[Date Created Conversion (Launched at)]],"mmmm")</f>
        <v>January</v>
      </c>
      <c r="V1026" s="12">
        <f>YEAR(Table1[[#This Row],[Date Created Conversion (Launched at)]])</f>
        <v>2016</v>
      </c>
    </row>
    <row r="1027" spans="1:22" ht="28.7" x14ac:dyDescent="0.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 s="8">
        <v>1426532437</v>
      </c>
      <c r="J1027" s="8">
        <v>1423944037</v>
      </c>
      <c r="K1027" t="b">
        <v>1</v>
      </c>
      <c r="L1027">
        <v>1071</v>
      </c>
      <c r="M1027" t="b">
        <v>1</v>
      </c>
      <c r="N1027" s="5">
        <f>Table1[[#This Row],[pledged]]/Table1[[#This Row],[backers_count]]</f>
        <v>71.848571428571432</v>
      </c>
      <c r="O1027" s="1">
        <f t="shared" ref="O1027:O1090" si="50">ROUND(($E1027/$D1027)*100,0)</f>
        <v>110</v>
      </c>
      <c r="P1027" s="5" t="s">
        <v>8279</v>
      </c>
      <c r="Q1027" s="1" t="s">
        <v>8326</v>
      </c>
      <c r="R1027" s="1" t="s">
        <v>8331</v>
      </c>
      <c r="S1027" s="9">
        <f t="shared" si="48"/>
        <v>42049.833761574075</v>
      </c>
      <c r="T1027" s="11">
        <f t="shared" si="49"/>
        <v>42079.792094907403</v>
      </c>
      <c r="U1027" s="12" t="str">
        <f>TEXT(Table1[[#This Row],[Date Created Conversion (Launched at)]],"mmmm")</f>
        <v>February</v>
      </c>
      <c r="V1027" s="12">
        <f>YEAR(Table1[[#This Row],[Date Created Conversion (Launched at)]])</f>
        <v>2015</v>
      </c>
    </row>
    <row r="1028" spans="1:22" ht="43" x14ac:dyDescent="0.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 s="8">
        <v>1459414016</v>
      </c>
      <c r="J1028" s="8">
        <v>1456480016</v>
      </c>
      <c r="K1028" t="b">
        <v>1</v>
      </c>
      <c r="L1028">
        <v>122</v>
      </c>
      <c r="M1028" t="b">
        <v>1</v>
      </c>
      <c r="N1028" s="5">
        <f>Table1[[#This Row],[pledged]]/Table1[[#This Row],[backers_count]]</f>
        <v>57.381803278688523</v>
      </c>
      <c r="O1028" s="1">
        <f t="shared" si="50"/>
        <v>100</v>
      </c>
      <c r="P1028" s="5" t="s">
        <v>8279</v>
      </c>
      <c r="Q1028" s="1" t="s">
        <v>8326</v>
      </c>
      <c r="R1028" s="1" t="s">
        <v>8331</v>
      </c>
      <c r="S1028" s="9">
        <f t="shared" si="48"/>
        <v>42426.407592592594</v>
      </c>
      <c r="T1028" s="11">
        <f t="shared" si="49"/>
        <v>42460.365925925929</v>
      </c>
      <c r="U1028" s="12" t="str">
        <f>TEXT(Table1[[#This Row],[Date Created Conversion (Launched at)]],"mmmm")</f>
        <v>February</v>
      </c>
      <c r="V1028" s="12">
        <f>YEAR(Table1[[#This Row],[Date Created Conversion (Launched at)]])</f>
        <v>2016</v>
      </c>
    </row>
    <row r="1029" spans="1:22" ht="43" x14ac:dyDescent="0.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 s="8">
        <v>1414025347</v>
      </c>
      <c r="J1029" s="8">
        <v>1411433347</v>
      </c>
      <c r="K1029" t="b">
        <v>1</v>
      </c>
      <c r="L1029">
        <v>111</v>
      </c>
      <c r="M1029" t="b">
        <v>1</v>
      </c>
      <c r="N1029" s="5">
        <f>Table1[[#This Row],[pledged]]/Table1[[#This Row],[backers_count]]</f>
        <v>69.666666666666671</v>
      </c>
      <c r="O1029" s="1">
        <f t="shared" si="50"/>
        <v>103</v>
      </c>
      <c r="P1029" s="5" t="s">
        <v>8279</v>
      </c>
      <c r="Q1029" s="1" t="s">
        <v>8326</v>
      </c>
      <c r="R1029" s="1" t="s">
        <v>8331</v>
      </c>
      <c r="S1029" s="9">
        <f t="shared" si="48"/>
        <v>41905.034108796295</v>
      </c>
      <c r="T1029" s="11">
        <f t="shared" si="49"/>
        <v>41935.034108796295</v>
      </c>
      <c r="U1029" s="12" t="str">
        <f>TEXT(Table1[[#This Row],[Date Created Conversion (Launched at)]],"mmmm")</f>
        <v>September</v>
      </c>
      <c r="V1029" s="12">
        <f>YEAR(Table1[[#This Row],[Date Created Conversion (Launched at)]])</f>
        <v>2014</v>
      </c>
    </row>
    <row r="1030" spans="1:22" ht="43" x14ac:dyDescent="0.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 s="8">
        <v>1488830400</v>
      </c>
      <c r="J1030" s="8">
        <v>1484924605</v>
      </c>
      <c r="K1030" t="b">
        <v>1</v>
      </c>
      <c r="L1030">
        <v>255</v>
      </c>
      <c r="M1030" t="b">
        <v>1</v>
      </c>
      <c r="N1030" s="5">
        <f>Table1[[#This Row],[pledged]]/Table1[[#This Row],[backers_count]]</f>
        <v>45.988235294117644</v>
      </c>
      <c r="O1030" s="1">
        <f t="shared" si="50"/>
        <v>117</v>
      </c>
      <c r="P1030" s="5" t="s">
        <v>8279</v>
      </c>
      <c r="Q1030" s="1" t="s">
        <v>8326</v>
      </c>
      <c r="R1030" s="1" t="s">
        <v>8331</v>
      </c>
      <c r="S1030" s="9">
        <f t="shared" si="48"/>
        <v>42755.627372685187</v>
      </c>
      <c r="T1030" s="11">
        <f t="shared" si="49"/>
        <v>42800.833333333328</v>
      </c>
      <c r="U1030" s="12" t="str">
        <f>TEXT(Table1[[#This Row],[Date Created Conversion (Launched at)]],"mmmm")</f>
        <v>January</v>
      </c>
      <c r="V1030" s="12">
        <f>YEAR(Table1[[#This Row],[Date Created Conversion (Launched at)]])</f>
        <v>2017</v>
      </c>
    </row>
    <row r="1031" spans="1:22" ht="28.7" x14ac:dyDescent="0.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 s="8">
        <v>1428184740</v>
      </c>
      <c r="J1031" s="8">
        <v>1423501507</v>
      </c>
      <c r="K1031" t="b">
        <v>0</v>
      </c>
      <c r="L1031">
        <v>141</v>
      </c>
      <c r="M1031" t="b">
        <v>1</v>
      </c>
      <c r="N1031" s="5">
        <f>Table1[[#This Row],[pledged]]/Table1[[#This Row],[backers_count]]</f>
        <v>79.262411347517727</v>
      </c>
      <c r="O1031" s="1">
        <f t="shared" si="50"/>
        <v>112</v>
      </c>
      <c r="P1031" s="5" t="s">
        <v>8279</v>
      </c>
      <c r="Q1031" s="1" t="s">
        <v>8326</v>
      </c>
      <c r="R1031" s="1" t="s">
        <v>8331</v>
      </c>
      <c r="S1031" s="9">
        <f t="shared" si="48"/>
        <v>42044.711886574078</v>
      </c>
      <c r="T1031" s="11">
        <f t="shared" si="49"/>
        <v>42098.915972222225</v>
      </c>
      <c r="U1031" s="12" t="str">
        <f>TEXT(Table1[[#This Row],[Date Created Conversion (Launched at)]],"mmmm")</f>
        <v>February</v>
      </c>
      <c r="V1031" s="12">
        <f>YEAR(Table1[[#This Row],[Date Created Conversion (Launched at)]])</f>
        <v>2015</v>
      </c>
    </row>
    <row r="1032" spans="1:22" ht="28.7" x14ac:dyDescent="0.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 s="8">
        <v>1473680149</v>
      </c>
      <c r="J1032" s="8">
        <v>1472470549</v>
      </c>
      <c r="K1032" t="b">
        <v>0</v>
      </c>
      <c r="L1032">
        <v>159</v>
      </c>
      <c r="M1032" t="b">
        <v>1</v>
      </c>
      <c r="N1032" s="5">
        <f>Table1[[#This Row],[pledged]]/Table1[[#This Row],[backers_count]]</f>
        <v>43.031446540880502</v>
      </c>
      <c r="O1032" s="1">
        <f t="shared" si="50"/>
        <v>342</v>
      </c>
      <c r="P1032" s="5" t="s">
        <v>8279</v>
      </c>
      <c r="Q1032" s="1" t="s">
        <v>8326</v>
      </c>
      <c r="R1032" s="1" t="s">
        <v>8331</v>
      </c>
      <c r="S1032" s="9">
        <f t="shared" si="48"/>
        <v>42611.483206018514</v>
      </c>
      <c r="T1032" s="11">
        <f t="shared" si="49"/>
        <v>42625.483206018514</v>
      </c>
      <c r="U1032" s="12" t="str">
        <f>TEXT(Table1[[#This Row],[Date Created Conversion (Launched at)]],"mmmm")</f>
        <v>August</v>
      </c>
      <c r="V1032" s="12">
        <f>YEAR(Table1[[#This Row],[Date Created Conversion (Launched at)]])</f>
        <v>2016</v>
      </c>
    </row>
    <row r="1033" spans="1:22" ht="43" x14ac:dyDescent="0.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 s="8">
        <v>1450290010</v>
      </c>
      <c r="J1033" s="8">
        <v>1447698010</v>
      </c>
      <c r="K1033" t="b">
        <v>0</v>
      </c>
      <c r="L1033">
        <v>99</v>
      </c>
      <c r="M1033" t="b">
        <v>1</v>
      </c>
      <c r="N1033" s="5">
        <f>Table1[[#This Row],[pledged]]/Table1[[#This Row],[backers_count]]</f>
        <v>108.48484848484848</v>
      </c>
      <c r="O1033" s="1">
        <f t="shared" si="50"/>
        <v>107</v>
      </c>
      <c r="P1033" s="5" t="s">
        <v>8279</v>
      </c>
      <c r="Q1033" s="1" t="s">
        <v>8326</v>
      </c>
      <c r="R1033" s="1" t="s">
        <v>8331</v>
      </c>
      <c r="S1033" s="9">
        <f t="shared" si="48"/>
        <v>42324.764004629629</v>
      </c>
      <c r="T1033" s="11">
        <f t="shared" si="49"/>
        <v>42354.764004629629</v>
      </c>
      <c r="U1033" s="12" t="str">
        <f>TEXT(Table1[[#This Row],[Date Created Conversion (Launched at)]],"mmmm")</f>
        <v>November</v>
      </c>
      <c r="V1033" s="12">
        <f>YEAR(Table1[[#This Row],[Date Created Conversion (Launched at)]])</f>
        <v>2015</v>
      </c>
    </row>
    <row r="1034" spans="1:22" x14ac:dyDescent="0.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 s="8">
        <v>1466697625</v>
      </c>
      <c r="J1034" s="8">
        <v>1464105625</v>
      </c>
      <c r="K1034" t="b">
        <v>0</v>
      </c>
      <c r="L1034">
        <v>96</v>
      </c>
      <c r="M1034" t="b">
        <v>1</v>
      </c>
      <c r="N1034" s="5">
        <f>Table1[[#This Row],[pledged]]/Table1[[#This Row],[backers_count]]</f>
        <v>61.029583333333335</v>
      </c>
      <c r="O1034" s="1">
        <f t="shared" si="50"/>
        <v>108</v>
      </c>
      <c r="P1034" s="5" t="s">
        <v>8279</v>
      </c>
      <c r="Q1034" s="1" t="s">
        <v>8326</v>
      </c>
      <c r="R1034" s="1" t="s">
        <v>8331</v>
      </c>
      <c r="S1034" s="9">
        <f t="shared" si="48"/>
        <v>42514.666956018518</v>
      </c>
      <c r="T1034" s="11">
        <f t="shared" si="49"/>
        <v>42544.666956018518</v>
      </c>
      <c r="U1034" s="12" t="str">
        <f>TEXT(Table1[[#This Row],[Date Created Conversion (Launched at)]],"mmmm")</f>
        <v>May</v>
      </c>
      <c r="V1034" s="12">
        <f>YEAR(Table1[[#This Row],[Date Created Conversion (Launched at)]])</f>
        <v>2016</v>
      </c>
    </row>
    <row r="1035" spans="1:22" ht="43" x14ac:dyDescent="0.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 s="8">
        <v>1481564080</v>
      </c>
      <c r="J1035" s="8">
        <v>1479144880</v>
      </c>
      <c r="K1035" t="b">
        <v>0</v>
      </c>
      <c r="L1035">
        <v>27</v>
      </c>
      <c r="M1035" t="b">
        <v>1</v>
      </c>
      <c r="N1035" s="5">
        <f>Table1[[#This Row],[pledged]]/Table1[[#This Row],[backers_count]]</f>
        <v>50.592592592592595</v>
      </c>
      <c r="O1035" s="1">
        <f t="shared" si="50"/>
        <v>103</v>
      </c>
      <c r="P1035" s="5" t="s">
        <v>8279</v>
      </c>
      <c r="Q1035" s="1" t="s">
        <v>8326</v>
      </c>
      <c r="R1035" s="1" t="s">
        <v>8331</v>
      </c>
      <c r="S1035" s="9">
        <f t="shared" si="48"/>
        <v>42688.732407407406</v>
      </c>
      <c r="T1035" s="11">
        <f t="shared" si="49"/>
        <v>42716.732407407406</v>
      </c>
      <c r="U1035" s="12" t="str">
        <f>TEXT(Table1[[#This Row],[Date Created Conversion (Launched at)]],"mmmm")</f>
        <v>November</v>
      </c>
      <c r="V1035" s="12">
        <f>YEAR(Table1[[#This Row],[Date Created Conversion (Launched at)]])</f>
        <v>2016</v>
      </c>
    </row>
    <row r="1036" spans="1:22" ht="43" x14ac:dyDescent="0.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 s="8">
        <v>1470369540</v>
      </c>
      <c r="J1036" s="8">
        <v>1467604804</v>
      </c>
      <c r="K1036" t="b">
        <v>0</v>
      </c>
      <c r="L1036">
        <v>166</v>
      </c>
      <c r="M1036" t="b">
        <v>1</v>
      </c>
      <c r="N1036" s="5">
        <f>Table1[[#This Row],[pledged]]/Table1[[#This Row],[backers_count]]</f>
        <v>39.157168674698795</v>
      </c>
      <c r="O1036" s="1">
        <f t="shared" si="50"/>
        <v>130</v>
      </c>
      <c r="P1036" s="5" t="s">
        <v>8279</v>
      </c>
      <c r="Q1036" s="1" t="s">
        <v>8326</v>
      </c>
      <c r="R1036" s="1" t="s">
        <v>8331</v>
      </c>
      <c r="S1036" s="9">
        <f t="shared" si="48"/>
        <v>42555.166712962964</v>
      </c>
      <c r="T1036" s="11">
        <f t="shared" si="49"/>
        <v>42587.165972222225</v>
      </c>
      <c r="U1036" s="12" t="str">
        <f>TEXT(Table1[[#This Row],[Date Created Conversion (Launched at)]],"mmmm")</f>
        <v>July</v>
      </c>
      <c r="V1036" s="12">
        <f>YEAR(Table1[[#This Row],[Date Created Conversion (Launched at)]])</f>
        <v>2016</v>
      </c>
    </row>
    <row r="1037" spans="1:22" ht="43" x14ac:dyDescent="0.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 s="8">
        <v>1423668220</v>
      </c>
      <c r="J1037" s="8">
        <v>1421076220</v>
      </c>
      <c r="K1037" t="b">
        <v>0</v>
      </c>
      <c r="L1037">
        <v>76</v>
      </c>
      <c r="M1037" t="b">
        <v>1</v>
      </c>
      <c r="N1037" s="5">
        <f>Table1[[#This Row],[pledged]]/Table1[[#This Row],[backers_count]]</f>
        <v>65.15789473684211</v>
      </c>
      <c r="O1037" s="1">
        <f t="shared" si="50"/>
        <v>108</v>
      </c>
      <c r="P1037" s="5" t="s">
        <v>8279</v>
      </c>
      <c r="Q1037" s="1" t="s">
        <v>8326</v>
      </c>
      <c r="R1037" s="1" t="s">
        <v>8331</v>
      </c>
      <c r="S1037" s="9">
        <f t="shared" si="48"/>
        <v>42016.641435185185</v>
      </c>
      <c r="T1037" s="11">
        <f t="shared" si="49"/>
        <v>42046.641435185185</v>
      </c>
      <c r="U1037" s="12" t="str">
        <f>TEXT(Table1[[#This Row],[Date Created Conversion (Launched at)]],"mmmm")</f>
        <v>January</v>
      </c>
      <c r="V1037" s="12">
        <f>YEAR(Table1[[#This Row],[Date Created Conversion (Launched at)]])</f>
        <v>2015</v>
      </c>
    </row>
    <row r="1038" spans="1:22" ht="43" x14ac:dyDescent="0.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 s="8">
        <v>1357545600</v>
      </c>
      <c r="J1038" s="8">
        <v>1354790790</v>
      </c>
      <c r="K1038" t="b">
        <v>0</v>
      </c>
      <c r="L1038">
        <v>211</v>
      </c>
      <c r="M1038" t="b">
        <v>1</v>
      </c>
      <c r="N1038" s="5">
        <f>Table1[[#This Row],[pledged]]/Table1[[#This Row],[backers_count]]</f>
        <v>23.963127962085309</v>
      </c>
      <c r="O1038" s="1">
        <f t="shared" si="50"/>
        <v>112</v>
      </c>
      <c r="P1038" s="5" t="s">
        <v>8279</v>
      </c>
      <c r="Q1038" s="1" t="s">
        <v>8326</v>
      </c>
      <c r="R1038" s="1" t="s">
        <v>8331</v>
      </c>
      <c r="S1038" s="9">
        <f t="shared" si="48"/>
        <v>41249.448958333334</v>
      </c>
      <c r="T1038" s="11">
        <f t="shared" si="49"/>
        <v>41281.333333333336</v>
      </c>
      <c r="U1038" s="12" t="str">
        <f>TEXT(Table1[[#This Row],[Date Created Conversion (Launched at)]],"mmmm")</f>
        <v>December</v>
      </c>
      <c r="V1038" s="12">
        <f>YEAR(Table1[[#This Row],[Date Created Conversion (Launched at)]])</f>
        <v>2012</v>
      </c>
    </row>
    <row r="1039" spans="1:22" ht="43" x14ac:dyDescent="0.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 s="8">
        <v>1431925200</v>
      </c>
      <c r="J1039" s="8">
        <v>1429991062</v>
      </c>
      <c r="K1039" t="b">
        <v>0</v>
      </c>
      <c r="L1039">
        <v>21</v>
      </c>
      <c r="M1039" t="b">
        <v>1</v>
      </c>
      <c r="N1039" s="5">
        <f>Table1[[#This Row],[pledged]]/Table1[[#This Row],[backers_count]]</f>
        <v>48.61904761904762</v>
      </c>
      <c r="O1039" s="1">
        <f t="shared" si="50"/>
        <v>102</v>
      </c>
      <c r="P1039" s="5" t="s">
        <v>8279</v>
      </c>
      <c r="Q1039" s="1" t="s">
        <v>8326</v>
      </c>
      <c r="R1039" s="1" t="s">
        <v>8331</v>
      </c>
      <c r="S1039" s="9">
        <f t="shared" si="48"/>
        <v>42119.822476851856</v>
      </c>
      <c r="T1039" s="11">
        <f t="shared" si="49"/>
        <v>42142.208333333328</v>
      </c>
      <c r="U1039" s="12" t="str">
        <f>TEXT(Table1[[#This Row],[Date Created Conversion (Launched at)]],"mmmm")</f>
        <v>April</v>
      </c>
      <c r="V1039" s="12">
        <f>YEAR(Table1[[#This Row],[Date Created Conversion (Launched at)]])</f>
        <v>2015</v>
      </c>
    </row>
    <row r="1040" spans="1:22" ht="43" x14ac:dyDescent="0.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 s="8">
        <v>1458362023</v>
      </c>
      <c r="J1040" s="8">
        <v>1455773623</v>
      </c>
      <c r="K1040" t="b">
        <v>0</v>
      </c>
      <c r="L1040">
        <v>61</v>
      </c>
      <c r="M1040" t="b">
        <v>1</v>
      </c>
      <c r="N1040" s="5">
        <f>Table1[[#This Row],[pledged]]/Table1[[#This Row],[backers_count]]</f>
        <v>35.73770491803279</v>
      </c>
      <c r="O1040" s="1">
        <f t="shared" si="50"/>
        <v>145</v>
      </c>
      <c r="P1040" s="5" t="s">
        <v>8279</v>
      </c>
      <c r="Q1040" s="1" t="s">
        <v>8326</v>
      </c>
      <c r="R1040" s="1" t="s">
        <v>8331</v>
      </c>
      <c r="S1040" s="9">
        <f t="shared" si="48"/>
        <v>42418.231747685189</v>
      </c>
      <c r="T1040" s="11">
        <f t="shared" si="49"/>
        <v>42448.190081018518</v>
      </c>
      <c r="U1040" s="12" t="str">
        <f>TEXT(Table1[[#This Row],[Date Created Conversion (Launched at)]],"mmmm")</f>
        <v>February</v>
      </c>
      <c r="V1040" s="12">
        <f>YEAR(Table1[[#This Row],[Date Created Conversion (Launched at)]])</f>
        <v>2016</v>
      </c>
    </row>
    <row r="1041" spans="1:22" ht="43" x14ac:dyDescent="0.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 s="8">
        <v>1481615940</v>
      </c>
      <c r="J1041" s="8">
        <v>1479436646</v>
      </c>
      <c r="K1041" t="b">
        <v>0</v>
      </c>
      <c r="L1041">
        <v>30</v>
      </c>
      <c r="M1041" t="b">
        <v>1</v>
      </c>
      <c r="N1041" s="5">
        <f>Table1[[#This Row],[pledged]]/Table1[[#This Row],[backers_count]]</f>
        <v>21.366666666666667</v>
      </c>
      <c r="O1041" s="1">
        <f t="shared" si="50"/>
        <v>128</v>
      </c>
      <c r="P1041" s="5" t="s">
        <v>8279</v>
      </c>
      <c r="Q1041" s="1" t="s">
        <v>8326</v>
      </c>
      <c r="R1041" s="1" t="s">
        <v>8331</v>
      </c>
      <c r="S1041" s="9">
        <f t="shared" si="48"/>
        <v>42692.109328703707</v>
      </c>
      <c r="T1041" s="11">
        <f t="shared" si="49"/>
        <v>42717.332638888889</v>
      </c>
      <c r="U1041" s="12" t="str">
        <f>TEXT(Table1[[#This Row],[Date Created Conversion (Launched at)]],"mmmm")</f>
        <v>November</v>
      </c>
      <c r="V1041" s="12">
        <f>YEAR(Table1[[#This Row],[Date Created Conversion (Launched at)]])</f>
        <v>2016</v>
      </c>
    </row>
    <row r="1042" spans="1:22" ht="43" x14ac:dyDescent="0.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 s="8">
        <v>1472317209</v>
      </c>
      <c r="J1042" s="8">
        <v>1469725209</v>
      </c>
      <c r="K1042" t="b">
        <v>0</v>
      </c>
      <c r="L1042">
        <v>1</v>
      </c>
      <c r="M1042" t="b">
        <v>0</v>
      </c>
      <c r="N1042" s="5">
        <f>Table1[[#This Row],[pledged]]/Table1[[#This Row],[backers_count]]</f>
        <v>250</v>
      </c>
      <c r="O1042" s="1">
        <f t="shared" si="50"/>
        <v>0</v>
      </c>
      <c r="P1042" s="5" t="s">
        <v>8280</v>
      </c>
      <c r="Q1042" s="1" t="s">
        <v>8332</v>
      </c>
      <c r="R1042" s="1" t="s">
        <v>8333</v>
      </c>
      <c r="S1042" s="9">
        <f t="shared" si="48"/>
        <v>42579.708437499998</v>
      </c>
      <c r="T1042" s="11">
        <f t="shared" si="49"/>
        <v>42609.708437499998</v>
      </c>
      <c r="U1042" s="12" t="str">
        <f>TEXT(Table1[[#This Row],[Date Created Conversion (Launched at)]],"mmmm")</f>
        <v>July</v>
      </c>
      <c r="V1042" s="12">
        <f>YEAR(Table1[[#This Row],[Date Created Conversion (Launched at)]])</f>
        <v>2016</v>
      </c>
    </row>
    <row r="1043" spans="1:22" ht="43" x14ac:dyDescent="0.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 s="8">
        <v>1406769992</v>
      </c>
      <c r="J1043" s="8">
        <v>1405041992</v>
      </c>
      <c r="K1043" t="b">
        <v>0</v>
      </c>
      <c r="L1043">
        <v>0</v>
      </c>
      <c r="M1043" t="b">
        <v>0</v>
      </c>
      <c r="N1043" s="5" t="e">
        <f>Table1[[#This Row],[pledged]]/Table1[[#This Row],[backers_count]]</f>
        <v>#DIV/0!</v>
      </c>
      <c r="O1043" s="1">
        <f t="shared" si="50"/>
        <v>0</v>
      </c>
      <c r="P1043" s="5" t="s">
        <v>8280</v>
      </c>
      <c r="Q1043" s="1" t="s">
        <v>8332</v>
      </c>
      <c r="R1043" s="1" t="s">
        <v>8333</v>
      </c>
      <c r="S1043" s="9">
        <f t="shared" si="48"/>
        <v>41831.06009259259</v>
      </c>
      <c r="T1043" s="11">
        <f t="shared" si="49"/>
        <v>41851.06009259259</v>
      </c>
      <c r="U1043" s="12" t="str">
        <f>TEXT(Table1[[#This Row],[Date Created Conversion (Launched at)]],"mmmm")</f>
        <v>July</v>
      </c>
      <c r="V1043" s="12">
        <f>YEAR(Table1[[#This Row],[Date Created Conversion (Launched at)]])</f>
        <v>2014</v>
      </c>
    </row>
    <row r="1044" spans="1:22" ht="43" x14ac:dyDescent="0.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 s="8">
        <v>1410516000</v>
      </c>
      <c r="J1044" s="8">
        <v>1406824948</v>
      </c>
      <c r="K1044" t="b">
        <v>0</v>
      </c>
      <c r="L1044">
        <v>1</v>
      </c>
      <c r="M1044" t="b">
        <v>0</v>
      </c>
      <c r="N1044" s="5">
        <f>Table1[[#This Row],[pledged]]/Table1[[#This Row],[backers_count]]</f>
        <v>10</v>
      </c>
      <c r="O1044" s="1">
        <f t="shared" si="50"/>
        <v>2</v>
      </c>
      <c r="P1044" s="5" t="s">
        <v>8280</v>
      </c>
      <c r="Q1044" s="1" t="s">
        <v>8332</v>
      </c>
      <c r="R1044" s="1" t="s">
        <v>8333</v>
      </c>
      <c r="S1044" s="9">
        <f t="shared" si="48"/>
        <v>41851.696157407408</v>
      </c>
      <c r="T1044" s="11">
        <f t="shared" si="49"/>
        <v>41894.416666666664</v>
      </c>
      <c r="U1044" s="12" t="str">
        <f>TEXT(Table1[[#This Row],[Date Created Conversion (Launched at)]],"mmmm")</f>
        <v>July</v>
      </c>
      <c r="V1044" s="12">
        <f>YEAR(Table1[[#This Row],[Date Created Conversion (Launched at)]])</f>
        <v>2014</v>
      </c>
    </row>
    <row r="1045" spans="1:22" ht="43" x14ac:dyDescent="0.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 s="8">
        <v>1432101855</v>
      </c>
      <c r="J1045" s="8">
        <v>1429509855</v>
      </c>
      <c r="K1045" t="b">
        <v>0</v>
      </c>
      <c r="L1045">
        <v>292</v>
      </c>
      <c r="M1045" t="b">
        <v>0</v>
      </c>
      <c r="N1045" s="5">
        <f>Table1[[#This Row],[pledged]]/Table1[[#This Row],[backers_count]]</f>
        <v>29.236301369863014</v>
      </c>
      <c r="O1045" s="1">
        <f t="shared" si="50"/>
        <v>9</v>
      </c>
      <c r="P1045" s="5" t="s">
        <v>8280</v>
      </c>
      <c r="Q1045" s="1" t="s">
        <v>8332</v>
      </c>
      <c r="R1045" s="1" t="s">
        <v>8333</v>
      </c>
      <c r="S1045" s="9">
        <f t="shared" si="48"/>
        <v>42114.252951388888</v>
      </c>
      <c r="T1045" s="11">
        <f t="shared" si="49"/>
        <v>42144.252951388888</v>
      </c>
      <c r="U1045" s="12" t="str">
        <f>TEXT(Table1[[#This Row],[Date Created Conversion (Launched at)]],"mmmm")</f>
        <v>April</v>
      </c>
      <c r="V1045" s="12">
        <f>YEAR(Table1[[#This Row],[Date Created Conversion (Launched at)]])</f>
        <v>2015</v>
      </c>
    </row>
    <row r="1046" spans="1:22" ht="43" x14ac:dyDescent="0.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 s="8">
        <v>1425587220</v>
      </c>
      <c r="J1046" s="8">
        <v>1420668801</v>
      </c>
      <c r="K1046" t="b">
        <v>0</v>
      </c>
      <c r="L1046">
        <v>2</v>
      </c>
      <c r="M1046" t="b">
        <v>0</v>
      </c>
      <c r="N1046" s="5">
        <f>Table1[[#This Row],[pledged]]/Table1[[#This Row],[backers_count]]</f>
        <v>3</v>
      </c>
      <c r="O1046" s="1">
        <f t="shared" si="50"/>
        <v>0</v>
      </c>
      <c r="P1046" s="5" t="s">
        <v>8280</v>
      </c>
      <c r="Q1046" s="1" t="s">
        <v>8332</v>
      </c>
      <c r="R1046" s="1" t="s">
        <v>8333</v>
      </c>
      <c r="S1046" s="9">
        <f t="shared" si="48"/>
        <v>42011.925937499997</v>
      </c>
      <c r="T1046" s="11">
        <f t="shared" si="49"/>
        <v>42068.852083333331</v>
      </c>
      <c r="U1046" s="12" t="str">
        <f>TEXT(Table1[[#This Row],[Date Created Conversion (Launched at)]],"mmmm")</f>
        <v>January</v>
      </c>
      <c r="V1046" s="12">
        <f>YEAR(Table1[[#This Row],[Date Created Conversion (Launched at)]])</f>
        <v>2015</v>
      </c>
    </row>
    <row r="1047" spans="1:22" ht="43" x14ac:dyDescent="0.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 s="8">
        <v>1408827550</v>
      </c>
      <c r="J1047" s="8">
        <v>1406235550</v>
      </c>
      <c r="K1047" t="b">
        <v>0</v>
      </c>
      <c r="L1047">
        <v>8</v>
      </c>
      <c r="M1047" t="b">
        <v>0</v>
      </c>
      <c r="N1047" s="5">
        <f>Table1[[#This Row],[pledged]]/Table1[[#This Row],[backers_count]]</f>
        <v>33.25</v>
      </c>
      <c r="O1047" s="1">
        <f t="shared" si="50"/>
        <v>3</v>
      </c>
      <c r="P1047" s="5" t="s">
        <v>8280</v>
      </c>
      <c r="Q1047" s="1" t="s">
        <v>8332</v>
      </c>
      <c r="R1047" s="1" t="s">
        <v>8333</v>
      </c>
      <c r="S1047" s="9">
        <f t="shared" si="48"/>
        <v>41844.874421296292</v>
      </c>
      <c r="T1047" s="11">
        <f t="shared" si="49"/>
        <v>41874.874421296292</v>
      </c>
      <c r="U1047" s="12" t="str">
        <f>TEXT(Table1[[#This Row],[Date Created Conversion (Launched at)]],"mmmm")</f>
        <v>July</v>
      </c>
      <c r="V1047" s="12">
        <f>YEAR(Table1[[#This Row],[Date Created Conversion (Launched at)]])</f>
        <v>2014</v>
      </c>
    </row>
    <row r="1048" spans="1:22" ht="43" x14ac:dyDescent="0.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 s="8">
        <v>1451161560</v>
      </c>
      <c r="J1048" s="8">
        <v>1447273560</v>
      </c>
      <c r="K1048" t="b">
        <v>0</v>
      </c>
      <c r="L1048">
        <v>0</v>
      </c>
      <c r="M1048" t="b">
        <v>0</v>
      </c>
      <c r="N1048" s="5" t="e">
        <f>Table1[[#This Row],[pledged]]/Table1[[#This Row],[backers_count]]</f>
        <v>#DIV/0!</v>
      </c>
      <c r="O1048" s="1">
        <f t="shared" si="50"/>
        <v>0</v>
      </c>
      <c r="P1048" s="5" t="s">
        <v>8280</v>
      </c>
      <c r="Q1048" s="1" t="s">
        <v>8332</v>
      </c>
      <c r="R1048" s="1" t="s">
        <v>8333</v>
      </c>
      <c r="S1048" s="9">
        <f t="shared" si="48"/>
        <v>42319.851388888885</v>
      </c>
      <c r="T1048" s="11">
        <f t="shared" si="49"/>
        <v>42364.851388888885</v>
      </c>
      <c r="U1048" s="12" t="str">
        <f>TEXT(Table1[[#This Row],[Date Created Conversion (Launched at)]],"mmmm")</f>
        <v>November</v>
      </c>
      <c r="V1048" s="12">
        <f>YEAR(Table1[[#This Row],[Date Created Conversion (Launched at)]])</f>
        <v>2015</v>
      </c>
    </row>
    <row r="1049" spans="1:22" ht="43" x14ac:dyDescent="0.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 s="8">
        <v>1415219915</v>
      </c>
      <c r="J1049" s="8">
        <v>1412624315</v>
      </c>
      <c r="K1049" t="b">
        <v>0</v>
      </c>
      <c r="L1049">
        <v>1</v>
      </c>
      <c r="M1049" t="b">
        <v>0</v>
      </c>
      <c r="N1049" s="5">
        <f>Table1[[#This Row],[pledged]]/Table1[[#This Row],[backers_count]]</f>
        <v>1</v>
      </c>
      <c r="O1049" s="1">
        <f t="shared" si="50"/>
        <v>0</v>
      </c>
      <c r="P1049" s="5" t="s">
        <v>8280</v>
      </c>
      <c r="Q1049" s="1" t="s">
        <v>8332</v>
      </c>
      <c r="R1049" s="1" t="s">
        <v>8333</v>
      </c>
      <c r="S1049" s="9">
        <f t="shared" si="48"/>
        <v>41918.818460648152</v>
      </c>
      <c r="T1049" s="11">
        <f t="shared" si="49"/>
        <v>41948.860127314816</v>
      </c>
      <c r="U1049" s="12" t="str">
        <f>TEXT(Table1[[#This Row],[Date Created Conversion (Launched at)]],"mmmm")</f>
        <v>October</v>
      </c>
      <c r="V1049" s="12">
        <f>YEAR(Table1[[#This Row],[Date Created Conversion (Launched at)]])</f>
        <v>2014</v>
      </c>
    </row>
    <row r="1050" spans="1:22" ht="43" x14ac:dyDescent="0.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 s="8">
        <v>1474766189</v>
      </c>
      <c r="J1050" s="8">
        <v>1471310189</v>
      </c>
      <c r="K1050" t="b">
        <v>0</v>
      </c>
      <c r="L1050">
        <v>4</v>
      </c>
      <c r="M1050" t="b">
        <v>0</v>
      </c>
      <c r="N1050" s="5">
        <f>Table1[[#This Row],[pledged]]/Table1[[#This Row],[backers_count]]</f>
        <v>53</v>
      </c>
      <c r="O1050" s="1">
        <f t="shared" si="50"/>
        <v>1</v>
      </c>
      <c r="P1050" s="5" t="s">
        <v>8280</v>
      </c>
      <c r="Q1050" s="1" t="s">
        <v>8332</v>
      </c>
      <c r="R1050" s="1" t="s">
        <v>8333</v>
      </c>
      <c r="S1050" s="9">
        <f t="shared" si="48"/>
        <v>42598.053113425922</v>
      </c>
      <c r="T1050" s="11">
        <f t="shared" si="49"/>
        <v>42638.053113425922</v>
      </c>
      <c r="U1050" s="12" t="str">
        <f>TEXT(Table1[[#This Row],[Date Created Conversion (Launched at)]],"mmmm")</f>
        <v>August</v>
      </c>
      <c r="V1050" s="12">
        <f>YEAR(Table1[[#This Row],[Date Created Conversion (Launched at)]])</f>
        <v>2016</v>
      </c>
    </row>
    <row r="1051" spans="1:22" x14ac:dyDescent="0.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 s="8">
        <v>1455272445</v>
      </c>
      <c r="J1051" s="8">
        <v>1452680445</v>
      </c>
      <c r="K1051" t="b">
        <v>0</v>
      </c>
      <c r="L1051">
        <v>0</v>
      </c>
      <c r="M1051" t="b">
        <v>0</v>
      </c>
      <c r="N1051" s="5" t="e">
        <f>Table1[[#This Row],[pledged]]/Table1[[#This Row],[backers_count]]</f>
        <v>#DIV/0!</v>
      </c>
      <c r="O1051" s="1">
        <f t="shared" si="50"/>
        <v>0</v>
      </c>
      <c r="P1051" s="5" t="s">
        <v>8280</v>
      </c>
      <c r="Q1051" s="1" t="s">
        <v>8332</v>
      </c>
      <c r="R1051" s="1" t="s">
        <v>8333</v>
      </c>
      <c r="S1051" s="9">
        <f t="shared" si="48"/>
        <v>42382.431076388893</v>
      </c>
      <c r="T1051" s="11">
        <f t="shared" si="49"/>
        <v>42412.431076388893</v>
      </c>
      <c r="U1051" s="12" t="str">
        <f>TEXT(Table1[[#This Row],[Date Created Conversion (Launched at)]],"mmmm")</f>
        <v>January</v>
      </c>
      <c r="V1051" s="12">
        <f>YEAR(Table1[[#This Row],[Date Created Conversion (Launched at)]])</f>
        <v>2016</v>
      </c>
    </row>
    <row r="1052" spans="1:22" ht="28.7" x14ac:dyDescent="0.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 s="8">
        <v>1442257677</v>
      </c>
      <c r="J1052" s="8">
        <v>1439665677</v>
      </c>
      <c r="K1052" t="b">
        <v>0</v>
      </c>
      <c r="L1052">
        <v>0</v>
      </c>
      <c r="M1052" t="b">
        <v>0</v>
      </c>
      <c r="N1052" s="5" t="e">
        <f>Table1[[#This Row],[pledged]]/Table1[[#This Row],[backers_count]]</f>
        <v>#DIV/0!</v>
      </c>
      <c r="O1052" s="1">
        <f t="shared" si="50"/>
        <v>0</v>
      </c>
      <c r="P1052" s="5" t="s">
        <v>8280</v>
      </c>
      <c r="Q1052" s="1" t="s">
        <v>8332</v>
      </c>
      <c r="R1052" s="1" t="s">
        <v>8333</v>
      </c>
      <c r="S1052" s="9">
        <f t="shared" si="48"/>
        <v>42231.7971875</v>
      </c>
      <c r="T1052" s="11">
        <f t="shared" si="49"/>
        <v>42261.7971875</v>
      </c>
      <c r="U1052" s="12" t="str">
        <f>TEXT(Table1[[#This Row],[Date Created Conversion (Launched at)]],"mmmm")</f>
        <v>August</v>
      </c>
      <c r="V1052" s="12">
        <f>YEAR(Table1[[#This Row],[Date Created Conversion (Launched at)]])</f>
        <v>2015</v>
      </c>
    </row>
    <row r="1053" spans="1:22" ht="43" x14ac:dyDescent="0.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 s="8">
        <v>1409098825</v>
      </c>
      <c r="J1053" s="8">
        <v>1406679625</v>
      </c>
      <c r="K1053" t="b">
        <v>0</v>
      </c>
      <c r="L1053">
        <v>0</v>
      </c>
      <c r="M1053" t="b">
        <v>0</v>
      </c>
      <c r="N1053" s="5" t="e">
        <f>Table1[[#This Row],[pledged]]/Table1[[#This Row],[backers_count]]</f>
        <v>#DIV/0!</v>
      </c>
      <c r="O1053" s="1">
        <f t="shared" si="50"/>
        <v>0</v>
      </c>
      <c r="P1053" s="5" t="s">
        <v>8280</v>
      </c>
      <c r="Q1053" s="1" t="s">
        <v>8332</v>
      </c>
      <c r="R1053" s="1" t="s">
        <v>8333</v>
      </c>
      <c r="S1053" s="9">
        <f t="shared" si="48"/>
        <v>41850.014178240745</v>
      </c>
      <c r="T1053" s="11">
        <f t="shared" si="49"/>
        <v>41878.014178240745</v>
      </c>
      <c r="U1053" s="12" t="str">
        <f>TEXT(Table1[[#This Row],[Date Created Conversion (Launched at)]],"mmmm")</f>
        <v>July</v>
      </c>
      <c r="V1053" s="12">
        <f>YEAR(Table1[[#This Row],[Date Created Conversion (Launched at)]])</f>
        <v>2014</v>
      </c>
    </row>
    <row r="1054" spans="1:22" ht="57.35" x14ac:dyDescent="0.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 s="8">
        <v>1465243740</v>
      </c>
      <c r="J1054" s="8">
        <v>1461438495</v>
      </c>
      <c r="K1054" t="b">
        <v>0</v>
      </c>
      <c r="L1054">
        <v>0</v>
      </c>
      <c r="M1054" t="b">
        <v>0</v>
      </c>
      <c r="N1054" s="5" t="e">
        <f>Table1[[#This Row],[pledged]]/Table1[[#This Row],[backers_count]]</f>
        <v>#DIV/0!</v>
      </c>
      <c r="O1054" s="1">
        <f t="shared" si="50"/>
        <v>0</v>
      </c>
      <c r="P1054" s="5" t="s">
        <v>8280</v>
      </c>
      <c r="Q1054" s="1" t="s">
        <v>8332</v>
      </c>
      <c r="R1054" s="1" t="s">
        <v>8333</v>
      </c>
      <c r="S1054" s="9">
        <f t="shared" si="48"/>
        <v>42483.797395833331</v>
      </c>
      <c r="T1054" s="11">
        <f t="shared" si="49"/>
        <v>42527.839583333334</v>
      </c>
      <c r="U1054" s="12" t="str">
        <f>TEXT(Table1[[#This Row],[Date Created Conversion (Launched at)]],"mmmm")</f>
        <v>April</v>
      </c>
      <c r="V1054" s="12">
        <f>YEAR(Table1[[#This Row],[Date Created Conversion (Launched at)]])</f>
        <v>2016</v>
      </c>
    </row>
    <row r="1055" spans="1:22" ht="43" x14ac:dyDescent="0.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 s="8">
        <v>1488773332</v>
      </c>
      <c r="J1055" s="8">
        <v>1486613332</v>
      </c>
      <c r="K1055" t="b">
        <v>0</v>
      </c>
      <c r="L1055">
        <v>1</v>
      </c>
      <c r="M1055" t="b">
        <v>0</v>
      </c>
      <c r="N1055" s="5">
        <f>Table1[[#This Row],[pledged]]/Table1[[#This Row],[backers_count]]</f>
        <v>15</v>
      </c>
      <c r="O1055" s="1">
        <f t="shared" si="50"/>
        <v>1</v>
      </c>
      <c r="P1055" s="5" t="s">
        <v>8280</v>
      </c>
      <c r="Q1055" s="1" t="s">
        <v>8332</v>
      </c>
      <c r="R1055" s="1" t="s">
        <v>8333</v>
      </c>
      <c r="S1055" s="9">
        <f t="shared" si="48"/>
        <v>42775.172824074078</v>
      </c>
      <c r="T1055" s="11">
        <f t="shared" si="49"/>
        <v>42800.172824074078</v>
      </c>
      <c r="U1055" s="12" t="str">
        <f>TEXT(Table1[[#This Row],[Date Created Conversion (Launched at)]],"mmmm")</f>
        <v>February</v>
      </c>
      <c r="V1055" s="12">
        <f>YEAR(Table1[[#This Row],[Date Created Conversion (Launched at)]])</f>
        <v>2017</v>
      </c>
    </row>
    <row r="1056" spans="1:22" ht="43" x14ac:dyDescent="0.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 s="8">
        <v>1407708000</v>
      </c>
      <c r="J1056" s="8">
        <v>1405110399</v>
      </c>
      <c r="K1056" t="b">
        <v>0</v>
      </c>
      <c r="L1056">
        <v>0</v>
      </c>
      <c r="M1056" t="b">
        <v>0</v>
      </c>
      <c r="N1056" s="5" t="e">
        <f>Table1[[#This Row],[pledged]]/Table1[[#This Row],[backers_count]]</f>
        <v>#DIV/0!</v>
      </c>
      <c r="O1056" s="1">
        <f t="shared" si="50"/>
        <v>0</v>
      </c>
      <c r="P1056" s="5" t="s">
        <v>8280</v>
      </c>
      <c r="Q1056" s="1" t="s">
        <v>8332</v>
      </c>
      <c r="R1056" s="1" t="s">
        <v>8333</v>
      </c>
      <c r="S1056" s="9">
        <f t="shared" si="48"/>
        <v>41831.851840277777</v>
      </c>
      <c r="T1056" s="11">
        <f t="shared" si="49"/>
        <v>41861.916666666664</v>
      </c>
      <c r="U1056" s="12" t="str">
        <f>TEXT(Table1[[#This Row],[Date Created Conversion (Launched at)]],"mmmm")</f>
        <v>July</v>
      </c>
      <c r="V1056" s="12">
        <f>YEAR(Table1[[#This Row],[Date Created Conversion (Launched at)]])</f>
        <v>2014</v>
      </c>
    </row>
    <row r="1057" spans="1:22" ht="43" x14ac:dyDescent="0.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 s="8">
        <v>1457394545</v>
      </c>
      <c r="J1057" s="8">
        <v>1454802545</v>
      </c>
      <c r="K1057" t="b">
        <v>0</v>
      </c>
      <c r="L1057">
        <v>0</v>
      </c>
      <c r="M1057" t="b">
        <v>0</v>
      </c>
      <c r="N1057" s="5" t="e">
        <f>Table1[[#This Row],[pledged]]/Table1[[#This Row],[backers_count]]</f>
        <v>#DIV/0!</v>
      </c>
      <c r="O1057" s="1">
        <f t="shared" si="50"/>
        <v>0</v>
      </c>
      <c r="P1057" s="5" t="s">
        <v>8280</v>
      </c>
      <c r="Q1057" s="1" t="s">
        <v>8332</v>
      </c>
      <c r="R1057" s="1" t="s">
        <v>8333</v>
      </c>
      <c r="S1057" s="9">
        <f t="shared" si="48"/>
        <v>42406.992418981477</v>
      </c>
      <c r="T1057" s="11">
        <f t="shared" si="49"/>
        <v>42436.992418981477</v>
      </c>
      <c r="U1057" s="12" t="str">
        <f>TEXT(Table1[[#This Row],[Date Created Conversion (Launched at)]],"mmmm")</f>
        <v>February</v>
      </c>
      <c r="V1057" s="12">
        <f>YEAR(Table1[[#This Row],[Date Created Conversion (Launched at)]])</f>
        <v>2016</v>
      </c>
    </row>
    <row r="1058" spans="1:22" ht="43" x14ac:dyDescent="0.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 s="8">
        <v>1429892177</v>
      </c>
      <c r="J1058" s="8">
        <v>1424711777</v>
      </c>
      <c r="K1058" t="b">
        <v>0</v>
      </c>
      <c r="L1058">
        <v>0</v>
      </c>
      <c r="M1058" t="b">
        <v>0</v>
      </c>
      <c r="N1058" s="5" t="e">
        <f>Table1[[#This Row],[pledged]]/Table1[[#This Row],[backers_count]]</f>
        <v>#DIV/0!</v>
      </c>
      <c r="O1058" s="1">
        <f t="shared" si="50"/>
        <v>0</v>
      </c>
      <c r="P1058" s="5" t="s">
        <v>8280</v>
      </c>
      <c r="Q1058" s="1" t="s">
        <v>8332</v>
      </c>
      <c r="R1058" s="1" t="s">
        <v>8333</v>
      </c>
      <c r="S1058" s="9">
        <f t="shared" si="48"/>
        <v>42058.719641203701</v>
      </c>
      <c r="T1058" s="11">
        <f t="shared" si="49"/>
        <v>42118.677974537037</v>
      </c>
      <c r="U1058" s="12" t="str">
        <f>TEXT(Table1[[#This Row],[Date Created Conversion (Launched at)]],"mmmm")</f>
        <v>February</v>
      </c>
      <c r="V1058" s="12">
        <f>YEAR(Table1[[#This Row],[Date Created Conversion (Launched at)]])</f>
        <v>2015</v>
      </c>
    </row>
    <row r="1059" spans="1:22" ht="43" x14ac:dyDescent="0.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 s="8">
        <v>1480888483</v>
      </c>
      <c r="J1059" s="8">
        <v>1478292883</v>
      </c>
      <c r="K1059" t="b">
        <v>0</v>
      </c>
      <c r="L1059">
        <v>0</v>
      </c>
      <c r="M1059" t="b">
        <v>0</v>
      </c>
      <c r="N1059" s="5" t="e">
        <f>Table1[[#This Row],[pledged]]/Table1[[#This Row],[backers_count]]</f>
        <v>#DIV/0!</v>
      </c>
      <c r="O1059" s="1">
        <f t="shared" si="50"/>
        <v>0</v>
      </c>
      <c r="P1059" s="5" t="s">
        <v>8280</v>
      </c>
      <c r="Q1059" s="1" t="s">
        <v>8332</v>
      </c>
      <c r="R1059" s="1" t="s">
        <v>8333</v>
      </c>
      <c r="S1059" s="9">
        <f t="shared" si="48"/>
        <v>42678.871331018519</v>
      </c>
      <c r="T1059" s="11">
        <f t="shared" si="49"/>
        <v>42708.912997685184</v>
      </c>
      <c r="U1059" s="12" t="str">
        <f>TEXT(Table1[[#This Row],[Date Created Conversion (Launched at)]],"mmmm")</f>
        <v>November</v>
      </c>
      <c r="V1059" s="12">
        <f>YEAR(Table1[[#This Row],[Date Created Conversion (Launched at)]])</f>
        <v>2016</v>
      </c>
    </row>
    <row r="1060" spans="1:22" ht="43" x14ac:dyDescent="0.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 s="8">
        <v>1427328000</v>
      </c>
      <c r="J1060" s="8">
        <v>1423777043</v>
      </c>
      <c r="K1060" t="b">
        <v>0</v>
      </c>
      <c r="L1060">
        <v>0</v>
      </c>
      <c r="M1060" t="b">
        <v>0</v>
      </c>
      <c r="N1060" s="5" t="e">
        <f>Table1[[#This Row],[pledged]]/Table1[[#This Row],[backers_count]]</f>
        <v>#DIV/0!</v>
      </c>
      <c r="O1060" s="1">
        <f t="shared" si="50"/>
        <v>0</v>
      </c>
      <c r="P1060" s="5" t="s">
        <v>8280</v>
      </c>
      <c r="Q1060" s="1" t="s">
        <v>8332</v>
      </c>
      <c r="R1060" s="1" t="s">
        <v>8333</v>
      </c>
      <c r="S1060" s="9">
        <f t="shared" si="48"/>
        <v>42047.900960648149</v>
      </c>
      <c r="T1060" s="11">
        <f t="shared" si="49"/>
        <v>42089</v>
      </c>
      <c r="U1060" s="12" t="str">
        <f>TEXT(Table1[[#This Row],[Date Created Conversion (Launched at)]],"mmmm")</f>
        <v>February</v>
      </c>
      <c r="V1060" s="12">
        <f>YEAR(Table1[[#This Row],[Date Created Conversion (Launched at)]])</f>
        <v>2015</v>
      </c>
    </row>
    <row r="1061" spans="1:22" x14ac:dyDescent="0.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 s="8">
        <v>1426269456</v>
      </c>
      <c r="J1061" s="8">
        <v>1423681056</v>
      </c>
      <c r="K1061" t="b">
        <v>0</v>
      </c>
      <c r="L1061">
        <v>0</v>
      </c>
      <c r="M1061" t="b">
        <v>0</v>
      </c>
      <c r="N1061" s="5" t="e">
        <f>Table1[[#This Row],[pledged]]/Table1[[#This Row],[backers_count]]</f>
        <v>#DIV/0!</v>
      </c>
      <c r="O1061" s="1">
        <f t="shared" si="50"/>
        <v>0</v>
      </c>
      <c r="P1061" s="5" t="s">
        <v>8280</v>
      </c>
      <c r="Q1061" s="1" t="s">
        <v>8332</v>
      </c>
      <c r="R1061" s="1" t="s">
        <v>8333</v>
      </c>
      <c r="S1061" s="9">
        <f t="shared" si="48"/>
        <v>42046.79</v>
      </c>
      <c r="T1061" s="11">
        <f t="shared" si="49"/>
        <v>42076.748333333337</v>
      </c>
      <c r="U1061" s="12" t="str">
        <f>TEXT(Table1[[#This Row],[Date Created Conversion (Launched at)]],"mmmm")</f>
        <v>February</v>
      </c>
      <c r="V1061" s="12">
        <f>YEAR(Table1[[#This Row],[Date Created Conversion (Launched at)]])</f>
        <v>2015</v>
      </c>
    </row>
    <row r="1062" spans="1:22" ht="43" x14ac:dyDescent="0.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 s="8">
        <v>1429134893</v>
      </c>
      <c r="J1062" s="8">
        <v>1426542893</v>
      </c>
      <c r="K1062" t="b">
        <v>0</v>
      </c>
      <c r="L1062">
        <v>1</v>
      </c>
      <c r="M1062" t="b">
        <v>0</v>
      </c>
      <c r="N1062" s="5">
        <f>Table1[[#This Row],[pledged]]/Table1[[#This Row],[backers_count]]</f>
        <v>50</v>
      </c>
      <c r="O1062" s="1">
        <f t="shared" si="50"/>
        <v>1</v>
      </c>
      <c r="P1062" s="5" t="s">
        <v>8280</v>
      </c>
      <c r="Q1062" s="1" t="s">
        <v>8332</v>
      </c>
      <c r="R1062" s="1" t="s">
        <v>8333</v>
      </c>
      <c r="S1062" s="9">
        <f t="shared" si="48"/>
        <v>42079.913113425922</v>
      </c>
      <c r="T1062" s="11">
        <f t="shared" si="49"/>
        <v>42109.913113425922</v>
      </c>
      <c r="U1062" s="12" t="str">
        <f>TEXT(Table1[[#This Row],[Date Created Conversion (Launched at)]],"mmmm")</f>
        <v>March</v>
      </c>
      <c r="V1062" s="12">
        <f>YEAR(Table1[[#This Row],[Date Created Conversion (Launched at)]])</f>
        <v>2015</v>
      </c>
    </row>
    <row r="1063" spans="1:22" ht="28.7" x14ac:dyDescent="0.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 s="8">
        <v>1462150800</v>
      </c>
      <c r="J1063" s="8">
        <v>1456987108</v>
      </c>
      <c r="K1063" t="b">
        <v>0</v>
      </c>
      <c r="L1063">
        <v>0</v>
      </c>
      <c r="M1063" t="b">
        <v>0</v>
      </c>
      <c r="N1063" s="5" t="e">
        <f>Table1[[#This Row],[pledged]]/Table1[[#This Row],[backers_count]]</f>
        <v>#DIV/0!</v>
      </c>
      <c r="O1063" s="1">
        <f t="shared" si="50"/>
        <v>0</v>
      </c>
      <c r="P1063" s="5" t="s">
        <v>8280</v>
      </c>
      <c r="Q1063" s="1" t="s">
        <v>8332</v>
      </c>
      <c r="R1063" s="1" t="s">
        <v>8333</v>
      </c>
      <c r="S1063" s="9">
        <f t="shared" si="48"/>
        <v>42432.276712962965</v>
      </c>
      <c r="T1063" s="11">
        <f t="shared" si="49"/>
        <v>42492.041666666672</v>
      </c>
      <c r="U1063" s="12" t="str">
        <f>TEXT(Table1[[#This Row],[Date Created Conversion (Launched at)]],"mmmm")</f>
        <v>March</v>
      </c>
      <c r="V1063" s="12">
        <f>YEAR(Table1[[#This Row],[Date Created Conversion (Launched at)]])</f>
        <v>2016</v>
      </c>
    </row>
    <row r="1064" spans="1:22" x14ac:dyDescent="0.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 s="8">
        <v>1468351341</v>
      </c>
      <c r="J1064" s="8">
        <v>1467746541</v>
      </c>
      <c r="K1064" t="b">
        <v>0</v>
      </c>
      <c r="L1064">
        <v>4</v>
      </c>
      <c r="M1064" t="b">
        <v>0</v>
      </c>
      <c r="N1064" s="5">
        <f>Table1[[#This Row],[pledged]]/Table1[[#This Row],[backers_count]]</f>
        <v>47.5</v>
      </c>
      <c r="O1064" s="1">
        <f t="shared" si="50"/>
        <v>95</v>
      </c>
      <c r="P1064" s="5" t="s">
        <v>8280</v>
      </c>
      <c r="Q1064" s="1" t="s">
        <v>8332</v>
      </c>
      <c r="R1064" s="1" t="s">
        <v>8333</v>
      </c>
      <c r="S1064" s="9">
        <f t="shared" si="48"/>
        <v>42556.807187500002</v>
      </c>
      <c r="T1064" s="11">
        <f t="shared" si="49"/>
        <v>42563.807187500002</v>
      </c>
      <c r="U1064" s="12" t="str">
        <f>TEXT(Table1[[#This Row],[Date Created Conversion (Launched at)]],"mmmm")</f>
        <v>July</v>
      </c>
      <c r="V1064" s="12">
        <f>YEAR(Table1[[#This Row],[Date Created Conversion (Launched at)]])</f>
        <v>2016</v>
      </c>
    </row>
    <row r="1065" spans="1:22" ht="43" x14ac:dyDescent="0.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 s="8">
        <v>1472604262</v>
      </c>
      <c r="J1065" s="8">
        <v>1470012262</v>
      </c>
      <c r="K1065" t="b">
        <v>0</v>
      </c>
      <c r="L1065">
        <v>0</v>
      </c>
      <c r="M1065" t="b">
        <v>0</v>
      </c>
      <c r="N1065" s="5" t="e">
        <f>Table1[[#This Row],[pledged]]/Table1[[#This Row],[backers_count]]</f>
        <v>#DIV/0!</v>
      </c>
      <c r="O1065" s="1">
        <f t="shared" si="50"/>
        <v>0</v>
      </c>
      <c r="P1065" s="5" t="s">
        <v>8280</v>
      </c>
      <c r="Q1065" s="1" t="s">
        <v>8332</v>
      </c>
      <c r="R1065" s="1" t="s">
        <v>8333</v>
      </c>
      <c r="S1065" s="9">
        <f t="shared" si="48"/>
        <v>42583.030810185184</v>
      </c>
      <c r="T1065" s="11">
        <f t="shared" si="49"/>
        <v>42613.030810185184</v>
      </c>
      <c r="U1065" s="12" t="str">
        <f>TEXT(Table1[[#This Row],[Date Created Conversion (Launched at)]],"mmmm")</f>
        <v>August</v>
      </c>
      <c r="V1065" s="12">
        <f>YEAR(Table1[[#This Row],[Date Created Conversion (Launched at)]])</f>
        <v>2016</v>
      </c>
    </row>
    <row r="1066" spans="1:22" ht="43" x14ac:dyDescent="0.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 s="8">
        <v>1373174903</v>
      </c>
      <c r="J1066" s="8">
        <v>1369286903</v>
      </c>
      <c r="K1066" t="b">
        <v>0</v>
      </c>
      <c r="L1066">
        <v>123</v>
      </c>
      <c r="M1066" t="b">
        <v>0</v>
      </c>
      <c r="N1066" s="5">
        <f>Table1[[#This Row],[pledged]]/Table1[[#This Row],[backers_count]]</f>
        <v>65.666666666666671</v>
      </c>
      <c r="O1066" s="1">
        <f t="shared" si="50"/>
        <v>9</v>
      </c>
      <c r="P1066" s="5" t="s">
        <v>8281</v>
      </c>
      <c r="Q1066" s="1" t="s">
        <v>8334</v>
      </c>
      <c r="R1066" s="1" t="s">
        <v>8335</v>
      </c>
      <c r="S1066" s="9">
        <f t="shared" si="48"/>
        <v>41417.228043981479</v>
      </c>
      <c r="T1066" s="11">
        <f t="shared" si="49"/>
        <v>41462.228043981479</v>
      </c>
      <c r="U1066" s="12" t="str">
        <f>TEXT(Table1[[#This Row],[Date Created Conversion (Launched at)]],"mmmm")</f>
        <v>May</v>
      </c>
      <c r="V1066" s="12">
        <f>YEAR(Table1[[#This Row],[Date Created Conversion (Launched at)]])</f>
        <v>2013</v>
      </c>
    </row>
    <row r="1067" spans="1:22" ht="43" x14ac:dyDescent="0.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 s="8">
        <v>1392800922</v>
      </c>
      <c r="J1067" s="8">
        <v>1390381722</v>
      </c>
      <c r="K1067" t="b">
        <v>0</v>
      </c>
      <c r="L1067">
        <v>5</v>
      </c>
      <c r="M1067" t="b">
        <v>0</v>
      </c>
      <c r="N1067" s="5">
        <f>Table1[[#This Row],[pledged]]/Table1[[#This Row],[backers_count]]</f>
        <v>16.2</v>
      </c>
      <c r="O1067" s="1">
        <f t="shared" si="50"/>
        <v>3</v>
      </c>
      <c r="P1067" s="5" t="s">
        <v>8281</v>
      </c>
      <c r="Q1067" s="1" t="s">
        <v>8334</v>
      </c>
      <c r="R1067" s="1" t="s">
        <v>8335</v>
      </c>
      <c r="S1067" s="9">
        <f t="shared" si="48"/>
        <v>41661.381041666667</v>
      </c>
      <c r="T1067" s="11">
        <f t="shared" si="49"/>
        <v>41689.381041666667</v>
      </c>
      <c r="U1067" s="12" t="str">
        <f>TEXT(Table1[[#This Row],[Date Created Conversion (Launched at)]],"mmmm")</f>
        <v>January</v>
      </c>
      <c r="V1067" s="12">
        <f>YEAR(Table1[[#This Row],[Date Created Conversion (Launched at)]])</f>
        <v>2014</v>
      </c>
    </row>
    <row r="1068" spans="1:22" ht="43" x14ac:dyDescent="0.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 s="8">
        <v>1375657582</v>
      </c>
      <c r="J1068" s="8">
        <v>1371769582</v>
      </c>
      <c r="K1068" t="b">
        <v>0</v>
      </c>
      <c r="L1068">
        <v>148</v>
      </c>
      <c r="M1068" t="b">
        <v>0</v>
      </c>
      <c r="N1068" s="5">
        <f>Table1[[#This Row],[pledged]]/Table1[[#This Row],[backers_count]]</f>
        <v>34.128378378378379</v>
      </c>
      <c r="O1068" s="1">
        <f t="shared" si="50"/>
        <v>3</v>
      </c>
      <c r="P1068" s="5" t="s">
        <v>8281</v>
      </c>
      <c r="Q1068" s="1" t="s">
        <v>8334</v>
      </c>
      <c r="R1068" s="1" t="s">
        <v>8335</v>
      </c>
      <c r="S1068" s="9">
        <f t="shared" si="48"/>
        <v>41445.962754629625</v>
      </c>
      <c r="T1068" s="11">
        <f t="shared" si="49"/>
        <v>41490.962754629625</v>
      </c>
      <c r="U1068" s="12" t="str">
        <f>TEXT(Table1[[#This Row],[Date Created Conversion (Launched at)]],"mmmm")</f>
        <v>June</v>
      </c>
      <c r="V1068" s="12">
        <f>YEAR(Table1[[#This Row],[Date Created Conversion (Launched at)]])</f>
        <v>2013</v>
      </c>
    </row>
    <row r="1069" spans="1:22" ht="43" x14ac:dyDescent="0.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 s="8">
        <v>1387657931</v>
      </c>
      <c r="J1069" s="8">
        <v>1385065931</v>
      </c>
      <c r="K1069" t="b">
        <v>0</v>
      </c>
      <c r="L1069">
        <v>10</v>
      </c>
      <c r="M1069" t="b">
        <v>0</v>
      </c>
      <c r="N1069" s="5">
        <f>Table1[[#This Row],[pledged]]/Table1[[#This Row],[backers_count]]</f>
        <v>13</v>
      </c>
      <c r="O1069" s="1">
        <f t="shared" si="50"/>
        <v>26</v>
      </c>
      <c r="P1069" s="5" t="s">
        <v>8281</v>
      </c>
      <c r="Q1069" s="1" t="s">
        <v>8334</v>
      </c>
      <c r="R1069" s="1" t="s">
        <v>8335</v>
      </c>
      <c r="S1069" s="9">
        <f t="shared" si="48"/>
        <v>41599.855682870373</v>
      </c>
      <c r="T1069" s="11">
        <f t="shared" si="49"/>
        <v>41629.855682870373</v>
      </c>
      <c r="U1069" s="12" t="str">
        <f>TEXT(Table1[[#This Row],[Date Created Conversion (Launched at)]],"mmmm")</f>
        <v>November</v>
      </c>
      <c r="V1069" s="12">
        <f>YEAR(Table1[[#This Row],[Date Created Conversion (Launched at)]])</f>
        <v>2013</v>
      </c>
    </row>
    <row r="1070" spans="1:22" ht="43" x14ac:dyDescent="0.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 s="8">
        <v>1460274864</v>
      </c>
      <c r="J1070" s="8">
        <v>1457686464</v>
      </c>
      <c r="K1070" t="b">
        <v>0</v>
      </c>
      <c r="L1070">
        <v>4</v>
      </c>
      <c r="M1070" t="b">
        <v>0</v>
      </c>
      <c r="N1070" s="5">
        <f>Table1[[#This Row],[pledged]]/Table1[[#This Row],[backers_count]]</f>
        <v>11.25</v>
      </c>
      <c r="O1070" s="1">
        <f t="shared" si="50"/>
        <v>0</v>
      </c>
      <c r="P1070" s="5" t="s">
        <v>8281</v>
      </c>
      <c r="Q1070" s="1" t="s">
        <v>8334</v>
      </c>
      <c r="R1070" s="1" t="s">
        <v>8335</v>
      </c>
      <c r="S1070" s="9">
        <f t="shared" si="48"/>
        <v>42440.371111111112</v>
      </c>
      <c r="T1070" s="11">
        <f t="shared" si="49"/>
        <v>42470.329444444447</v>
      </c>
      <c r="U1070" s="12" t="str">
        <f>TEXT(Table1[[#This Row],[Date Created Conversion (Launched at)]],"mmmm")</f>
        <v>March</v>
      </c>
      <c r="V1070" s="12">
        <f>YEAR(Table1[[#This Row],[Date Created Conversion (Launched at)]])</f>
        <v>2016</v>
      </c>
    </row>
    <row r="1071" spans="1:22" ht="43" x14ac:dyDescent="0.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 s="8">
        <v>1385447459</v>
      </c>
      <c r="J1071" s="8">
        <v>1382679059</v>
      </c>
      <c r="K1071" t="b">
        <v>0</v>
      </c>
      <c r="L1071">
        <v>21</v>
      </c>
      <c r="M1071" t="b">
        <v>0</v>
      </c>
      <c r="N1071" s="5">
        <f>Table1[[#This Row],[pledged]]/Table1[[#This Row],[backers_count]]</f>
        <v>40.476190476190474</v>
      </c>
      <c r="O1071" s="1">
        <f t="shared" si="50"/>
        <v>39</v>
      </c>
      <c r="P1071" s="5" t="s">
        <v>8281</v>
      </c>
      <c r="Q1071" s="1" t="s">
        <v>8334</v>
      </c>
      <c r="R1071" s="1" t="s">
        <v>8335</v>
      </c>
      <c r="S1071" s="9">
        <f t="shared" si="48"/>
        <v>41572.229849537034</v>
      </c>
      <c r="T1071" s="11">
        <f t="shared" si="49"/>
        <v>41604.271516203706</v>
      </c>
      <c r="U1071" s="12" t="str">
        <f>TEXT(Table1[[#This Row],[Date Created Conversion (Launched at)]],"mmmm")</f>
        <v>October</v>
      </c>
      <c r="V1071" s="12">
        <f>YEAR(Table1[[#This Row],[Date Created Conversion (Launched at)]])</f>
        <v>2013</v>
      </c>
    </row>
    <row r="1072" spans="1:22" ht="43" x14ac:dyDescent="0.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 s="8">
        <v>1349050622</v>
      </c>
      <c r="J1072" s="8">
        <v>1347322622</v>
      </c>
      <c r="K1072" t="b">
        <v>0</v>
      </c>
      <c r="L1072">
        <v>2</v>
      </c>
      <c r="M1072" t="b">
        <v>0</v>
      </c>
      <c r="N1072" s="5">
        <f>Table1[[#This Row],[pledged]]/Table1[[#This Row],[backers_count]]</f>
        <v>35</v>
      </c>
      <c r="O1072" s="1">
        <f t="shared" si="50"/>
        <v>1</v>
      </c>
      <c r="P1072" s="5" t="s">
        <v>8281</v>
      </c>
      <c r="Q1072" s="1" t="s">
        <v>8334</v>
      </c>
      <c r="R1072" s="1" t="s">
        <v>8335</v>
      </c>
      <c r="S1072" s="9">
        <f t="shared" si="48"/>
        <v>41163.011828703704</v>
      </c>
      <c r="T1072" s="11">
        <f t="shared" si="49"/>
        <v>41183.011828703704</v>
      </c>
      <c r="U1072" s="12" t="str">
        <f>TEXT(Table1[[#This Row],[Date Created Conversion (Launched at)]],"mmmm")</f>
        <v>September</v>
      </c>
      <c r="V1072" s="12">
        <f>YEAR(Table1[[#This Row],[Date Created Conversion (Launched at)]])</f>
        <v>2012</v>
      </c>
    </row>
    <row r="1073" spans="1:22" ht="43" x14ac:dyDescent="0.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 s="8">
        <v>1447787093</v>
      </c>
      <c r="J1073" s="8">
        <v>1445191493</v>
      </c>
      <c r="K1073" t="b">
        <v>0</v>
      </c>
      <c r="L1073">
        <v>0</v>
      </c>
      <c r="M1073" t="b">
        <v>0</v>
      </c>
      <c r="N1073" s="5" t="e">
        <f>Table1[[#This Row],[pledged]]/Table1[[#This Row],[backers_count]]</f>
        <v>#DIV/0!</v>
      </c>
      <c r="O1073" s="1">
        <f t="shared" si="50"/>
        <v>0</v>
      </c>
      <c r="P1073" s="5" t="s">
        <v>8281</v>
      </c>
      <c r="Q1073" s="1" t="s">
        <v>8334</v>
      </c>
      <c r="R1073" s="1" t="s">
        <v>8335</v>
      </c>
      <c r="S1073" s="9">
        <f t="shared" si="48"/>
        <v>42295.753391203703</v>
      </c>
      <c r="T1073" s="11">
        <f t="shared" si="49"/>
        <v>42325.795057870375</v>
      </c>
      <c r="U1073" s="12" t="str">
        <f>TEXT(Table1[[#This Row],[Date Created Conversion (Launched at)]],"mmmm")</f>
        <v>October</v>
      </c>
      <c r="V1073" s="12">
        <f>YEAR(Table1[[#This Row],[Date Created Conversion (Launched at)]])</f>
        <v>2015</v>
      </c>
    </row>
    <row r="1074" spans="1:22" ht="43" x14ac:dyDescent="0.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 s="8">
        <v>1391630297</v>
      </c>
      <c r="J1074" s="8">
        <v>1389038297</v>
      </c>
      <c r="K1074" t="b">
        <v>0</v>
      </c>
      <c r="L1074">
        <v>4</v>
      </c>
      <c r="M1074" t="b">
        <v>0</v>
      </c>
      <c r="N1074" s="5">
        <f>Table1[[#This Row],[pledged]]/Table1[[#This Row],[backers_count]]</f>
        <v>12.75</v>
      </c>
      <c r="O1074" s="1">
        <f t="shared" si="50"/>
        <v>0</v>
      </c>
      <c r="P1074" s="5" t="s">
        <v>8281</v>
      </c>
      <c r="Q1074" s="1" t="s">
        <v>8334</v>
      </c>
      <c r="R1074" s="1" t="s">
        <v>8335</v>
      </c>
      <c r="S1074" s="9">
        <f t="shared" si="48"/>
        <v>41645.832141203704</v>
      </c>
      <c r="T1074" s="11">
        <f t="shared" si="49"/>
        <v>41675.832141203704</v>
      </c>
      <c r="U1074" s="12" t="str">
        <f>TEXT(Table1[[#This Row],[Date Created Conversion (Launched at)]],"mmmm")</f>
        <v>January</v>
      </c>
      <c r="V1074" s="12">
        <f>YEAR(Table1[[#This Row],[Date Created Conversion (Launched at)]])</f>
        <v>2014</v>
      </c>
    </row>
    <row r="1075" spans="1:22" ht="28.7" x14ac:dyDescent="0.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 s="8">
        <v>1318806541</v>
      </c>
      <c r="J1075" s="8">
        <v>1316214541</v>
      </c>
      <c r="K1075" t="b">
        <v>0</v>
      </c>
      <c r="L1075">
        <v>1</v>
      </c>
      <c r="M1075" t="b">
        <v>0</v>
      </c>
      <c r="N1075" s="5">
        <f>Table1[[#This Row],[pledged]]/Table1[[#This Row],[backers_count]]</f>
        <v>10</v>
      </c>
      <c r="O1075" s="1">
        <f t="shared" si="50"/>
        <v>1</v>
      </c>
      <c r="P1075" s="5" t="s">
        <v>8281</v>
      </c>
      <c r="Q1075" s="1" t="s">
        <v>8334</v>
      </c>
      <c r="R1075" s="1" t="s">
        <v>8335</v>
      </c>
      <c r="S1075" s="9">
        <f t="shared" si="48"/>
        <v>40802.964594907404</v>
      </c>
      <c r="T1075" s="11">
        <f t="shared" si="49"/>
        <v>40832.964594907404</v>
      </c>
      <c r="U1075" s="12" t="str">
        <f>TEXT(Table1[[#This Row],[Date Created Conversion (Launched at)]],"mmmm")</f>
        <v>September</v>
      </c>
      <c r="V1075" s="12">
        <f>YEAR(Table1[[#This Row],[Date Created Conversion (Launched at)]])</f>
        <v>2011</v>
      </c>
    </row>
    <row r="1076" spans="1:22" ht="43" x14ac:dyDescent="0.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 s="8">
        <v>1388808545</v>
      </c>
      <c r="J1076" s="8">
        <v>1386216545</v>
      </c>
      <c r="K1076" t="b">
        <v>0</v>
      </c>
      <c r="L1076">
        <v>30</v>
      </c>
      <c r="M1076" t="b">
        <v>0</v>
      </c>
      <c r="N1076" s="5">
        <f>Table1[[#This Row],[pledged]]/Table1[[#This Row],[backers_count]]</f>
        <v>113.56666666666666</v>
      </c>
      <c r="O1076" s="1">
        <f t="shared" si="50"/>
        <v>6</v>
      </c>
      <c r="P1076" s="5" t="s">
        <v>8281</v>
      </c>
      <c r="Q1076" s="1" t="s">
        <v>8334</v>
      </c>
      <c r="R1076" s="1" t="s">
        <v>8335</v>
      </c>
      <c r="S1076" s="9">
        <f t="shared" si="48"/>
        <v>41613.172974537039</v>
      </c>
      <c r="T1076" s="11">
        <f t="shared" si="49"/>
        <v>41643.172974537039</v>
      </c>
      <c r="U1076" s="12" t="str">
        <f>TEXT(Table1[[#This Row],[Date Created Conversion (Launched at)]],"mmmm")</f>
        <v>December</v>
      </c>
      <c r="V1076" s="12">
        <f>YEAR(Table1[[#This Row],[Date Created Conversion (Launched at)]])</f>
        <v>2013</v>
      </c>
    </row>
    <row r="1077" spans="1:22" ht="28.7" x14ac:dyDescent="0.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 s="8">
        <v>1336340516</v>
      </c>
      <c r="J1077" s="8">
        <v>1333748516</v>
      </c>
      <c r="K1077" t="b">
        <v>0</v>
      </c>
      <c r="L1077">
        <v>3</v>
      </c>
      <c r="M1077" t="b">
        <v>0</v>
      </c>
      <c r="N1077" s="5">
        <f>Table1[[#This Row],[pledged]]/Table1[[#This Row],[backers_count]]</f>
        <v>15</v>
      </c>
      <c r="O1077" s="1">
        <f t="shared" si="50"/>
        <v>5</v>
      </c>
      <c r="P1077" s="5" t="s">
        <v>8281</v>
      </c>
      <c r="Q1077" s="1" t="s">
        <v>8334</v>
      </c>
      <c r="R1077" s="1" t="s">
        <v>8335</v>
      </c>
      <c r="S1077" s="9">
        <f t="shared" si="48"/>
        <v>41005.904120370367</v>
      </c>
      <c r="T1077" s="11">
        <f t="shared" si="49"/>
        <v>41035.904120370367</v>
      </c>
      <c r="U1077" s="12" t="str">
        <f>TEXT(Table1[[#This Row],[Date Created Conversion (Launched at)]],"mmmm")</f>
        <v>April</v>
      </c>
      <c r="V1077" s="12">
        <f>YEAR(Table1[[#This Row],[Date Created Conversion (Launched at)]])</f>
        <v>2012</v>
      </c>
    </row>
    <row r="1078" spans="1:22" ht="43" x14ac:dyDescent="0.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 s="8">
        <v>1410426250</v>
      </c>
      <c r="J1078" s="8">
        <v>1405674250</v>
      </c>
      <c r="K1078" t="b">
        <v>0</v>
      </c>
      <c r="L1078">
        <v>975</v>
      </c>
      <c r="M1078" t="b">
        <v>0</v>
      </c>
      <c r="N1078" s="5">
        <f>Table1[[#This Row],[pledged]]/Table1[[#This Row],[backers_count]]</f>
        <v>48.281025641025643</v>
      </c>
      <c r="O1078" s="1">
        <f t="shared" si="50"/>
        <v>63</v>
      </c>
      <c r="P1078" s="5" t="s">
        <v>8281</v>
      </c>
      <c r="Q1078" s="1" t="s">
        <v>8334</v>
      </c>
      <c r="R1078" s="1" t="s">
        <v>8335</v>
      </c>
      <c r="S1078" s="9">
        <f t="shared" si="48"/>
        <v>41838.377893518518</v>
      </c>
      <c r="T1078" s="11">
        <f t="shared" si="49"/>
        <v>41893.377893518518</v>
      </c>
      <c r="U1078" s="12" t="str">
        <f>TEXT(Table1[[#This Row],[Date Created Conversion (Launched at)]],"mmmm")</f>
        <v>July</v>
      </c>
      <c r="V1078" s="12">
        <f>YEAR(Table1[[#This Row],[Date Created Conversion (Launched at)]])</f>
        <v>2014</v>
      </c>
    </row>
    <row r="1079" spans="1:22" ht="43" x14ac:dyDescent="0.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 s="8">
        <v>1452744011</v>
      </c>
      <c r="J1079" s="8">
        <v>1450152011</v>
      </c>
      <c r="K1079" t="b">
        <v>0</v>
      </c>
      <c r="L1079">
        <v>167</v>
      </c>
      <c r="M1079" t="b">
        <v>0</v>
      </c>
      <c r="N1079" s="5">
        <f>Table1[[#This Row],[pledged]]/Table1[[#This Row],[backers_count]]</f>
        <v>43.976047904191617</v>
      </c>
      <c r="O1079" s="1">
        <f t="shared" si="50"/>
        <v>29</v>
      </c>
      <c r="P1079" s="5" t="s">
        <v>8281</v>
      </c>
      <c r="Q1079" s="1" t="s">
        <v>8334</v>
      </c>
      <c r="R1079" s="1" t="s">
        <v>8335</v>
      </c>
      <c r="S1079" s="9">
        <f t="shared" si="48"/>
        <v>42353.16679398148</v>
      </c>
      <c r="T1079" s="11">
        <f t="shared" si="49"/>
        <v>42383.16679398148</v>
      </c>
      <c r="U1079" s="12" t="str">
        <f>TEXT(Table1[[#This Row],[Date Created Conversion (Launched at)]],"mmmm")</f>
        <v>December</v>
      </c>
      <c r="V1079" s="12">
        <f>YEAR(Table1[[#This Row],[Date Created Conversion (Launched at)]])</f>
        <v>2015</v>
      </c>
    </row>
    <row r="1080" spans="1:22" ht="43" x14ac:dyDescent="0.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 s="8">
        <v>1311309721</v>
      </c>
      <c r="J1080" s="8">
        <v>1307421721</v>
      </c>
      <c r="K1080" t="b">
        <v>0</v>
      </c>
      <c r="L1080">
        <v>5</v>
      </c>
      <c r="M1080" t="b">
        <v>0</v>
      </c>
      <c r="N1080" s="5">
        <f>Table1[[#This Row],[pledged]]/Table1[[#This Row],[backers_count]]</f>
        <v>9</v>
      </c>
      <c r="O1080" s="1">
        <f t="shared" si="50"/>
        <v>8</v>
      </c>
      <c r="P1080" s="5" t="s">
        <v>8281</v>
      </c>
      <c r="Q1080" s="1" t="s">
        <v>8334</v>
      </c>
      <c r="R1080" s="1" t="s">
        <v>8335</v>
      </c>
      <c r="S1080" s="9">
        <f t="shared" si="48"/>
        <v>40701.195844907408</v>
      </c>
      <c r="T1080" s="11">
        <f t="shared" si="49"/>
        <v>40746.195844907408</v>
      </c>
      <c r="U1080" s="12" t="str">
        <f>TEXT(Table1[[#This Row],[Date Created Conversion (Launched at)]],"mmmm")</f>
        <v>June</v>
      </c>
      <c r="V1080" s="12">
        <f>YEAR(Table1[[#This Row],[Date Created Conversion (Launched at)]])</f>
        <v>2011</v>
      </c>
    </row>
    <row r="1081" spans="1:22" ht="43" x14ac:dyDescent="0.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 s="8">
        <v>1463232936</v>
      </c>
      <c r="J1081" s="8">
        <v>1461072936</v>
      </c>
      <c r="K1081" t="b">
        <v>0</v>
      </c>
      <c r="L1081">
        <v>18</v>
      </c>
      <c r="M1081" t="b">
        <v>0</v>
      </c>
      <c r="N1081" s="5">
        <f>Table1[[#This Row],[pledged]]/Table1[[#This Row],[backers_count]]</f>
        <v>37.666666666666664</v>
      </c>
      <c r="O1081" s="1">
        <f t="shared" si="50"/>
        <v>3</v>
      </c>
      <c r="P1081" s="5" t="s">
        <v>8281</v>
      </c>
      <c r="Q1081" s="1" t="s">
        <v>8334</v>
      </c>
      <c r="R1081" s="1" t="s">
        <v>8335</v>
      </c>
      <c r="S1081" s="9">
        <f t="shared" si="48"/>
        <v>42479.566388888888</v>
      </c>
      <c r="T1081" s="11">
        <f t="shared" si="49"/>
        <v>42504.566388888888</v>
      </c>
      <c r="U1081" s="12" t="str">
        <f>TEXT(Table1[[#This Row],[Date Created Conversion (Launched at)]],"mmmm")</f>
        <v>April</v>
      </c>
      <c r="V1081" s="12">
        <f>YEAR(Table1[[#This Row],[Date Created Conversion (Launched at)]])</f>
        <v>2016</v>
      </c>
    </row>
    <row r="1082" spans="1:22" ht="43" x14ac:dyDescent="0.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 s="8">
        <v>1399778333</v>
      </c>
      <c r="J1082" s="8">
        <v>1397186333</v>
      </c>
      <c r="K1082" t="b">
        <v>0</v>
      </c>
      <c r="L1082">
        <v>98</v>
      </c>
      <c r="M1082" t="b">
        <v>0</v>
      </c>
      <c r="N1082" s="5">
        <f>Table1[[#This Row],[pledged]]/Table1[[#This Row],[backers_count]]</f>
        <v>18.581632653061224</v>
      </c>
      <c r="O1082" s="1">
        <f t="shared" si="50"/>
        <v>9</v>
      </c>
      <c r="P1082" s="5" t="s">
        <v>8281</v>
      </c>
      <c r="Q1082" s="1" t="s">
        <v>8334</v>
      </c>
      <c r="R1082" s="1" t="s">
        <v>8335</v>
      </c>
      <c r="S1082" s="9">
        <f t="shared" si="48"/>
        <v>41740.138113425928</v>
      </c>
      <c r="T1082" s="11">
        <f t="shared" si="49"/>
        <v>41770.138113425928</v>
      </c>
      <c r="U1082" s="12" t="str">
        <f>TEXT(Table1[[#This Row],[Date Created Conversion (Launched at)]],"mmmm")</f>
        <v>April</v>
      </c>
      <c r="V1082" s="12">
        <f>YEAR(Table1[[#This Row],[Date Created Conversion (Launched at)]])</f>
        <v>2014</v>
      </c>
    </row>
    <row r="1083" spans="1:22" ht="43" x14ac:dyDescent="0.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 s="8">
        <v>1422483292</v>
      </c>
      <c r="J1083" s="8">
        <v>1419891292</v>
      </c>
      <c r="K1083" t="b">
        <v>0</v>
      </c>
      <c r="L1083">
        <v>4</v>
      </c>
      <c r="M1083" t="b">
        <v>0</v>
      </c>
      <c r="N1083" s="5">
        <f>Table1[[#This Row],[pledged]]/Table1[[#This Row],[backers_count]]</f>
        <v>3</v>
      </c>
      <c r="O1083" s="1">
        <f t="shared" si="50"/>
        <v>0</v>
      </c>
      <c r="P1083" s="5" t="s">
        <v>8281</v>
      </c>
      <c r="Q1083" s="1" t="s">
        <v>8334</v>
      </c>
      <c r="R1083" s="1" t="s">
        <v>8335</v>
      </c>
      <c r="S1083" s="9">
        <f t="shared" si="48"/>
        <v>42002.926990740743</v>
      </c>
      <c r="T1083" s="11">
        <f t="shared" si="49"/>
        <v>42032.926990740743</v>
      </c>
      <c r="U1083" s="12" t="str">
        <f>TEXT(Table1[[#This Row],[Date Created Conversion (Launched at)]],"mmmm")</f>
        <v>December</v>
      </c>
      <c r="V1083" s="12">
        <f>YEAR(Table1[[#This Row],[Date Created Conversion (Launched at)]])</f>
        <v>2014</v>
      </c>
    </row>
    <row r="1084" spans="1:22" ht="28.7" x14ac:dyDescent="0.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 s="8">
        <v>1344635088</v>
      </c>
      <c r="J1084" s="8">
        <v>1342043088</v>
      </c>
      <c r="K1084" t="b">
        <v>0</v>
      </c>
      <c r="L1084">
        <v>3</v>
      </c>
      <c r="M1084" t="b">
        <v>0</v>
      </c>
      <c r="N1084" s="5">
        <f>Table1[[#This Row],[pledged]]/Table1[[#This Row],[backers_count]]</f>
        <v>18.666666666666668</v>
      </c>
      <c r="O1084" s="1">
        <f t="shared" si="50"/>
        <v>1</v>
      </c>
      <c r="P1084" s="5" t="s">
        <v>8281</v>
      </c>
      <c r="Q1084" s="1" t="s">
        <v>8334</v>
      </c>
      <c r="R1084" s="1" t="s">
        <v>8335</v>
      </c>
      <c r="S1084" s="9">
        <f t="shared" si="48"/>
        <v>41101.906111111108</v>
      </c>
      <c r="T1084" s="11">
        <f t="shared" si="49"/>
        <v>41131.906111111108</v>
      </c>
      <c r="U1084" s="12" t="str">
        <f>TEXT(Table1[[#This Row],[Date Created Conversion (Launched at)]],"mmmm")</f>
        <v>July</v>
      </c>
      <c r="V1084" s="12">
        <f>YEAR(Table1[[#This Row],[Date Created Conversion (Launched at)]])</f>
        <v>2012</v>
      </c>
    </row>
    <row r="1085" spans="1:22" ht="43" x14ac:dyDescent="0.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 s="8">
        <v>1406994583</v>
      </c>
      <c r="J1085" s="8">
        <v>1401810583</v>
      </c>
      <c r="K1085" t="b">
        <v>0</v>
      </c>
      <c r="L1085">
        <v>1</v>
      </c>
      <c r="M1085" t="b">
        <v>0</v>
      </c>
      <c r="N1085" s="5">
        <f>Table1[[#This Row],[pledged]]/Table1[[#This Row],[backers_count]]</f>
        <v>410</v>
      </c>
      <c r="O1085" s="1">
        <f t="shared" si="50"/>
        <v>1</v>
      </c>
      <c r="P1085" s="5" t="s">
        <v>8281</v>
      </c>
      <c r="Q1085" s="1" t="s">
        <v>8334</v>
      </c>
      <c r="R1085" s="1" t="s">
        <v>8335</v>
      </c>
      <c r="S1085" s="9">
        <f t="shared" si="48"/>
        <v>41793.659525462965</v>
      </c>
      <c r="T1085" s="11">
        <f t="shared" si="49"/>
        <v>41853.659525462965</v>
      </c>
      <c r="U1085" s="12" t="str">
        <f>TEXT(Table1[[#This Row],[Date Created Conversion (Launched at)]],"mmmm")</f>
        <v>June</v>
      </c>
      <c r="V1085" s="12">
        <f>YEAR(Table1[[#This Row],[Date Created Conversion (Launched at)]])</f>
        <v>2014</v>
      </c>
    </row>
    <row r="1086" spans="1:22" x14ac:dyDescent="0.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 s="8">
        <v>1407534804</v>
      </c>
      <c r="J1086" s="8">
        <v>1404942804</v>
      </c>
      <c r="K1086" t="b">
        <v>0</v>
      </c>
      <c r="L1086">
        <v>0</v>
      </c>
      <c r="M1086" t="b">
        <v>0</v>
      </c>
      <c r="N1086" s="5" t="e">
        <f>Table1[[#This Row],[pledged]]/Table1[[#This Row],[backers_count]]</f>
        <v>#DIV/0!</v>
      </c>
      <c r="O1086" s="1">
        <f t="shared" si="50"/>
        <v>0</v>
      </c>
      <c r="P1086" s="5" t="s">
        <v>8281</v>
      </c>
      <c r="Q1086" s="1" t="s">
        <v>8334</v>
      </c>
      <c r="R1086" s="1" t="s">
        <v>8335</v>
      </c>
      <c r="S1086" s="9">
        <f t="shared" si="48"/>
        <v>41829.912083333329</v>
      </c>
      <c r="T1086" s="11">
        <f t="shared" si="49"/>
        <v>41859.912083333329</v>
      </c>
      <c r="U1086" s="12" t="str">
        <f>TEXT(Table1[[#This Row],[Date Created Conversion (Launched at)]],"mmmm")</f>
        <v>July</v>
      </c>
      <c r="V1086" s="12">
        <f>YEAR(Table1[[#This Row],[Date Created Conversion (Launched at)]])</f>
        <v>2014</v>
      </c>
    </row>
    <row r="1087" spans="1:22" ht="28.7" x14ac:dyDescent="0.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 s="8">
        <v>1457967975</v>
      </c>
      <c r="J1087" s="8">
        <v>1455379575</v>
      </c>
      <c r="K1087" t="b">
        <v>0</v>
      </c>
      <c r="L1087">
        <v>9</v>
      </c>
      <c r="M1087" t="b">
        <v>0</v>
      </c>
      <c r="N1087" s="5">
        <f>Table1[[#This Row],[pledged]]/Table1[[#This Row],[backers_count]]</f>
        <v>114</v>
      </c>
      <c r="O1087" s="1">
        <f t="shared" si="50"/>
        <v>3</v>
      </c>
      <c r="P1087" s="5" t="s">
        <v>8281</v>
      </c>
      <c r="Q1087" s="1" t="s">
        <v>8334</v>
      </c>
      <c r="R1087" s="1" t="s">
        <v>8335</v>
      </c>
      <c r="S1087" s="9">
        <f t="shared" si="48"/>
        <v>42413.671006944445</v>
      </c>
      <c r="T1087" s="11">
        <f t="shared" si="49"/>
        <v>42443.629340277781</v>
      </c>
      <c r="U1087" s="12" t="str">
        <f>TEXT(Table1[[#This Row],[Date Created Conversion (Launched at)]],"mmmm")</f>
        <v>February</v>
      </c>
      <c r="V1087" s="12">
        <f>YEAR(Table1[[#This Row],[Date Created Conversion (Launched at)]])</f>
        <v>2016</v>
      </c>
    </row>
    <row r="1088" spans="1:22" x14ac:dyDescent="0.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 s="8">
        <v>1408913291</v>
      </c>
      <c r="J1088" s="8">
        <v>1406321291</v>
      </c>
      <c r="K1088" t="b">
        <v>0</v>
      </c>
      <c r="L1088">
        <v>2</v>
      </c>
      <c r="M1088" t="b">
        <v>0</v>
      </c>
      <c r="N1088" s="5">
        <f>Table1[[#This Row],[pledged]]/Table1[[#This Row],[backers_count]]</f>
        <v>7.5</v>
      </c>
      <c r="O1088" s="1">
        <f t="shared" si="50"/>
        <v>0</v>
      </c>
      <c r="P1088" s="5" t="s">
        <v>8281</v>
      </c>
      <c r="Q1088" s="1" t="s">
        <v>8334</v>
      </c>
      <c r="R1088" s="1" t="s">
        <v>8335</v>
      </c>
      <c r="S1088" s="9">
        <f t="shared" si="48"/>
        <v>41845.866793981484</v>
      </c>
      <c r="T1088" s="11">
        <f t="shared" si="49"/>
        <v>41875.866793981484</v>
      </c>
      <c r="U1088" s="12" t="str">
        <f>TEXT(Table1[[#This Row],[Date Created Conversion (Launched at)]],"mmmm")</f>
        <v>July</v>
      </c>
      <c r="V1088" s="12">
        <f>YEAR(Table1[[#This Row],[Date Created Conversion (Launched at)]])</f>
        <v>2014</v>
      </c>
    </row>
    <row r="1089" spans="1:22" ht="43" x14ac:dyDescent="0.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 s="8">
        <v>1402852087</v>
      </c>
      <c r="J1089" s="8">
        <v>1400260087</v>
      </c>
      <c r="K1089" t="b">
        <v>0</v>
      </c>
      <c r="L1089">
        <v>0</v>
      </c>
      <c r="M1089" t="b">
        <v>0</v>
      </c>
      <c r="N1089" s="5" t="e">
        <f>Table1[[#This Row],[pledged]]/Table1[[#This Row],[backers_count]]</f>
        <v>#DIV/0!</v>
      </c>
      <c r="O1089" s="1">
        <f t="shared" si="50"/>
        <v>0</v>
      </c>
      <c r="P1089" s="5" t="s">
        <v>8281</v>
      </c>
      <c r="Q1089" s="1" t="s">
        <v>8334</v>
      </c>
      <c r="R1089" s="1" t="s">
        <v>8335</v>
      </c>
      <c r="S1089" s="9">
        <f t="shared" si="48"/>
        <v>41775.713969907403</v>
      </c>
      <c r="T1089" s="11">
        <f t="shared" si="49"/>
        <v>41805.713969907403</v>
      </c>
      <c r="U1089" s="12" t="str">
        <f>TEXT(Table1[[#This Row],[Date Created Conversion (Launched at)]],"mmmm")</f>
        <v>May</v>
      </c>
      <c r="V1089" s="12">
        <f>YEAR(Table1[[#This Row],[Date Created Conversion (Launched at)]])</f>
        <v>2014</v>
      </c>
    </row>
    <row r="1090" spans="1:22" ht="28.7" x14ac:dyDescent="0.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 s="8">
        <v>1398366667</v>
      </c>
      <c r="J1090" s="8">
        <v>1395774667</v>
      </c>
      <c r="K1090" t="b">
        <v>0</v>
      </c>
      <c r="L1090">
        <v>147</v>
      </c>
      <c r="M1090" t="b">
        <v>0</v>
      </c>
      <c r="N1090" s="5">
        <f>Table1[[#This Row],[pledged]]/Table1[[#This Row],[backers_count]]</f>
        <v>43.41727891156463</v>
      </c>
      <c r="O1090" s="1">
        <f t="shared" si="50"/>
        <v>14</v>
      </c>
      <c r="P1090" s="5" t="s">
        <v>8281</v>
      </c>
      <c r="Q1090" s="1" t="s">
        <v>8334</v>
      </c>
      <c r="R1090" s="1" t="s">
        <v>8335</v>
      </c>
      <c r="S1090" s="9">
        <f t="shared" ref="S1090:S1153" si="51">(J1090/86400)+DATE(1970,1,1)</f>
        <v>41723.799386574072</v>
      </c>
      <c r="T1090" s="11">
        <f t="shared" ref="T1090:T1153" si="52">(I1090/86400)+DATE(1970,1,1)</f>
        <v>41753.799386574072</v>
      </c>
      <c r="U1090" s="12" t="str">
        <f>TEXT(Table1[[#This Row],[Date Created Conversion (Launched at)]],"mmmm")</f>
        <v>March</v>
      </c>
      <c r="V1090" s="12">
        <f>YEAR(Table1[[#This Row],[Date Created Conversion (Launched at)]])</f>
        <v>2014</v>
      </c>
    </row>
    <row r="1091" spans="1:22" ht="28.7" x14ac:dyDescent="0.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 s="8">
        <v>1435293175</v>
      </c>
      <c r="J1091" s="8">
        <v>1432701175</v>
      </c>
      <c r="K1091" t="b">
        <v>0</v>
      </c>
      <c r="L1091">
        <v>49</v>
      </c>
      <c r="M1091" t="b">
        <v>0</v>
      </c>
      <c r="N1091" s="5">
        <f>Table1[[#This Row],[pledged]]/Table1[[#This Row],[backers_count]]</f>
        <v>23.959183673469386</v>
      </c>
      <c r="O1091" s="1">
        <f t="shared" ref="O1091:O1154" si="53">ROUND(($E1091/$D1091)*100,0)</f>
        <v>8</v>
      </c>
      <c r="P1091" s="5" t="s">
        <v>8281</v>
      </c>
      <c r="Q1091" s="1" t="s">
        <v>8334</v>
      </c>
      <c r="R1091" s="1" t="s">
        <v>8335</v>
      </c>
      <c r="S1091" s="9">
        <f t="shared" si="51"/>
        <v>42151.189525462964</v>
      </c>
      <c r="T1091" s="11">
        <f t="shared" si="52"/>
        <v>42181.189525462964</v>
      </c>
      <c r="U1091" s="12" t="str">
        <f>TEXT(Table1[[#This Row],[Date Created Conversion (Launched at)]],"mmmm")</f>
        <v>May</v>
      </c>
      <c r="V1091" s="12">
        <f>YEAR(Table1[[#This Row],[Date Created Conversion (Launched at)]])</f>
        <v>2015</v>
      </c>
    </row>
    <row r="1092" spans="1:22" ht="43" x14ac:dyDescent="0.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 s="8">
        <v>1432873653</v>
      </c>
      <c r="J1092" s="8">
        <v>1430281653</v>
      </c>
      <c r="K1092" t="b">
        <v>0</v>
      </c>
      <c r="L1092">
        <v>1</v>
      </c>
      <c r="M1092" t="b">
        <v>0</v>
      </c>
      <c r="N1092" s="5">
        <f>Table1[[#This Row],[pledged]]/Table1[[#This Row],[backers_count]]</f>
        <v>5</v>
      </c>
      <c r="O1092" s="1">
        <f t="shared" si="53"/>
        <v>0</v>
      </c>
      <c r="P1092" s="5" t="s">
        <v>8281</v>
      </c>
      <c r="Q1092" s="1" t="s">
        <v>8334</v>
      </c>
      <c r="R1092" s="1" t="s">
        <v>8335</v>
      </c>
      <c r="S1092" s="9">
        <f t="shared" si="51"/>
        <v>42123.185798611114</v>
      </c>
      <c r="T1092" s="11">
        <f t="shared" si="52"/>
        <v>42153.185798611114</v>
      </c>
      <c r="U1092" s="12" t="str">
        <f>TEXT(Table1[[#This Row],[Date Created Conversion (Launched at)]],"mmmm")</f>
        <v>April</v>
      </c>
      <c r="V1092" s="12">
        <f>YEAR(Table1[[#This Row],[Date Created Conversion (Launched at)]])</f>
        <v>2015</v>
      </c>
    </row>
    <row r="1093" spans="1:22" ht="43" x14ac:dyDescent="0.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 s="8">
        <v>1460313672</v>
      </c>
      <c r="J1093" s="8">
        <v>1457725272</v>
      </c>
      <c r="K1093" t="b">
        <v>0</v>
      </c>
      <c r="L1093">
        <v>2</v>
      </c>
      <c r="M1093" t="b">
        <v>0</v>
      </c>
      <c r="N1093" s="5">
        <f>Table1[[#This Row],[pledged]]/Table1[[#This Row],[backers_count]]</f>
        <v>12.5</v>
      </c>
      <c r="O1093" s="1">
        <f t="shared" si="53"/>
        <v>13</v>
      </c>
      <c r="P1093" s="5" t="s">
        <v>8281</v>
      </c>
      <c r="Q1093" s="1" t="s">
        <v>8334</v>
      </c>
      <c r="R1093" s="1" t="s">
        <v>8335</v>
      </c>
      <c r="S1093" s="9">
        <f t="shared" si="51"/>
        <v>42440.820277777777</v>
      </c>
      <c r="T1093" s="11">
        <f t="shared" si="52"/>
        <v>42470.778611111113</v>
      </c>
      <c r="U1093" s="12" t="str">
        <f>TEXT(Table1[[#This Row],[Date Created Conversion (Launched at)]],"mmmm")</f>
        <v>March</v>
      </c>
      <c r="V1093" s="12">
        <f>YEAR(Table1[[#This Row],[Date Created Conversion (Launched at)]])</f>
        <v>2016</v>
      </c>
    </row>
    <row r="1094" spans="1:22" ht="57.35" x14ac:dyDescent="0.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 s="8">
        <v>1357432638</v>
      </c>
      <c r="J1094" s="8">
        <v>1354840638</v>
      </c>
      <c r="K1094" t="b">
        <v>0</v>
      </c>
      <c r="L1094">
        <v>7</v>
      </c>
      <c r="M1094" t="b">
        <v>0</v>
      </c>
      <c r="N1094" s="5">
        <f>Table1[[#This Row],[pledged]]/Table1[[#This Row],[backers_count]]</f>
        <v>3</v>
      </c>
      <c r="O1094" s="1">
        <f t="shared" si="53"/>
        <v>1</v>
      </c>
      <c r="P1094" s="5" t="s">
        <v>8281</v>
      </c>
      <c r="Q1094" s="1" t="s">
        <v>8334</v>
      </c>
      <c r="R1094" s="1" t="s">
        <v>8335</v>
      </c>
      <c r="S1094" s="9">
        <f t="shared" si="51"/>
        <v>41250.025902777779</v>
      </c>
      <c r="T1094" s="11">
        <f t="shared" si="52"/>
        <v>41280.025902777779</v>
      </c>
      <c r="U1094" s="12" t="str">
        <f>TEXT(Table1[[#This Row],[Date Created Conversion (Launched at)]],"mmmm")</f>
        <v>December</v>
      </c>
      <c r="V1094" s="12">
        <f>YEAR(Table1[[#This Row],[Date Created Conversion (Launched at)]])</f>
        <v>2012</v>
      </c>
    </row>
    <row r="1095" spans="1:22" ht="43" x14ac:dyDescent="0.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 s="8">
        <v>1455232937</v>
      </c>
      <c r="J1095" s="8">
        <v>1453936937</v>
      </c>
      <c r="K1095" t="b">
        <v>0</v>
      </c>
      <c r="L1095">
        <v>4</v>
      </c>
      <c r="M1095" t="b">
        <v>0</v>
      </c>
      <c r="N1095" s="5">
        <f>Table1[[#This Row],[pledged]]/Table1[[#This Row],[backers_count]]</f>
        <v>10.5625</v>
      </c>
      <c r="O1095" s="1">
        <f t="shared" si="53"/>
        <v>14</v>
      </c>
      <c r="P1095" s="5" t="s">
        <v>8281</v>
      </c>
      <c r="Q1095" s="1" t="s">
        <v>8334</v>
      </c>
      <c r="R1095" s="1" t="s">
        <v>8335</v>
      </c>
      <c r="S1095" s="9">
        <f t="shared" si="51"/>
        <v>42396.973807870367</v>
      </c>
      <c r="T1095" s="11">
        <f t="shared" si="52"/>
        <v>42411.973807870367</v>
      </c>
      <c r="U1095" s="12" t="str">
        <f>TEXT(Table1[[#This Row],[Date Created Conversion (Launched at)]],"mmmm")</f>
        <v>January</v>
      </c>
      <c r="V1095" s="12">
        <f>YEAR(Table1[[#This Row],[Date Created Conversion (Launched at)]])</f>
        <v>2016</v>
      </c>
    </row>
    <row r="1096" spans="1:22" ht="43" x14ac:dyDescent="0.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 s="8">
        <v>1318180033</v>
      </c>
      <c r="J1096" s="8">
        <v>1315588033</v>
      </c>
      <c r="K1096" t="b">
        <v>0</v>
      </c>
      <c r="L1096">
        <v>27</v>
      </c>
      <c r="M1096" t="b">
        <v>0</v>
      </c>
      <c r="N1096" s="5">
        <f>Table1[[#This Row],[pledged]]/Table1[[#This Row],[backers_count]]</f>
        <v>122.00037037037038</v>
      </c>
      <c r="O1096" s="1">
        <f t="shared" si="53"/>
        <v>18</v>
      </c>
      <c r="P1096" s="5" t="s">
        <v>8281</v>
      </c>
      <c r="Q1096" s="1" t="s">
        <v>8334</v>
      </c>
      <c r="R1096" s="1" t="s">
        <v>8335</v>
      </c>
      <c r="S1096" s="9">
        <f t="shared" si="51"/>
        <v>40795.71334490741</v>
      </c>
      <c r="T1096" s="11">
        <f t="shared" si="52"/>
        <v>40825.71334490741</v>
      </c>
      <c r="U1096" s="12" t="str">
        <f>TEXT(Table1[[#This Row],[Date Created Conversion (Launched at)]],"mmmm")</f>
        <v>September</v>
      </c>
      <c r="V1096" s="12">
        <f>YEAR(Table1[[#This Row],[Date Created Conversion (Launched at)]])</f>
        <v>2011</v>
      </c>
    </row>
    <row r="1097" spans="1:22" ht="43" x14ac:dyDescent="0.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 s="8">
        <v>1377867220</v>
      </c>
      <c r="J1097" s="8">
        <v>1375275220</v>
      </c>
      <c r="K1097" t="b">
        <v>0</v>
      </c>
      <c r="L1097">
        <v>94</v>
      </c>
      <c r="M1097" t="b">
        <v>0</v>
      </c>
      <c r="N1097" s="5">
        <f>Table1[[#This Row],[pledged]]/Table1[[#This Row],[backers_count]]</f>
        <v>267.80851063829789</v>
      </c>
      <c r="O1097" s="1">
        <f t="shared" si="53"/>
        <v>5</v>
      </c>
      <c r="P1097" s="5" t="s">
        <v>8281</v>
      </c>
      <c r="Q1097" s="1" t="s">
        <v>8334</v>
      </c>
      <c r="R1097" s="1" t="s">
        <v>8335</v>
      </c>
      <c r="S1097" s="9">
        <f t="shared" si="51"/>
        <v>41486.537268518521</v>
      </c>
      <c r="T1097" s="11">
        <f t="shared" si="52"/>
        <v>41516.537268518521</v>
      </c>
      <c r="U1097" s="12" t="str">
        <f>TEXT(Table1[[#This Row],[Date Created Conversion (Launched at)]],"mmmm")</f>
        <v>July</v>
      </c>
      <c r="V1097" s="12">
        <f>YEAR(Table1[[#This Row],[Date Created Conversion (Launched at)]])</f>
        <v>2013</v>
      </c>
    </row>
    <row r="1098" spans="1:22" ht="43" x14ac:dyDescent="0.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 s="8">
        <v>1412393400</v>
      </c>
      <c r="J1098" s="8">
        <v>1409747154</v>
      </c>
      <c r="K1098" t="b">
        <v>0</v>
      </c>
      <c r="L1098">
        <v>29</v>
      </c>
      <c r="M1098" t="b">
        <v>0</v>
      </c>
      <c r="N1098" s="5">
        <f>Table1[[#This Row],[pledged]]/Table1[[#This Row],[backers_count]]</f>
        <v>74.206896551724142</v>
      </c>
      <c r="O1098" s="1">
        <f t="shared" si="53"/>
        <v>18</v>
      </c>
      <c r="P1098" s="5" t="s">
        <v>8281</v>
      </c>
      <c r="Q1098" s="1" t="s">
        <v>8334</v>
      </c>
      <c r="R1098" s="1" t="s">
        <v>8335</v>
      </c>
      <c r="S1098" s="9">
        <f t="shared" si="51"/>
        <v>41885.51798611111</v>
      </c>
      <c r="T1098" s="11">
        <f t="shared" si="52"/>
        <v>41916.145833333336</v>
      </c>
      <c r="U1098" s="12" t="str">
        <f>TEXT(Table1[[#This Row],[Date Created Conversion (Launched at)]],"mmmm")</f>
        <v>September</v>
      </c>
      <c r="V1098" s="12">
        <f>YEAR(Table1[[#This Row],[Date Created Conversion (Launched at)]])</f>
        <v>2014</v>
      </c>
    </row>
    <row r="1099" spans="1:22" ht="43" x14ac:dyDescent="0.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 s="8">
        <v>1393786877</v>
      </c>
      <c r="J1099" s="8">
        <v>1390330877</v>
      </c>
      <c r="K1099" t="b">
        <v>0</v>
      </c>
      <c r="L1099">
        <v>7</v>
      </c>
      <c r="M1099" t="b">
        <v>0</v>
      </c>
      <c r="N1099" s="5">
        <f>Table1[[#This Row],[pledged]]/Table1[[#This Row],[backers_count]]</f>
        <v>6.7142857142857144</v>
      </c>
      <c r="O1099" s="1">
        <f t="shared" si="53"/>
        <v>0</v>
      </c>
      <c r="P1099" s="5" t="s">
        <v>8281</v>
      </c>
      <c r="Q1099" s="1" t="s">
        <v>8334</v>
      </c>
      <c r="R1099" s="1" t="s">
        <v>8335</v>
      </c>
      <c r="S1099" s="9">
        <f t="shared" si="51"/>
        <v>41660.792557870373</v>
      </c>
      <c r="T1099" s="11">
        <f t="shared" si="52"/>
        <v>41700.792557870373</v>
      </c>
      <c r="U1099" s="12" t="str">
        <f>TEXT(Table1[[#This Row],[Date Created Conversion (Launched at)]],"mmmm")</f>
        <v>January</v>
      </c>
      <c r="V1099" s="12">
        <f>YEAR(Table1[[#This Row],[Date Created Conversion (Launched at)]])</f>
        <v>2014</v>
      </c>
    </row>
    <row r="1100" spans="1:22" ht="28.7" x14ac:dyDescent="0.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 s="8">
        <v>1397413095</v>
      </c>
      <c r="J1100" s="8">
        <v>1394821095</v>
      </c>
      <c r="K1100" t="b">
        <v>0</v>
      </c>
      <c r="L1100">
        <v>22</v>
      </c>
      <c r="M1100" t="b">
        <v>0</v>
      </c>
      <c r="N1100" s="5">
        <f>Table1[[#This Row],[pledged]]/Table1[[#This Row],[backers_count]]</f>
        <v>81.954545454545453</v>
      </c>
      <c r="O1100" s="1">
        <f t="shared" si="53"/>
        <v>7</v>
      </c>
      <c r="P1100" s="5" t="s">
        <v>8281</v>
      </c>
      <c r="Q1100" s="1" t="s">
        <v>8334</v>
      </c>
      <c r="R1100" s="1" t="s">
        <v>8335</v>
      </c>
      <c r="S1100" s="9">
        <f t="shared" si="51"/>
        <v>41712.762673611112</v>
      </c>
      <c r="T1100" s="11">
        <f t="shared" si="52"/>
        <v>41742.762673611112</v>
      </c>
      <c r="U1100" s="12" t="str">
        <f>TEXT(Table1[[#This Row],[Date Created Conversion (Launched at)]],"mmmm")</f>
        <v>March</v>
      </c>
      <c r="V1100" s="12">
        <f>YEAR(Table1[[#This Row],[Date Created Conversion (Launched at)]])</f>
        <v>2014</v>
      </c>
    </row>
    <row r="1101" spans="1:22" ht="43" x14ac:dyDescent="0.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 s="8">
        <v>1431547468</v>
      </c>
      <c r="J1101" s="8">
        <v>1428955468</v>
      </c>
      <c r="K1101" t="b">
        <v>0</v>
      </c>
      <c r="L1101">
        <v>1</v>
      </c>
      <c r="M1101" t="b">
        <v>0</v>
      </c>
      <c r="N1101" s="5">
        <f>Table1[[#This Row],[pledged]]/Table1[[#This Row],[backers_count]]</f>
        <v>25</v>
      </c>
      <c r="O1101" s="1">
        <f t="shared" si="53"/>
        <v>1</v>
      </c>
      <c r="P1101" s="5" t="s">
        <v>8281</v>
      </c>
      <c r="Q1101" s="1" t="s">
        <v>8334</v>
      </c>
      <c r="R1101" s="1" t="s">
        <v>8335</v>
      </c>
      <c r="S1101" s="9">
        <f t="shared" si="51"/>
        <v>42107.836435185185</v>
      </c>
      <c r="T1101" s="11">
        <f t="shared" si="52"/>
        <v>42137.836435185185</v>
      </c>
      <c r="U1101" s="12" t="str">
        <f>TEXT(Table1[[#This Row],[Date Created Conversion (Launched at)]],"mmmm")</f>
        <v>April</v>
      </c>
      <c r="V1101" s="12">
        <f>YEAR(Table1[[#This Row],[Date Created Conversion (Launched at)]])</f>
        <v>2015</v>
      </c>
    </row>
    <row r="1102" spans="1:22" ht="43" x14ac:dyDescent="0.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 s="8">
        <v>1455417571</v>
      </c>
      <c r="J1102" s="8">
        <v>1452825571</v>
      </c>
      <c r="K1102" t="b">
        <v>0</v>
      </c>
      <c r="L1102">
        <v>10</v>
      </c>
      <c r="M1102" t="b">
        <v>0</v>
      </c>
      <c r="N1102" s="5">
        <f>Table1[[#This Row],[pledged]]/Table1[[#This Row],[backers_count]]</f>
        <v>10</v>
      </c>
      <c r="O1102" s="1">
        <f t="shared" si="53"/>
        <v>3</v>
      </c>
      <c r="P1102" s="5" t="s">
        <v>8281</v>
      </c>
      <c r="Q1102" s="1" t="s">
        <v>8334</v>
      </c>
      <c r="R1102" s="1" t="s">
        <v>8335</v>
      </c>
      <c r="S1102" s="9">
        <f t="shared" si="51"/>
        <v>42384.110775462963</v>
      </c>
      <c r="T1102" s="11">
        <f t="shared" si="52"/>
        <v>42414.110775462963</v>
      </c>
      <c r="U1102" s="12" t="str">
        <f>TEXT(Table1[[#This Row],[Date Created Conversion (Launched at)]],"mmmm")</f>
        <v>January</v>
      </c>
      <c r="V1102" s="12">
        <f>YEAR(Table1[[#This Row],[Date Created Conversion (Launched at)]])</f>
        <v>2016</v>
      </c>
    </row>
    <row r="1103" spans="1:22" ht="28.7" x14ac:dyDescent="0.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 s="8">
        <v>1468519920</v>
      </c>
      <c r="J1103" s="8">
        <v>1466188338</v>
      </c>
      <c r="K1103" t="b">
        <v>0</v>
      </c>
      <c r="L1103">
        <v>6</v>
      </c>
      <c r="M1103" t="b">
        <v>0</v>
      </c>
      <c r="N1103" s="5">
        <f>Table1[[#This Row],[pledged]]/Table1[[#This Row],[backers_count]]</f>
        <v>6.833333333333333</v>
      </c>
      <c r="O1103" s="1">
        <f t="shared" si="53"/>
        <v>0</v>
      </c>
      <c r="P1103" s="5" t="s">
        <v>8281</v>
      </c>
      <c r="Q1103" s="1" t="s">
        <v>8334</v>
      </c>
      <c r="R1103" s="1" t="s">
        <v>8335</v>
      </c>
      <c r="S1103" s="9">
        <f t="shared" si="51"/>
        <v>42538.77243055556</v>
      </c>
      <c r="T1103" s="11">
        <f t="shared" si="52"/>
        <v>42565.758333333331</v>
      </c>
      <c r="U1103" s="12" t="str">
        <f>TEXT(Table1[[#This Row],[Date Created Conversion (Launched at)]],"mmmm")</f>
        <v>June</v>
      </c>
      <c r="V1103" s="12">
        <f>YEAR(Table1[[#This Row],[Date Created Conversion (Launched at)]])</f>
        <v>2016</v>
      </c>
    </row>
    <row r="1104" spans="1:22" ht="43" x14ac:dyDescent="0.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 s="8">
        <v>1386568740</v>
      </c>
      <c r="J1104" s="8">
        <v>1383095125</v>
      </c>
      <c r="K1104" t="b">
        <v>0</v>
      </c>
      <c r="L1104">
        <v>24</v>
      </c>
      <c r="M1104" t="b">
        <v>0</v>
      </c>
      <c r="N1104" s="5">
        <f>Table1[[#This Row],[pledged]]/Table1[[#This Row],[backers_count]]</f>
        <v>17.708333333333332</v>
      </c>
      <c r="O1104" s="1">
        <f t="shared" si="53"/>
        <v>5</v>
      </c>
      <c r="P1104" s="5" t="s">
        <v>8281</v>
      </c>
      <c r="Q1104" s="1" t="s">
        <v>8334</v>
      </c>
      <c r="R1104" s="1" t="s">
        <v>8335</v>
      </c>
      <c r="S1104" s="9">
        <f t="shared" si="51"/>
        <v>41577.045428240745</v>
      </c>
      <c r="T1104" s="11">
        <f t="shared" si="52"/>
        <v>41617.249305555553</v>
      </c>
      <c r="U1104" s="12" t="str">
        <f>TEXT(Table1[[#This Row],[Date Created Conversion (Launched at)]],"mmmm")</f>
        <v>October</v>
      </c>
      <c r="V1104" s="12">
        <f>YEAR(Table1[[#This Row],[Date Created Conversion (Launched at)]])</f>
        <v>2013</v>
      </c>
    </row>
    <row r="1105" spans="1:22" ht="43" x14ac:dyDescent="0.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 s="8">
        <v>1466227190</v>
      </c>
      <c r="J1105" s="8">
        <v>1461043190</v>
      </c>
      <c r="K1105" t="b">
        <v>0</v>
      </c>
      <c r="L1105">
        <v>15</v>
      </c>
      <c r="M1105" t="b">
        <v>0</v>
      </c>
      <c r="N1105" s="5">
        <f>Table1[[#This Row],[pledged]]/Table1[[#This Row],[backers_count]]</f>
        <v>16.2</v>
      </c>
      <c r="O1105" s="1">
        <f t="shared" si="53"/>
        <v>2</v>
      </c>
      <c r="P1105" s="5" t="s">
        <v>8281</v>
      </c>
      <c r="Q1105" s="1" t="s">
        <v>8334</v>
      </c>
      <c r="R1105" s="1" t="s">
        <v>8335</v>
      </c>
      <c r="S1105" s="9">
        <f t="shared" si="51"/>
        <v>42479.22210648148</v>
      </c>
      <c r="T1105" s="11">
        <f t="shared" si="52"/>
        <v>42539.22210648148</v>
      </c>
      <c r="U1105" s="12" t="str">
        <f>TEXT(Table1[[#This Row],[Date Created Conversion (Launched at)]],"mmmm")</f>
        <v>April</v>
      </c>
      <c r="V1105" s="12">
        <f>YEAR(Table1[[#This Row],[Date Created Conversion (Launched at)]])</f>
        <v>2016</v>
      </c>
    </row>
    <row r="1106" spans="1:22" ht="43" x14ac:dyDescent="0.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 s="8">
        <v>1402480221</v>
      </c>
      <c r="J1106" s="8">
        <v>1399888221</v>
      </c>
      <c r="K1106" t="b">
        <v>0</v>
      </c>
      <c r="L1106">
        <v>37</v>
      </c>
      <c r="M1106" t="b">
        <v>0</v>
      </c>
      <c r="N1106" s="5">
        <f>Table1[[#This Row],[pledged]]/Table1[[#This Row],[backers_count]]</f>
        <v>80.297297297297291</v>
      </c>
      <c r="O1106" s="1">
        <f t="shared" si="53"/>
        <v>5</v>
      </c>
      <c r="P1106" s="5" t="s">
        <v>8281</v>
      </c>
      <c r="Q1106" s="1" t="s">
        <v>8334</v>
      </c>
      <c r="R1106" s="1" t="s">
        <v>8335</v>
      </c>
      <c r="S1106" s="9">
        <f t="shared" si="51"/>
        <v>41771.40996527778</v>
      </c>
      <c r="T1106" s="11">
        <f t="shared" si="52"/>
        <v>41801.40996527778</v>
      </c>
      <c r="U1106" s="12" t="str">
        <f>TEXT(Table1[[#This Row],[Date Created Conversion (Launched at)]],"mmmm")</f>
        <v>May</v>
      </c>
      <c r="V1106" s="12">
        <f>YEAR(Table1[[#This Row],[Date Created Conversion (Launched at)]])</f>
        <v>2014</v>
      </c>
    </row>
    <row r="1107" spans="1:22" ht="43" x14ac:dyDescent="0.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 s="8">
        <v>1395627327</v>
      </c>
      <c r="J1107" s="8">
        <v>1393038927</v>
      </c>
      <c r="K1107" t="b">
        <v>0</v>
      </c>
      <c r="L1107">
        <v>20</v>
      </c>
      <c r="M1107" t="b">
        <v>0</v>
      </c>
      <c r="N1107" s="5">
        <f>Table1[[#This Row],[pledged]]/Table1[[#This Row],[backers_count]]</f>
        <v>71.55</v>
      </c>
      <c r="O1107" s="1">
        <f t="shared" si="53"/>
        <v>0</v>
      </c>
      <c r="P1107" s="5" t="s">
        <v>8281</v>
      </c>
      <c r="Q1107" s="1" t="s">
        <v>8334</v>
      </c>
      <c r="R1107" s="1" t="s">
        <v>8335</v>
      </c>
      <c r="S1107" s="9">
        <f t="shared" si="51"/>
        <v>41692.135729166665</v>
      </c>
      <c r="T1107" s="11">
        <f t="shared" si="52"/>
        <v>41722.0940625</v>
      </c>
      <c r="U1107" s="12" t="str">
        <f>TEXT(Table1[[#This Row],[Date Created Conversion (Launched at)]],"mmmm")</f>
        <v>February</v>
      </c>
      <c r="V1107" s="12">
        <f>YEAR(Table1[[#This Row],[Date Created Conversion (Launched at)]])</f>
        <v>2014</v>
      </c>
    </row>
    <row r="1108" spans="1:22" ht="43" x14ac:dyDescent="0.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 s="8">
        <v>1333557975</v>
      </c>
      <c r="J1108" s="8">
        <v>1330969575</v>
      </c>
      <c r="K1108" t="b">
        <v>0</v>
      </c>
      <c r="L1108">
        <v>7</v>
      </c>
      <c r="M1108" t="b">
        <v>0</v>
      </c>
      <c r="N1108" s="5">
        <f>Table1[[#This Row],[pledged]]/Table1[[#This Row],[backers_count]]</f>
        <v>23.571428571428573</v>
      </c>
      <c r="O1108" s="1">
        <f t="shared" si="53"/>
        <v>41</v>
      </c>
      <c r="P1108" s="5" t="s">
        <v>8281</v>
      </c>
      <c r="Q1108" s="1" t="s">
        <v>8334</v>
      </c>
      <c r="R1108" s="1" t="s">
        <v>8335</v>
      </c>
      <c r="S1108" s="9">
        <f t="shared" si="51"/>
        <v>40973.740451388891</v>
      </c>
      <c r="T1108" s="11">
        <f t="shared" si="52"/>
        <v>41003.698784722219</v>
      </c>
      <c r="U1108" s="12" t="str">
        <f>TEXT(Table1[[#This Row],[Date Created Conversion (Launched at)]],"mmmm")</f>
        <v>March</v>
      </c>
      <c r="V1108" s="12">
        <f>YEAR(Table1[[#This Row],[Date Created Conversion (Launched at)]])</f>
        <v>2012</v>
      </c>
    </row>
    <row r="1109" spans="1:22" ht="57.35" x14ac:dyDescent="0.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 s="8">
        <v>1406148024</v>
      </c>
      <c r="J1109" s="8">
        <v>1403556024</v>
      </c>
      <c r="K1109" t="b">
        <v>0</v>
      </c>
      <c r="L1109">
        <v>0</v>
      </c>
      <c r="M1109" t="b">
        <v>0</v>
      </c>
      <c r="N1109" s="5" t="e">
        <f>Table1[[#This Row],[pledged]]/Table1[[#This Row],[backers_count]]</f>
        <v>#DIV/0!</v>
      </c>
      <c r="O1109" s="1">
        <f t="shared" si="53"/>
        <v>0</v>
      </c>
      <c r="P1109" s="5" t="s">
        <v>8281</v>
      </c>
      <c r="Q1109" s="1" t="s">
        <v>8334</v>
      </c>
      <c r="R1109" s="1" t="s">
        <v>8335</v>
      </c>
      <c r="S1109" s="9">
        <f t="shared" si="51"/>
        <v>41813.861388888887</v>
      </c>
      <c r="T1109" s="11">
        <f t="shared" si="52"/>
        <v>41843.861388888887</v>
      </c>
      <c r="U1109" s="12" t="str">
        <f>TEXT(Table1[[#This Row],[Date Created Conversion (Launched at)]],"mmmm")</f>
        <v>June</v>
      </c>
      <c r="V1109" s="12">
        <f>YEAR(Table1[[#This Row],[Date Created Conversion (Launched at)]])</f>
        <v>2014</v>
      </c>
    </row>
    <row r="1110" spans="1:22" ht="43" x14ac:dyDescent="0.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 s="8">
        <v>1334326635</v>
      </c>
      <c r="J1110" s="8">
        <v>1329146235</v>
      </c>
      <c r="K1110" t="b">
        <v>0</v>
      </c>
      <c r="L1110">
        <v>21</v>
      </c>
      <c r="M1110" t="b">
        <v>0</v>
      </c>
      <c r="N1110" s="5">
        <f>Table1[[#This Row],[pledged]]/Table1[[#This Row],[backers_count]]</f>
        <v>34.88095238095238</v>
      </c>
      <c r="O1110" s="1">
        <f t="shared" si="53"/>
        <v>3</v>
      </c>
      <c r="P1110" s="5" t="s">
        <v>8281</v>
      </c>
      <c r="Q1110" s="1" t="s">
        <v>8334</v>
      </c>
      <c r="R1110" s="1" t="s">
        <v>8335</v>
      </c>
      <c r="S1110" s="9">
        <f t="shared" si="51"/>
        <v>40952.636979166666</v>
      </c>
      <c r="T1110" s="11">
        <f t="shared" si="52"/>
        <v>41012.595312500001</v>
      </c>
      <c r="U1110" s="12" t="str">
        <f>TEXT(Table1[[#This Row],[Date Created Conversion (Launched at)]],"mmmm")</f>
        <v>February</v>
      </c>
      <c r="V1110" s="12">
        <f>YEAR(Table1[[#This Row],[Date Created Conversion (Launched at)]])</f>
        <v>2012</v>
      </c>
    </row>
    <row r="1111" spans="1:22" ht="43" x14ac:dyDescent="0.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 s="8">
        <v>1479495790</v>
      </c>
      <c r="J1111" s="8">
        <v>1476900190</v>
      </c>
      <c r="K1111" t="b">
        <v>0</v>
      </c>
      <c r="L1111">
        <v>3</v>
      </c>
      <c r="M1111" t="b">
        <v>0</v>
      </c>
      <c r="N1111" s="5">
        <f>Table1[[#This Row],[pledged]]/Table1[[#This Row],[backers_count]]</f>
        <v>15</v>
      </c>
      <c r="O1111" s="1">
        <f t="shared" si="53"/>
        <v>0</v>
      </c>
      <c r="P1111" s="5" t="s">
        <v>8281</v>
      </c>
      <c r="Q1111" s="1" t="s">
        <v>8334</v>
      </c>
      <c r="R1111" s="1" t="s">
        <v>8335</v>
      </c>
      <c r="S1111" s="9">
        <f t="shared" si="51"/>
        <v>42662.752199074079</v>
      </c>
      <c r="T1111" s="11">
        <f t="shared" si="52"/>
        <v>42692.793865740736</v>
      </c>
      <c r="U1111" s="12" t="str">
        <f>TEXT(Table1[[#This Row],[Date Created Conversion (Launched at)]],"mmmm")</f>
        <v>October</v>
      </c>
      <c r="V1111" s="12">
        <f>YEAR(Table1[[#This Row],[Date Created Conversion (Launched at)]])</f>
        <v>2016</v>
      </c>
    </row>
    <row r="1112" spans="1:22" ht="43" x14ac:dyDescent="0.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 s="8">
        <v>1354919022</v>
      </c>
      <c r="J1112" s="8">
        <v>1352327022</v>
      </c>
      <c r="K1112" t="b">
        <v>0</v>
      </c>
      <c r="L1112">
        <v>11</v>
      </c>
      <c r="M1112" t="b">
        <v>0</v>
      </c>
      <c r="N1112" s="5">
        <f>Table1[[#This Row],[pledged]]/Table1[[#This Row],[backers_count]]</f>
        <v>23.181818181818183</v>
      </c>
      <c r="O1112" s="1">
        <f t="shared" si="53"/>
        <v>1</v>
      </c>
      <c r="P1112" s="5" t="s">
        <v>8281</v>
      </c>
      <c r="Q1112" s="1" t="s">
        <v>8334</v>
      </c>
      <c r="R1112" s="1" t="s">
        <v>8335</v>
      </c>
      <c r="S1112" s="9">
        <f t="shared" si="51"/>
        <v>41220.933124999996</v>
      </c>
      <c r="T1112" s="11">
        <f t="shared" si="52"/>
        <v>41250.933124999996</v>
      </c>
      <c r="U1112" s="12" t="str">
        <f>TEXT(Table1[[#This Row],[Date Created Conversion (Launched at)]],"mmmm")</f>
        <v>November</v>
      </c>
      <c r="V1112" s="12">
        <f>YEAR(Table1[[#This Row],[Date Created Conversion (Launched at)]])</f>
        <v>2012</v>
      </c>
    </row>
    <row r="1113" spans="1:22" ht="43" x14ac:dyDescent="0.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 s="8">
        <v>1452228790</v>
      </c>
      <c r="J1113" s="8">
        <v>1449636790</v>
      </c>
      <c r="K1113" t="b">
        <v>0</v>
      </c>
      <c r="L1113">
        <v>1</v>
      </c>
      <c r="M1113" t="b">
        <v>0</v>
      </c>
      <c r="N1113" s="5">
        <f>Table1[[#This Row],[pledged]]/Table1[[#This Row],[backers_count]]</f>
        <v>1</v>
      </c>
      <c r="O1113" s="1">
        <f t="shared" si="53"/>
        <v>0</v>
      </c>
      <c r="P1113" s="5" t="s">
        <v>8281</v>
      </c>
      <c r="Q1113" s="1" t="s">
        <v>8334</v>
      </c>
      <c r="R1113" s="1" t="s">
        <v>8335</v>
      </c>
      <c r="S1113" s="9">
        <f t="shared" si="51"/>
        <v>42347.203587962962</v>
      </c>
      <c r="T1113" s="11">
        <f t="shared" si="52"/>
        <v>42377.203587962962</v>
      </c>
      <c r="U1113" s="12" t="str">
        <f>TEXT(Table1[[#This Row],[Date Created Conversion (Launched at)]],"mmmm")</f>
        <v>December</v>
      </c>
      <c r="V1113" s="12">
        <f>YEAR(Table1[[#This Row],[Date Created Conversion (Launched at)]])</f>
        <v>2015</v>
      </c>
    </row>
    <row r="1114" spans="1:22" ht="43" x14ac:dyDescent="0.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 s="8">
        <v>1421656200</v>
      </c>
      <c r="J1114" s="8">
        <v>1416507211</v>
      </c>
      <c r="K1114" t="b">
        <v>0</v>
      </c>
      <c r="L1114">
        <v>312</v>
      </c>
      <c r="M1114" t="b">
        <v>0</v>
      </c>
      <c r="N1114" s="5">
        <f>Table1[[#This Row],[pledged]]/Table1[[#This Row],[backers_count]]</f>
        <v>100.23371794871794</v>
      </c>
      <c r="O1114" s="1">
        <f t="shared" si="53"/>
        <v>36</v>
      </c>
      <c r="P1114" s="5" t="s">
        <v>8281</v>
      </c>
      <c r="Q1114" s="1" t="s">
        <v>8334</v>
      </c>
      <c r="R1114" s="1" t="s">
        <v>8335</v>
      </c>
      <c r="S1114" s="9">
        <f t="shared" si="51"/>
        <v>41963.759386574078</v>
      </c>
      <c r="T1114" s="11">
        <f t="shared" si="52"/>
        <v>42023.354166666672</v>
      </c>
      <c r="U1114" s="12" t="str">
        <f>TEXT(Table1[[#This Row],[Date Created Conversion (Launched at)]],"mmmm")</f>
        <v>November</v>
      </c>
      <c r="V1114" s="12">
        <f>YEAR(Table1[[#This Row],[Date Created Conversion (Launched at)]])</f>
        <v>2014</v>
      </c>
    </row>
    <row r="1115" spans="1:22" ht="43" x14ac:dyDescent="0.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 s="8">
        <v>1408058820</v>
      </c>
      <c r="J1115" s="8">
        <v>1405466820</v>
      </c>
      <c r="K1115" t="b">
        <v>0</v>
      </c>
      <c r="L1115">
        <v>1</v>
      </c>
      <c r="M1115" t="b">
        <v>0</v>
      </c>
      <c r="N1115" s="5">
        <f>Table1[[#This Row],[pledged]]/Table1[[#This Row],[backers_count]]</f>
        <v>5</v>
      </c>
      <c r="O1115" s="1">
        <f t="shared" si="53"/>
        <v>1</v>
      </c>
      <c r="P1115" s="5" t="s">
        <v>8281</v>
      </c>
      <c r="Q1115" s="1" t="s">
        <v>8334</v>
      </c>
      <c r="R1115" s="1" t="s">
        <v>8335</v>
      </c>
      <c r="S1115" s="9">
        <f t="shared" si="51"/>
        <v>41835.977083333331</v>
      </c>
      <c r="T1115" s="11">
        <f t="shared" si="52"/>
        <v>41865.977083333331</v>
      </c>
      <c r="U1115" s="12" t="str">
        <f>TEXT(Table1[[#This Row],[Date Created Conversion (Launched at)]],"mmmm")</f>
        <v>July</v>
      </c>
      <c r="V1115" s="12">
        <f>YEAR(Table1[[#This Row],[Date Created Conversion (Launched at)]])</f>
        <v>2014</v>
      </c>
    </row>
    <row r="1116" spans="1:22" ht="43" x14ac:dyDescent="0.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 s="8">
        <v>1381306687</v>
      </c>
      <c r="J1116" s="8">
        <v>1378714687</v>
      </c>
      <c r="K1116" t="b">
        <v>0</v>
      </c>
      <c r="L1116">
        <v>3</v>
      </c>
      <c r="M1116" t="b">
        <v>0</v>
      </c>
      <c r="N1116" s="5">
        <f>Table1[[#This Row],[pledged]]/Table1[[#This Row],[backers_count]]</f>
        <v>3.3333333333333335</v>
      </c>
      <c r="O1116" s="1">
        <f t="shared" si="53"/>
        <v>0</v>
      </c>
      <c r="P1116" s="5" t="s">
        <v>8281</v>
      </c>
      <c r="Q1116" s="1" t="s">
        <v>8334</v>
      </c>
      <c r="R1116" s="1" t="s">
        <v>8335</v>
      </c>
      <c r="S1116" s="9">
        <f t="shared" si="51"/>
        <v>41526.345914351856</v>
      </c>
      <c r="T1116" s="11">
        <f t="shared" si="52"/>
        <v>41556.345914351856</v>
      </c>
      <c r="U1116" s="12" t="str">
        <f>TEXT(Table1[[#This Row],[Date Created Conversion (Launched at)]],"mmmm")</f>
        <v>September</v>
      </c>
      <c r="V1116" s="12">
        <f>YEAR(Table1[[#This Row],[Date Created Conversion (Launched at)]])</f>
        <v>2013</v>
      </c>
    </row>
    <row r="1117" spans="1:22" ht="43" x14ac:dyDescent="0.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 s="8">
        <v>1459352495</v>
      </c>
      <c r="J1117" s="8">
        <v>1456764095</v>
      </c>
      <c r="K1117" t="b">
        <v>0</v>
      </c>
      <c r="L1117">
        <v>4</v>
      </c>
      <c r="M1117" t="b">
        <v>0</v>
      </c>
      <c r="N1117" s="5">
        <f>Table1[[#This Row],[pledged]]/Table1[[#This Row],[backers_count]]</f>
        <v>13.25</v>
      </c>
      <c r="O1117" s="1">
        <f t="shared" si="53"/>
        <v>0</v>
      </c>
      <c r="P1117" s="5" t="s">
        <v>8281</v>
      </c>
      <c r="Q1117" s="1" t="s">
        <v>8334</v>
      </c>
      <c r="R1117" s="1" t="s">
        <v>8335</v>
      </c>
      <c r="S1117" s="9">
        <f t="shared" si="51"/>
        <v>42429.695543981477</v>
      </c>
      <c r="T1117" s="11">
        <f t="shared" si="52"/>
        <v>42459.653877314813</v>
      </c>
      <c r="U1117" s="12" t="str">
        <f>TEXT(Table1[[#This Row],[Date Created Conversion (Launched at)]],"mmmm")</f>
        <v>February</v>
      </c>
      <c r="V1117" s="12">
        <f>YEAR(Table1[[#This Row],[Date Created Conversion (Launched at)]])</f>
        <v>2016</v>
      </c>
    </row>
    <row r="1118" spans="1:22" ht="28.7" x14ac:dyDescent="0.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 s="8">
        <v>1339273208</v>
      </c>
      <c r="J1118" s="8">
        <v>1334089208</v>
      </c>
      <c r="K1118" t="b">
        <v>0</v>
      </c>
      <c r="L1118">
        <v>10</v>
      </c>
      <c r="M1118" t="b">
        <v>0</v>
      </c>
      <c r="N1118" s="5">
        <f>Table1[[#This Row],[pledged]]/Table1[[#This Row],[backers_count]]</f>
        <v>17.852</v>
      </c>
      <c r="O1118" s="1">
        <f t="shared" si="53"/>
        <v>0</v>
      </c>
      <c r="P1118" s="5" t="s">
        <v>8281</v>
      </c>
      <c r="Q1118" s="1" t="s">
        <v>8334</v>
      </c>
      <c r="R1118" s="1" t="s">
        <v>8335</v>
      </c>
      <c r="S1118" s="9">
        <f t="shared" si="51"/>
        <v>41009.847314814819</v>
      </c>
      <c r="T1118" s="11">
        <f t="shared" si="52"/>
        <v>41069.847314814819</v>
      </c>
      <c r="U1118" s="12" t="str">
        <f>TEXT(Table1[[#This Row],[Date Created Conversion (Launched at)]],"mmmm")</f>
        <v>April</v>
      </c>
      <c r="V1118" s="12">
        <f>YEAR(Table1[[#This Row],[Date Created Conversion (Launched at)]])</f>
        <v>2012</v>
      </c>
    </row>
    <row r="1119" spans="1:22" ht="43" x14ac:dyDescent="0.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 s="8">
        <v>1451053313</v>
      </c>
      <c r="J1119" s="8">
        <v>1448461313</v>
      </c>
      <c r="K1119" t="b">
        <v>0</v>
      </c>
      <c r="L1119">
        <v>8</v>
      </c>
      <c r="M1119" t="b">
        <v>0</v>
      </c>
      <c r="N1119" s="5">
        <f>Table1[[#This Row],[pledged]]/Table1[[#This Row],[backers_count]]</f>
        <v>10.375</v>
      </c>
      <c r="O1119" s="1">
        <f t="shared" si="53"/>
        <v>8</v>
      </c>
      <c r="P1119" s="5" t="s">
        <v>8281</v>
      </c>
      <c r="Q1119" s="1" t="s">
        <v>8334</v>
      </c>
      <c r="R1119" s="1" t="s">
        <v>8335</v>
      </c>
      <c r="S1119" s="9">
        <f t="shared" si="51"/>
        <v>42333.598530092597</v>
      </c>
      <c r="T1119" s="11">
        <f t="shared" si="52"/>
        <v>42363.598530092597</v>
      </c>
      <c r="U1119" s="12" t="str">
        <f>TEXT(Table1[[#This Row],[Date Created Conversion (Launched at)]],"mmmm")</f>
        <v>November</v>
      </c>
      <c r="V1119" s="12">
        <f>YEAR(Table1[[#This Row],[Date Created Conversion (Launched at)]])</f>
        <v>2015</v>
      </c>
    </row>
    <row r="1120" spans="1:22" ht="43" x14ac:dyDescent="0.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 s="8">
        <v>1396666779</v>
      </c>
      <c r="J1120" s="8">
        <v>1394078379</v>
      </c>
      <c r="K1120" t="b">
        <v>0</v>
      </c>
      <c r="L1120">
        <v>3</v>
      </c>
      <c r="M1120" t="b">
        <v>0</v>
      </c>
      <c r="N1120" s="5">
        <f>Table1[[#This Row],[pledged]]/Table1[[#This Row],[backers_count]]</f>
        <v>36.333333333333336</v>
      </c>
      <c r="O1120" s="1">
        <f t="shared" si="53"/>
        <v>2</v>
      </c>
      <c r="P1120" s="5" t="s">
        <v>8281</v>
      </c>
      <c r="Q1120" s="1" t="s">
        <v>8334</v>
      </c>
      <c r="R1120" s="1" t="s">
        <v>8335</v>
      </c>
      <c r="S1120" s="9">
        <f t="shared" si="51"/>
        <v>41704.16642361111</v>
      </c>
      <c r="T1120" s="11">
        <f t="shared" si="52"/>
        <v>41734.124756944446</v>
      </c>
      <c r="U1120" s="12" t="str">
        <f>TEXT(Table1[[#This Row],[Date Created Conversion (Launched at)]],"mmmm")</f>
        <v>March</v>
      </c>
      <c r="V1120" s="12">
        <f>YEAR(Table1[[#This Row],[Date Created Conversion (Launched at)]])</f>
        <v>2014</v>
      </c>
    </row>
    <row r="1121" spans="1:22" ht="43" x14ac:dyDescent="0.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 s="8">
        <v>1396810864</v>
      </c>
      <c r="J1121" s="8">
        <v>1395687664</v>
      </c>
      <c r="K1121" t="b">
        <v>0</v>
      </c>
      <c r="L1121">
        <v>1</v>
      </c>
      <c r="M1121" t="b">
        <v>0</v>
      </c>
      <c r="N1121" s="5">
        <f>Table1[[#This Row],[pledged]]/Table1[[#This Row],[backers_count]]</f>
        <v>5</v>
      </c>
      <c r="O1121" s="1">
        <f t="shared" si="53"/>
        <v>0</v>
      </c>
      <c r="P1121" s="5" t="s">
        <v>8281</v>
      </c>
      <c r="Q1121" s="1" t="s">
        <v>8334</v>
      </c>
      <c r="R1121" s="1" t="s">
        <v>8335</v>
      </c>
      <c r="S1121" s="9">
        <f t="shared" si="51"/>
        <v>41722.792407407411</v>
      </c>
      <c r="T1121" s="11">
        <f t="shared" si="52"/>
        <v>41735.792407407411</v>
      </c>
      <c r="U1121" s="12" t="str">
        <f>TEXT(Table1[[#This Row],[Date Created Conversion (Launched at)]],"mmmm")</f>
        <v>March</v>
      </c>
      <c r="V1121" s="12">
        <f>YEAR(Table1[[#This Row],[Date Created Conversion (Launched at)]])</f>
        <v>2014</v>
      </c>
    </row>
    <row r="1122" spans="1:22" ht="28.7" x14ac:dyDescent="0.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 s="8">
        <v>1319835400</v>
      </c>
      <c r="J1122" s="8">
        <v>1315947400</v>
      </c>
      <c r="K1122" t="b">
        <v>0</v>
      </c>
      <c r="L1122">
        <v>0</v>
      </c>
      <c r="M1122" t="b">
        <v>0</v>
      </c>
      <c r="N1122" s="5" t="e">
        <f>Table1[[#This Row],[pledged]]/Table1[[#This Row],[backers_count]]</f>
        <v>#DIV/0!</v>
      </c>
      <c r="O1122" s="1">
        <f t="shared" si="53"/>
        <v>0</v>
      </c>
      <c r="P1122" s="5" t="s">
        <v>8281</v>
      </c>
      <c r="Q1122" s="1" t="s">
        <v>8334</v>
      </c>
      <c r="R1122" s="1" t="s">
        <v>8335</v>
      </c>
      <c r="S1122" s="9">
        <f t="shared" si="51"/>
        <v>40799.872685185182</v>
      </c>
      <c r="T1122" s="11">
        <f t="shared" si="52"/>
        <v>40844.872685185182</v>
      </c>
      <c r="U1122" s="12" t="str">
        <f>TEXT(Table1[[#This Row],[Date Created Conversion (Launched at)]],"mmmm")</f>
        <v>September</v>
      </c>
      <c r="V1122" s="12">
        <f>YEAR(Table1[[#This Row],[Date Created Conversion (Launched at)]])</f>
        <v>2011</v>
      </c>
    </row>
    <row r="1123" spans="1:22" ht="43" x14ac:dyDescent="0.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 s="8">
        <v>1457904316</v>
      </c>
      <c r="J1123" s="8">
        <v>1455315916</v>
      </c>
      <c r="K1123" t="b">
        <v>0</v>
      </c>
      <c r="L1123">
        <v>5</v>
      </c>
      <c r="M1123" t="b">
        <v>0</v>
      </c>
      <c r="N1123" s="5">
        <f>Table1[[#This Row],[pledged]]/Table1[[#This Row],[backers_count]]</f>
        <v>5.8</v>
      </c>
      <c r="O1123" s="1">
        <f t="shared" si="53"/>
        <v>0</v>
      </c>
      <c r="P1123" s="5" t="s">
        <v>8281</v>
      </c>
      <c r="Q1123" s="1" t="s">
        <v>8334</v>
      </c>
      <c r="R1123" s="1" t="s">
        <v>8335</v>
      </c>
      <c r="S1123" s="9">
        <f t="shared" si="51"/>
        <v>42412.934212962966</v>
      </c>
      <c r="T1123" s="11">
        <f t="shared" si="52"/>
        <v>42442.892546296294</v>
      </c>
      <c r="U1123" s="12" t="str">
        <f>TEXT(Table1[[#This Row],[Date Created Conversion (Launched at)]],"mmmm")</f>
        <v>February</v>
      </c>
      <c r="V1123" s="12">
        <f>YEAR(Table1[[#This Row],[Date Created Conversion (Launched at)]])</f>
        <v>2016</v>
      </c>
    </row>
    <row r="1124" spans="1:22" ht="43" x14ac:dyDescent="0.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 s="8">
        <v>1369932825</v>
      </c>
      <c r="J1124" s="8">
        <v>1368723225</v>
      </c>
      <c r="K1124" t="b">
        <v>0</v>
      </c>
      <c r="L1124">
        <v>0</v>
      </c>
      <c r="M1124" t="b">
        <v>0</v>
      </c>
      <c r="N1124" s="5" t="e">
        <f>Table1[[#This Row],[pledged]]/Table1[[#This Row],[backers_count]]</f>
        <v>#DIV/0!</v>
      </c>
      <c r="O1124" s="1">
        <f t="shared" si="53"/>
        <v>0</v>
      </c>
      <c r="P1124" s="5" t="s">
        <v>8281</v>
      </c>
      <c r="Q1124" s="1" t="s">
        <v>8334</v>
      </c>
      <c r="R1124" s="1" t="s">
        <v>8335</v>
      </c>
      <c r="S1124" s="9">
        <f t="shared" si="51"/>
        <v>41410.703993055555</v>
      </c>
      <c r="T1124" s="11">
        <f t="shared" si="52"/>
        <v>41424.703993055555</v>
      </c>
      <c r="U1124" s="12" t="str">
        <f>TEXT(Table1[[#This Row],[Date Created Conversion (Launched at)]],"mmmm")</f>
        <v>May</v>
      </c>
      <c r="V1124" s="12">
        <f>YEAR(Table1[[#This Row],[Date Created Conversion (Launched at)]])</f>
        <v>2013</v>
      </c>
    </row>
    <row r="1125" spans="1:22" ht="43" x14ac:dyDescent="0.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 s="8">
        <v>1397910848</v>
      </c>
      <c r="J1125" s="8">
        <v>1395318848</v>
      </c>
      <c r="K1125" t="b">
        <v>0</v>
      </c>
      <c r="L1125">
        <v>3</v>
      </c>
      <c r="M1125" t="b">
        <v>0</v>
      </c>
      <c r="N1125" s="5">
        <f>Table1[[#This Row],[pledged]]/Table1[[#This Row],[backers_count]]</f>
        <v>3.6666666666666665</v>
      </c>
      <c r="O1125" s="1">
        <f t="shared" si="53"/>
        <v>0</v>
      </c>
      <c r="P1125" s="5" t="s">
        <v>8281</v>
      </c>
      <c r="Q1125" s="1" t="s">
        <v>8334</v>
      </c>
      <c r="R1125" s="1" t="s">
        <v>8335</v>
      </c>
      <c r="S1125" s="9">
        <f t="shared" si="51"/>
        <v>41718.5237037037</v>
      </c>
      <c r="T1125" s="11">
        <f t="shared" si="52"/>
        <v>41748.5237037037</v>
      </c>
      <c r="U1125" s="12" t="str">
        <f>TEXT(Table1[[#This Row],[Date Created Conversion (Launched at)]],"mmmm")</f>
        <v>March</v>
      </c>
      <c r="V1125" s="12">
        <f>YEAR(Table1[[#This Row],[Date Created Conversion (Launched at)]])</f>
        <v>2014</v>
      </c>
    </row>
    <row r="1126" spans="1:22" ht="43" x14ac:dyDescent="0.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 s="8">
        <v>1430409651</v>
      </c>
      <c r="J1126" s="8">
        <v>1427817651</v>
      </c>
      <c r="K1126" t="b">
        <v>0</v>
      </c>
      <c r="L1126">
        <v>7</v>
      </c>
      <c r="M1126" t="b">
        <v>0</v>
      </c>
      <c r="N1126" s="5">
        <f>Table1[[#This Row],[pledged]]/Table1[[#This Row],[backers_count]]</f>
        <v>60.714285714285715</v>
      </c>
      <c r="O1126" s="1">
        <f t="shared" si="53"/>
        <v>0</v>
      </c>
      <c r="P1126" s="5" t="s">
        <v>8282</v>
      </c>
      <c r="Q1126" s="1" t="s">
        <v>8334</v>
      </c>
      <c r="R1126" s="1" t="s">
        <v>8336</v>
      </c>
      <c r="S1126" s="9">
        <f t="shared" si="51"/>
        <v>42094.667256944449</v>
      </c>
      <c r="T1126" s="11">
        <f t="shared" si="52"/>
        <v>42124.667256944449</v>
      </c>
      <c r="U1126" s="12" t="str">
        <f>TEXT(Table1[[#This Row],[Date Created Conversion (Launched at)]],"mmmm")</f>
        <v>March</v>
      </c>
      <c r="V1126" s="12">
        <f>YEAR(Table1[[#This Row],[Date Created Conversion (Launched at)]])</f>
        <v>2015</v>
      </c>
    </row>
    <row r="1127" spans="1:22" ht="43" x14ac:dyDescent="0.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 s="8">
        <v>1443193130</v>
      </c>
      <c r="J1127" s="8">
        <v>1438009130</v>
      </c>
      <c r="K1127" t="b">
        <v>0</v>
      </c>
      <c r="L1127">
        <v>0</v>
      </c>
      <c r="M1127" t="b">
        <v>0</v>
      </c>
      <c r="N1127" s="5" t="e">
        <f>Table1[[#This Row],[pledged]]/Table1[[#This Row],[backers_count]]</f>
        <v>#DIV/0!</v>
      </c>
      <c r="O1127" s="1">
        <f t="shared" si="53"/>
        <v>0</v>
      </c>
      <c r="P1127" s="5" t="s">
        <v>8282</v>
      </c>
      <c r="Q1127" s="1" t="s">
        <v>8334</v>
      </c>
      <c r="R1127" s="1" t="s">
        <v>8336</v>
      </c>
      <c r="S1127" s="9">
        <f t="shared" si="51"/>
        <v>42212.624189814815</v>
      </c>
      <c r="T1127" s="11">
        <f t="shared" si="52"/>
        <v>42272.624189814815</v>
      </c>
      <c r="U1127" s="12" t="str">
        <f>TEXT(Table1[[#This Row],[Date Created Conversion (Launched at)]],"mmmm")</f>
        <v>July</v>
      </c>
      <c r="V1127" s="12">
        <f>YEAR(Table1[[#This Row],[Date Created Conversion (Launched at)]])</f>
        <v>2015</v>
      </c>
    </row>
    <row r="1128" spans="1:22" ht="43" x14ac:dyDescent="0.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 s="8">
        <v>1468482694</v>
      </c>
      <c r="J1128" s="8">
        <v>1465890694</v>
      </c>
      <c r="K1128" t="b">
        <v>0</v>
      </c>
      <c r="L1128">
        <v>2</v>
      </c>
      <c r="M1128" t="b">
        <v>0</v>
      </c>
      <c r="N1128" s="5">
        <f>Table1[[#This Row],[pledged]]/Table1[[#This Row],[backers_count]]</f>
        <v>5</v>
      </c>
      <c r="O1128" s="1">
        <f t="shared" si="53"/>
        <v>1</v>
      </c>
      <c r="P1128" s="5" t="s">
        <v>8282</v>
      </c>
      <c r="Q1128" s="1" t="s">
        <v>8334</v>
      </c>
      <c r="R1128" s="1" t="s">
        <v>8336</v>
      </c>
      <c r="S1128" s="9">
        <f t="shared" si="51"/>
        <v>42535.327476851853</v>
      </c>
      <c r="T1128" s="11">
        <f t="shared" si="52"/>
        <v>42565.327476851853</v>
      </c>
      <c r="U1128" s="12" t="str">
        <f>TEXT(Table1[[#This Row],[Date Created Conversion (Launched at)]],"mmmm")</f>
        <v>June</v>
      </c>
      <c r="V1128" s="12">
        <f>YEAR(Table1[[#This Row],[Date Created Conversion (Launched at)]])</f>
        <v>2016</v>
      </c>
    </row>
    <row r="1129" spans="1:22" ht="57.35" x14ac:dyDescent="0.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 s="8">
        <v>1416000600</v>
      </c>
      <c r="J1129" s="8">
        <v>1413318600</v>
      </c>
      <c r="K1129" t="b">
        <v>0</v>
      </c>
      <c r="L1129">
        <v>23</v>
      </c>
      <c r="M1129" t="b">
        <v>0</v>
      </c>
      <c r="N1129" s="5">
        <f>Table1[[#This Row],[pledged]]/Table1[[#This Row],[backers_count]]</f>
        <v>25.434782608695652</v>
      </c>
      <c r="O1129" s="1">
        <f t="shared" si="53"/>
        <v>2</v>
      </c>
      <c r="P1129" s="5" t="s">
        <v>8282</v>
      </c>
      <c r="Q1129" s="1" t="s">
        <v>8334</v>
      </c>
      <c r="R1129" s="1" t="s">
        <v>8336</v>
      </c>
      <c r="S1129" s="9">
        <f t="shared" si="51"/>
        <v>41926.854166666664</v>
      </c>
      <c r="T1129" s="11">
        <f t="shared" si="52"/>
        <v>41957.895833333328</v>
      </c>
      <c r="U1129" s="12" t="str">
        <f>TEXT(Table1[[#This Row],[Date Created Conversion (Launched at)]],"mmmm")</f>
        <v>October</v>
      </c>
      <c r="V1129" s="12">
        <f>YEAR(Table1[[#This Row],[Date Created Conversion (Launched at)]])</f>
        <v>2014</v>
      </c>
    </row>
    <row r="1130" spans="1:22" x14ac:dyDescent="0.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 s="8">
        <v>1407425717</v>
      </c>
      <c r="J1130" s="8">
        <v>1404833717</v>
      </c>
      <c r="K1130" t="b">
        <v>0</v>
      </c>
      <c r="L1130">
        <v>1</v>
      </c>
      <c r="M1130" t="b">
        <v>0</v>
      </c>
      <c r="N1130" s="5">
        <f>Table1[[#This Row],[pledged]]/Table1[[#This Row],[backers_count]]</f>
        <v>1</v>
      </c>
      <c r="O1130" s="1">
        <f t="shared" si="53"/>
        <v>0</v>
      </c>
      <c r="P1130" s="5" t="s">
        <v>8282</v>
      </c>
      <c r="Q1130" s="1" t="s">
        <v>8334</v>
      </c>
      <c r="R1130" s="1" t="s">
        <v>8336</v>
      </c>
      <c r="S1130" s="9">
        <f t="shared" si="51"/>
        <v>41828.649502314816</v>
      </c>
      <c r="T1130" s="11">
        <f t="shared" si="52"/>
        <v>41858.649502314816</v>
      </c>
      <c r="U1130" s="12" t="str">
        <f>TEXT(Table1[[#This Row],[Date Created Conversion (Launched at)]],"mmmm")</f>
        <v>July</v>
      </c>
      <c r="V1130" s="12">
        <f>YEAR(Table1[[#This Row],[Date Created Conversion (Launched at)]])</f>
        <v>2014</v>
      </c>
    </row>
    <row r="1131" spans="1:22" ht="43" x14ac:dyDescent="0.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 s="8">
        <v>1465107693</v>
      </c>
      <c r="J1131" s="8">
        <v>1462515693</v>
      </c>
      <c r="K1131" t="b">
        <v>0</v>
      </c>
      <c r="L1131">
        <v>2</v>
      </c>
      <c r="M1131" t="b">
        <v>0</v>
      </c>
      <c r="N1131" s="5">
        <f>Table1[[#This Row],[pledged]]/Table1[[#This Row],[backers_count]]</f>
        <v>10.5</v>
      </c>
      <c r="O1131" s="1">
        <f t="shared" si="53"/>
        <v>0</v>
      </c>
      <c r="P1131" s="5" t="s">
        <v>8282</v>
      </c>
      <c r="Q1131" s="1" t="s">
        <v>8334</v>
      </c>
      <c r="R1131" s="1" t="s">
        <v>8336</v>
      </c>
      <c r="S1131" s="9">
        <f t="shared" si="51"/>
        <v>42496.264965277776</v>
      </c>
      <c r="T1131" s="11">
        <f t="shared" si="52"/>
        <v>42526.264965277776</v>
      </c>
      <c r="U1131" s="12" t="str">
        <f>TEXT(Table1[[#This Row],[Date Created Conversion (Launched at)]],"mmmm")</f>
        <v>May</v>
      </c>
      <c r="V1131" s="12">
        <f>YEAR(Table1[[#This Row],[Date Created Conversion (Launched at)]])</f>
        <v>2016</v>
      </c>
    </row>
    <row r="1132" spans="1:22" ht="43" x14ac:dyDescent="0.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 s="8">
        <v>1416963300</v>
      </c>
      <c r="J1132" s="8">
        <v>1411775700</v>
      </c>
      <c r="K1132" t="b">
        <v>0</v>
      </c>
      <c r="L1132">
        <v>3</v>
      </c>
      <c r="M1132" t="b">
        <v>0</v>
      </c>
      <c r="N1132" s="5">
        <f>Table1[[#This Row],[pledged]]/Table1[[#This Row],[backers_count]]</f>
        <v>3.6666666666666665</v>
      </c>
      <c r="O1132" s="1">
        <f t="shared" si="53"/>
        <v>0</v>
      </c>
      <c r="P1132" s="5" t="s">
        <v>8282</v>
      </c>
      <c r="Q1132" s="1" t="s">
        <v>8334</v>
      </c>
      <c r="R1132" s="1" t="s">
        <v>8336</v>
      </c>
      <c r="S1132" s="9">
        <f t="shared" si="51"/>
        <v>41908.996527777781</v>
      </c>
      <c r="T1132" s="11">
        <f t="shared" si="52"/>
        <v>41969.038194444445</v>
      </c>
      <c r="U1132" s="12" t="str">
        <f>TEXT(Table1[[#This Row],[Date Created Conversion (Launched at)]],"mmmm")</f>
        <v>September</v>
      </c>
      <c r="V1132" s="12">
        <f>YEAR(Table1[[#This Row],[Date Created Conversion (Launched at)]])</f>
        <v>2014</v>
      </c>
    </row>
    <row r="1133" spans="1:22" ht="43" x14ac:dyDescent="0.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 s="8">
        <v>1450993668</v>
      </c>
      <c r="J1133" s="8">
        <v>1448401668</v>
      </c>
      <c r="K1133" t="b">
        <v>0</v>
      </c>
      <c r="L1133">
        <v>0</v>
      </c>
      <c r="M1133" t="b">
        <v>0</v>
      </c>
      <c r="N1133" s="5" t="e">
        <f>Table1[[#This Row],[pledged]]/Table1[[#This Row],[backers_count]]</f>
        <v>#DIV/0!</v>
      </c>
      <c r="O1133" s="1">
        <f t="shared" si="53"/>
        <v>0</v>
      </c>
      <c r="P1133" s="5" t="s">
        <v>8282</v>
      </c>
      <c r="Q1133" s="1" t="s">
        <v>8334</v>
      </c>
      <c r="R1133" s="1" t="s">
        <v>8336</v>
      </c>
      <c r="S1133" s="9">
        <f t="shared" si="51"/>
        <v>42332.908194444448</v>
      </c>
      <c r="T1133" s="11">
        <f t="shared" si="52"/>
        <v>42362.908194444448</v>
      </c>
      <c r="U1133" s="12" t="str">
        <f>TEXT(Table1[[#This Row],[Date Created Conversion (Launched at)]],"mmmm")</f>
        <v>November</v>
      </c>
      <c r="V1133" s="12">
        <f>YEAR(Table1[[#This Row],[Date Created Conversion (Launched at)]])</f>
        <v>2015</v>
      </c>
    </row>
    <row r="1134" spans="1:22" ht="43" x14ac:dyDescent="0.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 s="8">
        <v>1483238771</v>
      </c>
      <c r="J1134" s="8">
        <v>1480646771</v>
      </c>
      <c r="K1134" t="b">
        <v>0</v>
      </c>
      <c r="L1134">
        <v>13</v>
      </c>
      <c r="M1134" t="b">
        <v>0</v>
      </c>
      <c r="N1134" s="5">
        <f>Table1[[#This Row],[pledged]]/Table1[[#This Row],[backers_count]]</f>
        <v>110.61538461538461</v>
      </c>
      <c r="O1134" s="1">
        <f t="shared" si="53"/>
        <v>14</v>
      </c>
      <c r="P1134" s="5" t="s">
        <v>8282</v>
      </c>
      <c r="Q1134" s="1" t="s">
        <v>8334</v>
      </c>
      <c r="R1134" s="1" t="s">
        <v>8336</v>
      </c>
      <c r="S1134" s="9">
        <f t="shared" si="51"/>
        <v>42706.115405092598</v>
      </c>
      <c r="T1134" s="11">
        <f t="shared" si="52"/>
        <v>42736.115405092598</v>
      </c>
      <c r="U1134" s="12" t="str">
        <f>TEXT(Table1[[#This Row],[Date Created Conversion (Launched at)]],"mmmm")</f>
        <v>December</v>
      </c>
      <c r="V1134" s="12">
        <f>YEAR(Table1[[#This Row],[Date Created Conversion (Launched at)]])</f>
        <v>2016</v>
      </c>
    </row>
    <row r="1135" spans="1:22" ht="43" x14ac:dyDescent="0.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 s="8">
        <v>1406799981</v>
      </c>
      <c r="J1135" s="8">
        <v>1404207981</v>
      </c>
      <c r="K1135" t="b">
        <v>0</v>
      </c>
      <c r="L1135">
        <v>1</v>
      </c>
      <c r="M1135" t="b">
        <v>0</v>
      </c>
      <c r="N1135" s="5">
        <f>Table1[[#This Row],[pledged]]/Table1[[#This Row],[backers_count]]</f>
        <v>20</v>
      </c>
      <c r="O1135" s="1">
        <f t="shared" si="53"/>
        <v>1</v>
      </c>
      <c r="P1135" s="5" t="s">
        <v>8282</v>
      </c>
      <c r="Q1135" s="1" t="s">
        <v>8334</v>
      </c>
      <c r="R1135" s="1" t="s">
        <v>8336</v>
      </c>
      <c r="S1135" s="9">
        <f t="shared" si="51"/>
        <v>41821.407187500001</v>
      </c>
      <c r="T1135" s="11">
        <f t="shared" si="52"/>
        <v>41851.407187500001</v>
      </c>
      <c r="U1135" s="12" t="str">
        <f>TEXT(Table1[[#This Row],[Date Created Conversion (Launched at)]],"mmmm")</f>
        <v>July</v>
      </c>
      <c r="V1135" s="12">
        <f>YEAR(Table1[[#This Row],[Date Created Conversion (Launched at)]])</f>
        <v>2014</v>
      </c>
    </row>
    <row r="1136" spans="1:22" ht="43" x14ac:dyDescent="0.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 s="8">
        <v>1417235580</v>
      </c>
      <c r="J1136" s="8">
        <v>1416034228</v>
      </c>
      <c r="K1136" t="b">
        <v>0</v>
      </c>
      <c r="L1136">
        <v>1</v>
      </c>
      <c r="M1136" t="b">
        <v>0</v>
      </c>
      <c r="N1136" s="5">
        <f>Table1[[#This Row],[pledged]]/Table1[[#This Row],[backers_count]]</f>
        <v>1</v>
      </c>
      <c r="O1136" s="1">
        <f t="shared" si="53"/>
        <v>0</v>
      </c>
      <c r="P1136" s="5" t="s">
        <v>8282</v>
      </c>
      <c r="Q1136" s="1" t="s">
        <v>8334</v>
      </c>
      <c r="R1136" s="1" t="s">
        <v>8336</v>
      </c>
      <c r="S1136" s="9">
        <f t="shared" si="51"/>
        <v>41958.285046296296</v>
      </c>
      <c r="T1136" s="11">
        <f t="shared" si="52"/>
        <v>41972.189583333333</v>
      </c>
      <c r="U1136" s="12" t="str">
        <f>TEXT(Table1[[#This Row],[Date Created Conversion (Launched at)]],"mmmm")</f>
        <v>November</v>
      </c>
      <c r="V1136" s="12">
        <f>YEAR(Table1[[#This Row],[Date Created Conversion (Launched at)]])</f>
        <v>2014</v>
      </c>
    </row>
    <row r="1137" spans="1:22" ht="57.35" x14ac:dyDescent="0.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 s="8">
        <v>1470527094</v>
      </c>
      <c r="J1137" s="8">
        <v>1467935094</v>
      </c>
      <c r="K1137" t="b">
        <v>0</v>
      </c>
      <c r="L1137">
        <v>1</v>
      </c>
      <c r="M1137" t="b">
        <v>0</v>
      </c>
      <c r="N1137" s="5">
        <f>Table1[[#This Row],[pledged]]/Table1[[#This Row],[backers_count]]</f>
        <v>50</v>
      </c>
      <c r="O1137" s="1">
        <f t="shared" si="53"/>
        <v>5</v>
      </c>
      <c r="P1137" s="5" t="s">
        <v>8282</v>
      </c>
      <c r="Q1137" s="1" t="s">
        <v>8334</v>
      </c>
      <c r="R1137" s="1" t="s">
        <v>8336</v>
      </c>
      <c r="S1137" s="9">
        <f t="shared" si="51"/>
        <v>42558.98951388889</v>
      </c>
      <c r="T1137" s="11">
        <f t="shared" si="52"/>
        <v>42588.98951388889</v>
      </c>
      <c r="U1137" s="12" t="str">
        <f>TEXT(Table1[[#This Row],[Date Created Conversion (Launched at)]],"mmmm")</f>
        <v>July</v>
      </c>
      <c r="V1137" s="12">
        <f>YEAR(Table1[[#This Row],[Date Created Conversion (Launched at)]])</f>
        <v>2016</v>
      </c>
    </row>
    <row r="1138" spans="1:22" ht="43" x14ac:dyDescent="0.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 s="8">
        <v>1450541229</v>
      </c>
      <c r="J1138" s="8">
        <v>1447949229</v>
      </c>
      <c r="K1138" t="b">
        <v>0</v>
      </c>
      <c r="L1138">
        <v>6</v>
      </c>
      <c r="M1138" t="b">
        <v>0</v>
      </c>
      <c r="N1138" s="5">
        <f>Table1[[#This Row],[pledged]]/Table1[[#This Row],[backers_count]]</f>
        <v>45</v>
      </c>
      <c r="O1138" s="1">
        <f t="shared" si="53"/>
        <v>6</v>
      </c>
      <c r="P1138" s="5" t="s">
        <v>8282</v>
      </c>
      <c r="Q1138" s="1" t="s">
        <v>8334</v>
      </c>
      <c r="R1138" s="1" t="s">
        <v>8336</v>
      </c>
      <c r="S1138" s="9">
        <f t="shared" si="51"/>
        <v>42327.671631944446</v>
      </c>
      <c r="T1138" s="11">
        <f t="shared" si="52"/>
        <v>42357.671631944446</v>
      </c>
      <c r="U1138" s="12" t="str">
        <f>TEXT(Table1[[#This Row],[Date Created Conversion (Launched at)]],"mmmm")</f>
        <v>November</v>
      </c>
      <c r="V1138" s="12">
        <f>YEAR(Table1[[#This Row],[Date Created Conversion (Launched at)]])</f>
        <v>2015</v>
      </c>
    </row>
    <row r="1139" spans="1:22" ht="43" x14ac:dyDescent="0.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 s="8">
        <v>1461440421</v>
      </c>
      <c r="J1139" s="8">
        <v>1458848421</v>
      </c>
      <c r="K1139" t="b">
        <v>0</v>
      </c>
      <c r="L1139">
        <v>39</v>
      </c>
      <c r="M1139" t="b">
        <v>0</v>
      </c>
      <c r="N1139" s="5">
        <f>Table1[[#This Row],[pledged]]/Table1[[#This Row],[backers_count]]</f>
        <v>253.2051282051282</v>
      </c>
      <c r="O1139" s="1">
        <f t="shared" si="53"/>
        <v>40</v>
      </c>
      <c r="P1139" s="5" t="s">
        <v>8282</v>
      </c>
      <c r="Q1139" s="1" t="s">
        <v>8334</v>
      </c>
      <c r="R1139" s="1" t="s">
        <v>8336</v>
      </c>
      <c r="S1139" s="9">
        <f t="shared" si="51"/>
        <v>42453.819687499999</v>
      </c>
      <c r="T1139" s="11">
        <f t="shared" si="52"/>
        <v>42483.819687499999</v>
      </c>
      <c r="U1139" s="12" t="str">
        <f>TEXT(Table1[[#This Row],[Date Created Conversion (Launched at)]],"mmmm")</f>
        <v>March</v>
      </c>
      <c r="V1139" s="12">
        <f>YEAR(Table1[[#This Row],[Date Created Conversion (Launched at)]])</f>
        <v>2016</v>
      </c>
    </row>
    <row r="1140" spans="1:22" ht="43" x14ac:dyDescent="0.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 s="8">
        <v>1485035131</v>
      </c>
      <c r="J1140" s="8">
        <v>1483307131</v>
      </c>
      <c r="K1140" t="b">
        <v>0</v>
      </c>
      <c r="L1140">
        <v>4</v>
      </c>
      <c r="M1140" t="b">
        <v>0</v>
      </c>
      <c r="N1140" s="5">
        <f>Table1[[#This Row],[pledged]]/Table1[[#This Row],[backers_count]]</f>
        <v>31.25</v>
      </c>
      <c r="O1140" s="1">
        <f t="shared" si="53"/>
        <v>0</v>
      </c>
      <c r="P1140" s="5" t="s">
        <v>8282</v>
      </c>
      <c r="Q1140" s="1" t="s">
        <v>8334</v>
      </c>
      <c r="R1140" s="1" t="s">
        <v>8336</v>
      </c>
      <c r="S1140" s="9">
        <f t="shared" si="51"/>
        <v>42736.9066087963</v>
      </c>
      <c r="T1140" s="11">
        <f t="shared" si="52"/>
        <v>42756.9066087963</v>
      </c>
      <c r="U1140" s="12" t="str">
        <f>TEXT(Table1[[#This Row],[Date Created Conversion (Launched at)]],"mmmm")</f>
        <v>January</v>
      </c>
      <c r="V1140" s="12">
        <f>YEAR(Table1[[#This Row],[Date Created Conversion (Launched at)]])</f>
        <v>2017</v>
      </c>
    </row>
    <row r="1141" spans="1:22" ht="43" x14ac:dyDescent="0.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 s="8">
        <v>1420100426</v>
      </c>
      <c r="J1141" s="8">
        <v>1417508426</v>
      </c>
      <c r="K1141" t="b">
        <v>0</v>
      </c>
      <c r="L1141">
        <v>1</v>
      </c>
      <c r="M1141" t="b">
        <v>0</v>
      </c>
      <c r="N1141" s="5">
        <f>Table1[[#This Row],[pledged]]/Table1[[#This Row],[backers_count]]</f>
        <v>5</v>
      </c>
      <c r="O1141" s="1">
        <f t="shared" si="53"/>
        <v>0</v>
      </c>
      <c r="P1141" s="5" t="s">
        <v>8282</v>
      </c>
      <c r="Q1141" s="1" t="s">
        <v>8334</v>
      </c>
      <c r="R1141" s="1" t="s">
        <v>8336</v>
      </c>
      <c r="S1141" s="9">
        <f t="shared" si="51"/>
        <v>41975.34752314815</v>
      </c>
      <c r="T1141" s="11">
        <f t="shared" si="52"/>
        <v>42005.34752314815</v>
      </c>
      <c r="U1141" s="12" t="str">
        <f>TEXT(Table1[[#This Row],[Date Created Conversion (Launched at)]],"mmmm")</f>
        <v>December</v>
      </c>
      <c r="V1141" s="12">
        <f>YEAR(Table1[[#This Row],[Date Created Conversion (Launched at)]])</f>
        <v>2014</v>
      </c>
    </row>
    <row r="1142" spans="1:22" ht="43" x14ac:dyDescent="0.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 s="8">
        <v>1438859121</v>
      </c>
      <c r="J1142" s="8">
        <v>1436267121</v>
      </c>
      <c r="K1142" t="b">
        <v>0</v>
      </c>
      <c r="L1142">
        <v>0</v>
      </c>
      <c r="M1142" t="b">
        <v>0</v>
      </c>
      <c r="N1142" s="5" t="e">
        <f>Table1[[#This Row],[pledged]]/Table1[[#This Row],[backers_count]]</f>
        <v>#DIV/0!</v>
      </c>
      <c r="O1142" s="1">
        <f t="shared" si="53"/>
        <v>0</v>
      </c>
      <c r="P1142" s="5" t="s">
        <v>8282</v>
      </c>
      <c r="Q1142" s="1" t="s">
        <v>8334</v>
      </c>
      <c r="R1142" s="1" t="s">
        <v>8336</v>
      </c>
      <c r="S1142" s="9">
        <f t="shared" si="51"/>
        <v>42192.462048611109</v>
      </c>
      <c r="T1142" s="11">
        <f t="shared" si="52"/>
        <v>42222.462048611109</v>
      </c>
      <c r="U1142" s="12" t="str">
        <f>TEXT(Table1[[#This Row],[Date Created Conversion (Launched at)]],"mmmm")</f>
        <v>July</v>
      </c>
      <c r="V1142" s="12">
        <f>YEAR(Table1[[#This Row],[Date Created Conversion (Launched at)]])</f>
        <v>2015</v>
      </c>
    </row>
    <row r="1143" spans="1:22" x14ac:dyDescent="0.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 s="8">
        <v>1436460450</v>
      </c>
      <c r="J1143" s="8">
        <v>1433868450</v>
      </c>
      <c r="K1143" t="b">
        <v>0</v>
      </c>
      <c r="L1143">
        <v>0</v>
      </c>
      <c r="M1143" t="b">
        <v>0</v>
      </c>
      <c r="N1143" s="5" t="e">
        <f>Table1[[#This Row],[pledged]]/Table1[[#This Row],[backers_count]]</f>
        <v>#DIV/0!</v>
      </c>
      <c r="O1143" s="1">
        <f t="shared" si="53"/>
        <v>0</v>
      </c>
      <c r="P1143" s="5" t="s">
        <v>8282</v>
      </c>
      <c r="Q1143" s="1" t="s">
        <v>8334</v>
      </c>
      <c r="R1143" s="1" t="s">
        <v>8336</v>
      </c>
      <c r="S1143" s="9">
        <f t="shared" si="51"/>
        <v>42164.699652777781</v>
      </c>
      <c r="T1143" s="11">
        <f t="shared" si="52"/>
        <v>42194.699652777781</v>
      </c>
      <c r="U1143" s="12" t="str">
        <f>TEXT(Table1[[#This Row],[Date Created Conversion (Launched at)]],"mmmm")</f>
        <v>June</v>
      </c>
      <c r="V1143" s="12">
        <f>YEAR(Table1[[#This Row],[Date Created Conversion (Launched at)]])</f>
        <v>2015</v>
      </c>
    </row>
    <row r="1144" spans="1:22" ht="43" x14ac:dyDescent="0.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 s="8">
        <v>1424131727</v>
      </c>
      <c r="J1144" s="8">
        <v>1421539727</v>
      </c>
      <c r="K1144" t="b">
        <v>0</v>
      </c>
      <c r="L1144">
        <v>0</v>
      </c>
      <c r="M1144" t="b">
        <v>0</v>
      </c>
      <c r="N1144" s="5" t="e">
        <f>Table1[[#This Row],[pledged]]/Table1[[#This Row],[backers_count]]</f>
        <v>#DIV/0!</v>
      </c>
      <c r="O1144" s="1">
        <f t="shared" si="53"/>
        <v>0</v>
      </c>
      <c r="P1144" s="5" t="s">
        <v>8282</v>
      </c>
      <c r="Q1144" s="1" t="s">
        <v>8334</v>
      </c>
      <c r="R1144" s="1" t="s">
        <v>8336</v>
      </c>
      <c r="S1144" s="9">
        <f t="shared" si="51"/>
        <v>42022.006099537037</v>
      </c>
      <c r="T1144" s="11">
        <f t="shared" si="52"/>
        <v>42052.006099537037</v>
      </c>
      <c r="U1144" s="12" t="str">
        <f>TEXT(Table1[[#This Row],[Date Created Conversion (Launched at)]],"mmmm")</f>
        <v>January</v>
      </c>
      <c r="V1144" s="12">
        <f>YEAR(Table1[[#This Row],[Date Created Conversion (Launched at)]])</f>
        <v>2015</v>
      </c>
    </row>
    <row r="1145" spans="1:22" ht="43" x14ac:dyDescent="0.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 s="8">
        <v>1450327126</v>
      </c>
      <c r="J1145" s="8">
        <v>1447735126</v>
      </c>
      <c r="K1145" t="b">
        <v>0</v>
      </c>
      <c r="L1145">
        <v>8</v>
      </c>
      <c r="M1145" t="b">
        <v>0</v>
      </c>
      <c r="N1145" s="5">
        <f>Table1[[#This Row],[pledged]]/Table1[[#This Row],[backers_count]]</f>
        <v>23.25</v>
      </c>
      <c r="O1145" s="1">
        <f t="shared" si="53"/>
        <v>0</v>
      </c>
      <c r="P1145" s="5" t="s">
        <v>8282</v>
      </c>
      <c r="Q1145" s="1" t="s">
        <v>8334</v>
      </c>
      <c r="R1145" s="1" t="s">
        <v>8336</v>
      </c>
      <c r="S1145" s="9">
        <f t="shared" si="51"/>
        <v>42325.19358796296</v>
      </c>
      <c r="T1145" s="11">
        <f t="shared" si="52"/>
        <v>42355.19358796296</v>
      </c>
      <c r="U1145" s="12" t="str">
        <f>TEXT(Table1[[#This Row],[Date Created Conversion (Launched at)]],"mmmm")</f>
        <v>November</v>
      </c>
      <c r="V1145" s="12">
        <f>YEAR(Table1[[#This Row],[Date Created Conversion (Launched at)]])</f>
        <v>2015</v>
      </c>
    </row>
    <row r="1146" spans="1:22" ht="43" x14ac:dyDescent="0.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 s="8">
        <v>1430281320</v>
      </c>
      <c r="J1146" s="8">
        <v>1427689320</v>
      </c>
      <c r="K1146" t="b">
        <v>0</v>
      </c>
      <c r="L1146">
        <v>0</v>
      </c>
      <c r="M1146" t="b">
        <v>0</v>
      </c>
      <c r="N1146" s="5" t="e">
        <f>Table1[[#This Row],[pledged]]/Table1[[#This Row],[backers_count]]</f>
        <v>#DIV/0!</v>
      </c>
      <c r="O1146" s="1">
        <f t="shared" si="53"/>
        <v>0</v>
      </c>
      <c r="P1146" s="5" t="s">
        <v>8283</v>
      </c>
      <c r="Q1146" s="1" t="s">
        <v>8337</v>
      </c>
      <c r="R1146" s="1" t="s">
        <v>8338</v>
      </c>
      <c r="S1146" s="9">
        <f t="shared" si="51"/>
        <v>42093.181944444441</v>
      </c>
      <c r="T1146" s="11">
        <f t="shared" si="52"/>
        <v>42123.181944444441</v>
      </c>
      <c r="U1146" s="12" t="str">
        <f>TEXT(Table1[[#This Row],[Date Created Conversion (Launched at)]],"mmmm")</f>
        <v>March</v>
      </c>
      <c r="V1146" s="12">
        <f>YEAR(Table1[[#This Row],[Date Created Conversion (Launched at)]])</f>
        <v>2015</v>
      </c>
    </row>
    <row r="1147" spans="1:22" ht="43" x14ac:dyDescent="0.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 s="8">
        <v>1412272592</v>
      </c>
      <c r="J1147" s="8">
        <v>1407088592</v>
      </c>
      <c r="K1147" t="b">
        <v>0</v>
      </c>
      <c r="L1147">
        <v>1</v>
      </c>
      <c r="M1147" t="b">
        <v>0</v>
      </c>
      <c r="N1147" s="5">
        <f>Table1[[#This Row],[pledged]]/Table1[[#This Row],[backers_count]]</f>
        <v>100</v>
      </c>
      <c r="O1147" s="1">
        <f t="shared" si="53"/>
        <v>0</v>
      </c>
      <c r="P1147" s="5" t="s">
        <v>8283</v>
      </c>
      <c r="Q1147" s="1" t="s">
        <v>8337</v>
      </c>
      <c r="R1147" s="1" t="s">
        <v>8338</v>
      </c>
      <c r="S1147" s="9">
        <f t="shared" si="51"/>
        <v>41854.74759259259</v>
      </c>
      <c r="T1147" s="11">
        <f t="shared" si="52"/>
        <v>41914.74759259259</v>
      </c>
      <c r="U1147" s="12" t="str">
        <f>TEXT(Table1[[#This Row],[Date Created Conversion (Launched at)]],"mmmm")</f>
        <v>August</v>
      </c>
      <c r="V1147" s="12">
        <f>YEAR(Table1[[#This Row],[Date Created Conversion (Launched at)]])</f>
        <v>2014</v>
      </c>
    </row>
    <row r="1148" spans="1:22" ht="43" x14ac:dyDescent="0.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 s="8">
        <v>1399071173</v>
      </c>
      <c r="J1148" s="8">
        <v>1395787973</v>
      </c>
      <c r="K1148" t="b">
        <v>0</v>
      </c>
      <c r="L1148">
        <v>12</v>
      </c>
      <c r="M1148" t="b">
        <v>0</v>
      </c>
      <c r="N1148" s="5">
        <f>Table1[[#This Row],[pledged]]/Table1[[#This Row],[backers_count]]</f>
        <v>44.166666666666664</v>
      </c>
      <c r="O1148" s="1">
        <f t="shared" si="53"/>
        <v>9</v>
      </c>
      <c r="P1148" s="5" t="s">
        <v>8283</v>
      </c>
      <c r="Q1148" s="1" t="s">
        <v>8337</v>
      </c>
      <c r="R1148" s="1" t="s">
        <v>8338</v>
      </c>
      <c r="S1148" s="9">
        <f t="shared" si="51"/>
        <v>41723.9533912037</v>
      </c>
      <c r="T1148" s="11">
        <f t="shared" si="52"/>
        <v>41761.9533912037</v>
      </c>
      <c r="U1148" s="12" t="str">
        <f>TEXT(Table1[[#This Row],[Date Created Conversion (Launched at)]],"mmmm")</f>
        <v>March</v>
      </c>
      <c r="V1148" s="12">
        <f>YEAR(Table1[[#This Row],[Date Created Conversion (Launched at)]])</f>
        <v>2014</v>
      </c>
    </row>
    <row r="1149" spans="1:22" ht="43" x14ac:dyDescent="0.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 s="8">
        <v>1413760783</v>
      </c>
      <c r="J1149" s="8">
        <v>1408576783</v>
      </c>
      <c r="K1149" t="b">
        <v>0</v>
      </c>
      <c r="L1149">
        <v>0</v>
      </c>
      <c r="M1149" t="b">
        <v>0</v>
      </c>
      <c r="N1149" s="5" t="e">
        <f>Table1[[#This Row],[pledged]]/Table1[[#This Row],[backers_count]]</f>
        <v>#DIV/0!</v>
      </c>
      <c r="O1149" s="1">
        <f t="shared" si="53"/>
        <v>0</v>
      </c>
      <c r="P1149" s="5" t="s">
        <v>8283</v>
      </c>
      <c r="Q1149" s="1" t="s">
        <v>8337</v>
      </c>
      <c r="R1149" s="1" t="s">
        <v>8338</v>
      </c>
      <c r="S1149" s="9">
        <f t="shared" si="51"/>
        <v>41871.972025462965</v>
      </c>
      <c r="T1149" s="11">
        <f t="shared" si="52"/>
        <v>41931.972025462965</v>
      </c>
      <c r="U1149" s="12" t="str">
        <f>TEXT(Table1[[#This Row],[Date Created Conversion (Launched at)]],"mmmm")</f>
        <v>August</v>
      </c>
      <c r="V1149" s="12">
        <f>YEAR(Table1[[#This Row],[Date Created Conversion (Launched at)]])</f>
        <v>2014</v>
      </c>
    </row>
    <row r="1150" spans="1:22" ht="28.7" x14ac:dyDescent="0.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 s="8">
        <v>1480568781</v>
      </c>
      <c r="J1150" s="8">
        <v>1477973181</v>
      </c>
      <c r="K1150" t="b">
        <v>0</v>
      </c>
      <c r="L1150">
        <v>3</v>
      </c>
      <c r="M1150" t="b">
        <v>0</v>
      </c>
      <c r="N1150" s="5">
        <f>Table1[[#This Row],[pledged]]/Table1[[#This Row],[backers_count]]</f>
        <v>24.333333333333332</v>
      </c>
      <c r="O1150" s="1">
        <f t="shared" si="53"/>
        <v>0</v>
      </c>
      <c r="P1150" s="5" t="s">
        <v>8283</v>
      </c>
      <c r="Q1150" s="1" t="s">
        <v>8337</v>
      </c>
      <c r="R1150" s="1" t="s">
        <v>8338</v>
      </c>
      <c r="S1150" s="9">
        <f t="shared" si="51"/>
        <v>42675.171076388884</v>
      </c>
      <c r="T1150" s="11">
        <f t="shared" si="52"/>
        <v>42705.212743055556</v>
      </c>
      <c r="U1150" s="12" t="str">
        <f>TEXT(Table1[[#This Row],[Date Created Conversion (Launched at)]],"mmmm")</f>
        <v>November</v>
      </c>
      <c r="V1150" s="12">
        <f>YEAR(Table1[[#This Row],[Date Created Conversion (Launched at)]])</f>
        <v>2016</v>
      </c>
    </row>
    <row r="1151" spans="1:22" ht="28.7" x14ac:dyDescent="0.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 s="8">
        <v>1466096566</v>
      </c>
      <c r="J1151" s="8">
        <v>1463504566</v>
      </c>
      <c r="K1151" t="b">
        <v>0</v>
      </c>
      <c r="L1151">
        <v>2</v>
      </c>
      <c r="M1151" t="b">
        <v>0</v>
      </c>
      <c r="N1151" s="5">
        <f>Table1[[#This Row],[pledged]]/Table1[[#This Row],[backers_count]]</f>
        <v>37.5</v>
      </c>
      <c r="O1151" s="1">
        <f t="shared" si="53"/>
        <v>0</v>
      </c>
      <c r="P1151" s="5" t="s">
        <v>8283</v>
      </c>
      <c r="Q1151" s="1" t="s">
        <v>8337</v>
      </c>
      <c r="R1151" s="1" t="s">
        <v>8338</v>
      </c>
      <c r="S1151" s="9">
        <f t="shared" si="51"/>
        <v>42507.71025462963</v>
      </c>
      <c r="T1151" s="11">
        <f t="shared" si="52"/>
        <v>42537.71025462963</v>
      </c>
      <c r="U1151" s="12" t="str">
        <f>TEXT(Table1[[#This Row],[Date Created Conversion (Launched at)]],"mmmm")</f>
        <v>May</v>
      </c>
      <c r="V1151" s="12">
        <f>YEAR(Table1[[#This Row],[Date Created Conversion (Launched at)]])</f>
        <v>2016</v>
      </c>
    </row>
    <row r="1152" spans="1:22" ht="28.7" x14ac:dyDescent="0.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 s="8">
        <v>1452293675</v>
      </c>
      <c r="J1152" s="8">
        <v>1447109675</v>
      </c>
      <c r="K1152" t="b">
        <v>0</v>
      </c>
      <c r="L1152">
        <v>6</v>
      </c>
      <c r="M1152" t="b">
        <v>0</v>
      </c>
      <c r="N1152" s="5">
        <f>Table1[[#This Row],[pledged]]/Table1[[#This Row],[backers_count]]</f>
        <v>42</v>
      </c>
      <c r="O1152" s="1">
        <f t="shared" si="53"/>
        <v>10</v>
      </c>
      <c r="P1152" s="5" t="s">
        <v>8283</v>
      </c>
      <c r="Q1152" s="1" t="s">
        <v>8337</v>
      </c>
      <c r="R1152" s="1" t="s">
        <v>8338</v>
      </c>
      <c r="S1152" s="9">
        <f t="shared" si="51"/>
        <v>42317.954571759255</v>
      </c>
      <c r="T1152" s="11">
        <f t="shared" si="52"/>
        <v>42377.954571759255</v>
      </c>
      <c r="U1152" s="12" t="str">
        <f>TEXT(Table1[[#This Row],[Date Created Conversion (Launched at)]],"mmmm")</f>
        <v>November</v>
      </c>
      <c r="V1152" s="12">
        <f>YEAR(Table1[[#This Row],[Date Created Conversion (Launched at)]])</f>
        <v>2015</v>
      </c>
    </row>
    <row r="1153" spans="1:22" ht="43" x14ac:dyDescent="0.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 s="8">
        <v>1441592863</v>
      </c>
      <c r="J1153" s="8">
        <v>1439000863</v>
      </c>
      <c r="K1153" t="b">
        <v>0</v>
      </c>
      <c r="L1153">
        <v>0</v>
      </c>
      <c r="M1153" t="b">
        <v>0</v>
      </c>
      <c r="N1153" s="5" t="e">
        <f>Table1[[#This Row],[pledged]]/Table1[[#This Row],[backers_count]]</f>
        <v>#DIV/0!</v>
      </c>
      <c r="O1153" s="1">
        <f t="shared" si="53"/>
        <v>0</v>
      </c>
      <c r="P1153" s="5" t="s">
        <v>8283</v>
      </c>
      <c r="Q1153" s="1" t="s">
        <v>8337</v>
      </c>
      <c r="R1153" s="1" t="s">
        <v>8338</v>
      </c>
      <c r="S1153" s="9">
        <f t="shared" si="51"/>
        <v>42224.102581018524</v>
      </c>
      <c r="T1153" s="11">
        <f t="shared" si="52"/>
        <v>42254.102581018524</v>
      </c>
      <c r="U1153" s="12" t="str">
        <f>TEXT(Table1[[#This Row],[Date Created Conversion (Launched at)]],"mmmm")</f>
        <v>August</v>
      </c>
      <c r="V1153" s="12">
        <f>YEAR(Table1[[#This Row],[Date Created Conversion (Launched at)]])</f>
        <v>2015</v>
      </c>
    </row>
    <row r="1154" spans="1:22" x14ac:dyDescent="0.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 s="8">
        <v>1431709312</v>
      </c>
      <c r="J1154" s="8">
        <v>1429117312</v>
      </c>
      <c r="K1154" t="b">
        <v>0</v>
      </c>
      <c r="L1154">
        <v>15</v>
      </c>
      <c r="M1154" t="b">
        <v>0</v>
      </c>
      <c r="N1154" s="5">
        <f>Table1[[#This Row],[pledged]]/Table1[[#This Row],[backers_count]]</f>
        <v>60.733333333333334</v>
      </c>
      <c r="O1154" s="1">
        <f t="shared" si="53"/>
        <v>6</v>
      </c>
      <c r="P1154" s="5" t="s">
        <v>8283</v>
      </c>
      <c r="Q1154" s="1" t="s">
        <v>8337</v>
      </c>
      <c r="R1154" s="1" t="s">
        <v>8338</v>
      </c>
      <c r="S1154" s="9">
        <f t="shared" ref="S1154:S1217" si="54">(J1154/86400)+DATE(1970,1,1)</f>
        <v>42109.709629629629</v>
      </c>
      <c r="T1154" s="11">
        <f t="shared" ref="T1154:T1217" si="55">(I1154/86400)+DATE(1970,1,1)</f>
        <v>42139.709629629629</v>
      </c>
      <c r="U1154" s="12" t="str">
        <f>TEXT(Table1[[#This Row],[Date Created Conversion (Launched at)]],"mmmm")</f>
        <v>April</v>
      </c>
      <c r="V1154" s="12">
        <f>YEAR(Table1[[#This Row],[Date Created Conversion (Launched at)]])</f>
        <v>2015</v>
      </c>
    </row>
    <row r="1155" spans="1:22" ht="28.7" x14ac:dyDescent="0.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 s="8">
        <v>1434647305</v>
      </c>
      <c r="J1155" s="8">
        <v>1432055305</v>
      </c>
      <c r="K1155" t="b">
        <v>0</v>
      </c>
      <c r="L1155">
        <v>1</v>
      </c>
      <c r="M1155" t="b">
        <v>0</v>
      </c>
      <c r="N1155" s="5">
        <f>Table1[[#This Row],[pledged]]/Table1[[#This Row],[backers_count]]</f>
        <v>50</v>
      </c>
      <c r="O1155" s="1">
        <f t="shared" ref="O1155:O1218" si="56">ROUND(($E1155/$D1155)*100,0)</f>
        <v>1</v>
      </c>
      <c r="P1155" s="5" t="s">
        <v>8283</v>
      </c>
      <c r="Q1155" s="1" t="s">
        <v>8337</v>
      </c>
      <c r="R1155" s="1" t="s">
        <v>8338</v>
      </c>
      <c r="S1155" s="9">
        <f t="shared" si="54"/>
        <v>42143.714178240742</v>
      </c>
      <c r="T1155" s="11">
        <f t="shared" si="55"/>
        <v>42173.714178240742</v>
      </c>
      <c r="U1155" s="12" t="str">
        <f>TEXT(Table1[[#This Row],[Date Created Conversion (Launched at)]],"mmmm")</f>
        <v>May</v>
      </c>
      <c r="V1155" s="12">
        <f>YEAR(Table1[[#This Row],[Date Created Conversion (Launched at)]])</f>
        <v>2015</v>
      </c>
    </row>
    <row r="1156" spans="1:22" ht="43" x14ac:dyDescent="0.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 s="8">
        <v>1441507006</v>
      </c>
      <c r="J1156" s="8">
        <v>1438915006</v>
      </c>
      <c r="K1156" t="b">
        <v>0</v>
      </c>
      <c r="L1156">
        <v>3</v>
      </c>
      <c r="M1156" t="b">
        <v>0</v>
      </c>
      <c r="N1156" s="5">
        <f>Table1[[#This Row],[pledged]]/Table1[[#This Row],[backers_count]]</f>
        <v>108.33333333333333</v>
      </c>
      <c r="O1156" s="1">
        <f t="shared" si="56"/>
        <v>7</v>
      </c>
      <c r="P1156" s="5" t="s">
        <v>8283</v>
      </c>
      <c r="Q1156" s="1" t="s">
        <v>8337</v>
      </c>
      <c r="R1156" s="1" t="s">
        <v>8338</v>
      </c>
      <c r="S1156" s="9">
        <f t="shared" si="54"/>
        <v>42223.108865740738</v>
      </c>
      <c r="T1156" s="11">
        <f t="shared" si="55"/>
        <v>42253.108865740738</v>
      </c>
      <c r="U1156" s="12" t="str">
        <f>TEXT(Table1[[#This Row],[Date Created Conversion (Launched at)]],"mmmm")</f>
        <v>August</v>
      </c>
      <c r="V1156" s="12">
        <f>YEAR(Table1[[#This Row],[Date Created Conversion (Launched at)]])</f>
        <v>2015</v>
      </c>
    </row>
    <row r="1157" spans="1:22" ht="43" x14ac:dyDescent="0.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 s="8">
        <v>1408040408</v>
      </c>
      <c r="J1157" s="8">
        <v>1405448408</v>
      </c>
      <c r="K1157" t="b">
        <v>0</v>
      </c>
      <c r="L1157">
        <v>8</v>
      </c>
      <c r="M1157" t="b">
        <v>0</v>
      </c>
      <c r="N1157" s="5">
        <f>Table1[[#This Row],[pledged]]/Table1[[#This Row],[backers_count]]</f>
        <v>23.5</v>
      </c>
      <c r="O1157" s="1">
        <f t="shared" si="56"/>
        <v>1</v>
      </c>
      <c r="P1157" s="5" t="s">
        <v>8283</v>
      </c>
      <c r="Q1157" s="1" t="s">
        <v>8337</v>
      </c>
      <c r="R1157" s="1" t="s">
        <v>8338</v>
      </c>
      <c r="S1157" s="9">
        <f t="shared" si="54"/>
        <v>41835.763981481483</v>
      </c>
      <c r="T1157" s="11">
        <f t="shared" si="55"/>
        <v>41865.763981481483</v>
      </c>
      <c r="U1157" s="12" t="str">
        <f>TEXT(Table1[[#This Row],[Date Created Conversion (Launched at)]],"mmmm")</f>
        <v>July</v>
      </c>
      <c r="V1157" s="12">
        <f>YEAR(Table1[[#This Row],[Date Created Conversion (Launched at)]])</f>
        <v>2014</v>
      </c>
    </row>
    <row r="1158" spans="1:22" ht="43" x14ac:dyDescent="0.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 s="8">
        <v>1424742162</v>
      </c>
      <c r="J1158" s="8">
        <v>1422150162</v>
      </c>
      <c r="K1158" t="b">
        <v>0</v>
      </c>
      <c r="L1158">
        <v>0</v>
      </c>
      <c r="M1158" t="b">
        <v>0</v>
      </c>
      <c r="N1158" s="5" t="e">
        <f>Table1[[#This Row],[pledged]]/Table1[[#This Row],[backers_count]]</f>
        <v>#DIV/0!</v>
      </c>
      <c r="O1158" s="1">
        <f t="shared" si="56"/>
        <v>0</v>
      </c>
      <c r="P1158" s="5" t="s">
        <v>8283</v>
      </c>
      <c r="Q1158" s="1" t="s">
        <v>8337</v>
      </c>
      <c r="R1158" s="1" t="s">
        <v>8338</v>
      </c>
      <c r="S1158" s="9">
        <f t="shared" si="54"/>
        <v>42029.07131944444</v>
      </c>
      <c r="T1158" s="11">
        <f t="shared" si="55"/>
        <v>42059.07131944444</v>
      </c>
      <c r="U1158" s="12" t="str">
        <f>TEXT(Table1[[#This Row],[Date Created Conversion (Launched at)]],"mmmm")</f>
        <v>January</v>
      </c>
      <c r="V1158" s="12">
        <f>YEAR(Table1[[#This Row],[Date Created Conversion (Launched at)]])</f>
        <v>2015</v>
      </c>
    </row>
    <row r="1159" spans="1:22" ht="43" x14ac:dyDescent="0.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 s="8">
        <v>1417795480</v>
      </c>
      <c r="J1159" s="8">
        <v>1412607880</v>
      </c>
      <c r="K1159" t="b">
        <v>0</v>
      </c>
      <c r="L1159">
        <v>3</v>
      </c>
      <c r="M1159" t="b">
        <v>0</v>
      </c>
      <c r="N1159" s="5">
        <f>Table1[[#This Row],[pledged]]/Table1[[#This Row],[backers_count]]</f>
        <v>50.333333333333336</v>
      </c>
      <c r="O1159" s="1">
        <f t="shared" si="56"/>
        <v>2</v>
      </c>
      <c r="P1159" s="5" t="s">
        <v>8283</v>
      </c>
      <c r="Q1159" s="1" t="s">
        <v>8337</v>
      </c>
      <c r="R1159" s="1" t="s">
        <v>8338</v>
      </c>
      <c r="S1159" s="9">
        <f t="shared" si="54"/>
        <v>41918.628240740742</v>
      </c>
      <c r="T1159" s="11">
        <f t="shared" si="55"/>
        <v>41978.669907407406</v>
      </c>
      <c r="U1159" s="12" t="str">
        <f>TEXT(Table1[[#This Row],[Date Created Conversion (Launched at)]],"mmmm")</f>
        <v>October</v>
      </c>
      <c r="V1159" s="12">
        <f>YEAR(Table1[[#This Row],[Date Created Conversion (Launched at)]])</f>
        <v>2014</v>
      </c>
    </row>
    <row r="1160" spans="1:22" ht="43" x14ac:dyDescent="0.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 s="8">
        <v>1418091128</v>
      </c>
      <c r="J1160" s="8">
        <v>1415499128</v>
      </c>
      <c r="K1160" t="b">
        <v>0</v>
      </c>
      <c r="L1160">
        <v>3</v>
      </c>
      <c r="M1160" t="b">
        <v>0</v>
      </c>
      <c r="N1160" s="5">
        <f>Table1[[#This Row],[pledged]]/Table1[[#This Row],[backers_count]]</f>
        <v>11.666666666666666</v>
      </c>
      <c r="O1160" s="1">
        <f t="shared" si="56"/>
        <v>0</v>
      </c>
      <c r="P1160" s="5" t="s">
        <v>8283</v>
      </c>
      <c r="Q1160" s="1" t="s">
        <v>8337</v>
      </c>
      <c r="R1160" s="1" t="s">
        <v>8338</v>
      </c>
      <c r="S1160" s="9">
        <f t="shared" si="54"/>
        <v>41952.09175925926</v>
      </c>
      <c r="T1160" s="11">
        <f t="shared" si="55"/>
        <v>41982.09175925926</v>
      </c>
      <c r="U1160" s="12" t="str">
        <f>TEXT(Table1[[#This Row],[Date Created Conversion (Launched at)]],"mmmm")</f>
        <v>November</v>
      </c>
      <c r="V1160" s="12">
        <f>YEAR(Table1[[#This Row],[Date Created Conversion (Launched at)]])</f>
        <v>2014</v>
      </c>
    </row>
    <row r="1161" spans="1:22" ht="43" x14ac:dyDescent="0.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 s="8">
        <v>1435679100</v>
      </c>
      <c r="J1161" s="8">
        <v>1433006765</v>
      </c>
      <c r="K1161" t="b">
        <v>0</v>
      </c>
      <c r="L1161">
        <v>0</v>
      </c>
      <c r="M1161" t="b">
        <v>0</v>
      </c>
      <c r="N1161" s="5" t="e">
        <f>Table1[[#This Row],[pledged]]/Table1[[#This Row],[backers_count]]</f>
        <v>#DIV/0!</v>
      </c>
      <c r="O1161" s="1">
        <f t="shared" si="56"/>
        <v>0</v>
      </c>
      <c r="P1161" s="5" t="s">
        <v>8283</v>
      </c>
      <c r="Q1161" s="1" t="s">
        <v>8337</v>
      </c>
      <c r="R1161" s="1" t="s">
        <v>8338</v>
      </c>
      <c r="S1161" s="9">
        <f t="shared" si="54"/>
        <v>42154.726446759261</v>
      </c>
      <c r="T1161" s="11">
        <f t="shared" si="55"/>
        <v>42185.65625</v>
      </c>
      <c r="U1161" s="12" t="str">
        <f>TEXT(Table1[[#This Row],[Date Created Conversion (Launched at)]],"mmmm")</f>
        <v>May</v>
      </c>
      <c r="V1161" s="12">
        <f>YEAR(Table1[[#This Row],[Date Created Conversion (Launched at)]])</f>
        <v>2015</v>
      </c>
    </row>
    <row r="1162" spans="1:22" ht="43" x14ac:dyDescent="0.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 s="8">
        <v>1427510586</v>
      </c>
      <c r="J1162" s="8">
        <v>1424922186</v>
      </c>
      <c r="K1162" t="b">
        <v>0</v>
      </c>
      <c r="L1162">
        <v>19</v>
      </c>
      <c r="M1162" t="b">
        <v>0</v>
      </c>
      <c r="N1162" s="5">
        <f>Table1[[#This Row],[pledged]]/Table1[[#This Row],[backers_count]]</f>
        <v>60.789473684210527</v>
      </c>
      <c r="O1162" s="1">
        <f t="shared" si="56"/>
        <v>4</v>
      </c>
      <c r="P1162" s="5" t="s">
        <v>8283</v>
      </c>
      <c r="Q1162" s="1" t="s">
        <v>8337</v>
      </c>
      <c r="R1162" s="1" t="s">
        <v>8338</v>
      </c>
      <c r="S1162" s="9">
        <f t="shared" si="54"/>
        <v>42061.154930555553</v>
      </c>
      <c r="T1162" s="11">
        <f t="shared" si="55"/>
        <v>42091.113263888888</v>
      </c>
      <c r="U1162" s="12" t="str">
        <f>TEXT(Table1[[#This Row],[Date Created Conversion (Launched at)]],"mmmm")</f>
        <v>February</v>
      </c>
      <c r="V1162" s="12">
        <f>YEAR(Table1[[#This Row],[Date Created Conversion (Launched at)]])</f>
        <v>2015</v>
      </c>
    </row>
    <row r="1163" spans="1:22" ht="43" x14ac:dyDescent="0.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 s="8">
        <v>1432047989</v>
      </c>
      <c r="J1163" s="8">
        <v>1430233589</v>
      </c>
      <c r="K1163" t="b">
        <v>0</v>
      </c>
      <c r="L1163">
        <v>0</v>
      </c>
      <c r="M1163" t="b">
        <v>0</v>
      </c>
      <c r="N1163" s="5" t="e">
        <f>Table1[[#This Row],[pledged]]/Table1[[#This Row],[backers_count]]</f>
        <v>#DIV/0!</v>
      </c>
      <c r="O1163" s="1">
        <f t="shared" si="56"/>
        <v>0</v>
      </c>
      <c r="P1163" s="5" t="s">
        <v>8283</v>
      </c>
      <c r="Q1163" s="1" t="s">
        <v>8337</v>
      </c>
      <c r="R1163" s="1" t="s">
        <v>8338</v>
      </c>
      <c r="S1163" s="9">
        <f t="shared" si="54"/>
        <v>42122.629502314812</v>
      </c>
      <c r="T1163" s="11">
        <f t="shared" si="55"/>
        <v>42143.629502314812</v>
      </c>
      <c r="U1163" s="12" t="str">
        <f>TEXT(Table1[[#This Row],[Date Created Conversion (Launched at)]],"mmmm")</f>
        <v>April</v>
      </c>
      <c r="V1163" s="12">
        <f>YEAR(Table1[[#This Row],[Date Created Conversion (Launched at)]])</f>
        <v>2015</v>
      </c>
    </row>
    <row r="1164" spans="1:22" ht="43" x14ac:dyDescent="0.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 s="8">
        <v>1411662264</v>
      </c>
      <c r="J1164" s="8">
        <v>1408983864</v>
      </c>
      <c r="K1164" t="b">
        <v>0</v>
      </c>
      <c r="L1164">
        <v>2</v>
      </c>
      <c r="M1164" t="b">
        <v>0</v>
      </c>
      <c r="N1164" s="5">
        <f>Table1[[#This Row],[pledged]]/Table1[[#This Row],[backers_count]]</f>
        <v>17.5</v>
      </c>
      <c r="O1164" s="1">
        <f t="shared" si="56"/>
        <v>0</v>
      </c>
      <c r="P1164" s="5" t="s">
        <v>8283</v>
      </c>
      <c r="Q1164" s="1" t="s">
        <v>8337</v>
      </c>
      <c r="R1164" s="1" t="s">
        <v>8338</v>
      </c>
      <c r="S1164" s="9">
        <f t="shared" si="54"/>
        <v>41876.683611111112</v>
      </c>
      <c r="T1164" s="11">
        <f t="shared" si="55"/>
        <v>41907.683611111112</v>
      </c>
      <c r="U1164" s="12" t="str">
        <f>TEXT(Table1[[#This Row],[Date Created Conversion (Launched at)]],"mmmm")</f>
        <v>August</v>
      </c>
      <c r="V1164" s="12">
        <f>YEAR(Table1[[#This Row],[Date Created Conversion (Launched at)]])</f>
        <v>2014</v>
      </c>
    </row>
    <row r="1165" spans="1:22" ht="43" x14ac:dyDescent="0.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 s="8">
        <v>1407604920</v>
      </c>
      <c r="J1165" s="8">
        <v>1405012920</v>
      </c>
      <c r="K1165" t="b">
        <v>0</v>
      </c>
      <c r="L1165">
        <v>0</v>
      </c>
      <c r="M1165" t="b">
        <v>0</v>
      </c>
      <c r="N1165" s="5" t="e">
        <f>Table1[[#This Row],[pledged]]/Table1[[#This Row],[backers_count]]</f>
        <v>#DIV/0!</v>
      </c>
      <c r="O1165" s="1">
        <f t="shared" si="56"/>
        <v>0</v>
      </c>
      <c r="P1165" s="5" t="s">
        <v>8283</v>
      </c>
      <c r="Q1165" s="1" t="s">
        <v>8337</v>
      </c>
      <c r="R1165" s="1" t="s">
        <v>8338</v>
      </c>
      <c r="S1165" s="9">
        <f t="shared" si="54"/>
        <v>41830.723611111112</v>
      </c>
      <c r="T1165" s="11">
        <f t="shared" si="55"/>
        <v>41860.723611111112</v>
      </c>
      <c r="U1165" s="12" t="str">
        <f>TEXT(Table1[[#This Row],[Date Created Conversion (Launched at)]],"mmmm")</f>
        <v>July</v>
      </c>
      <c r="V1165" s="12">
        <f>YEAR(Table1[[#This Row],[Date Created Conversion (Launched at)]])</f>
        <v>2014</v>
      </c>
    </row>
    <row r="1166" spans="1:22" ht="57.35" x14ac:dyDescent="0.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 s="8">
        <v>1466270582</v>
      </c>
      <c r="J1166" s="8">
        <v>1463678582</v>
      </c>
      <c r="K1166" t="b">
        <v>0</v>
      </c>
      <c r="L1166">
        <v>0</v>
      </c>
      <c r="M1166" t="b">
        <v>0</v>
      </c>
      <c r="N1166" s="5" t="e">
        <f>Table1[[#This Row],[pledged]]/Table1[[#This Row],[backers_count]]</f>
        <v>#DIV/0!</v>
      </c>
      <c r="O1166" s="1">
        <f t="shared" si="56"/>
        <v>0</v>
      </c>
      <c r="P1166" s="5" t="s">
        <v>8283</v>
      </c>
      <c r="Q1166" s="1" t="s">
        <v>8337</v>
      </c>
      <c r="R1166" s="1" t="s">
        <v>8338</v>
      </c>
      <c r="S1166" s="9">
        <f t="shared" si="54"/>
        <v>42509.724328703705</v>
      </c>
      <c r="T1166" s="11">
        <f t="shared" si="55"/>
        <v>42539.724328703705</v>
      </c>
      <c r="U1166" s="12" t="str">
        <f>TEXT(Table1[[#This Row],[Date Created Conversion (Launched at)]],"mmmm")</f>
        <v>May</v>
      </c>
      <c r="V1166" s="12">
        <f>YEAR(Table1[[#This Row],[Date Created Conversion (Launched at)]])</f>
        <v>2016</v>
      </c>
    </row>
    <row r="1167" spans="1:22" ht="43" x14ac:dyDescent="0.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 s="8">
        <v>1404623330</v>
      </c>
      <c r="J1167" s="8">
        <v>1401685730</v>
      </c>
      <c r="K1167" t="b">
        <v>0</v>
      </c>
      <c r="L1167">
        <v>25</v>
      </c>
      <c r="M1167" t="b">
        <v>0</v>
      </c>
      <c r="N1167" s="5">
        <f>Table1[[#This Row],[pledged]]/Table1[[#This Row],[backers_count]]</f>
        <v>82.82</v>
      </c>
      <c r="O1167" s="1">
        <f t="shared" si="56"/>
        <v>21</v>
      </c>
      <c r="P1167" s="5" t="s">
        <v>8283</v>
      </c>
      <c r="Q1167" s="1" t="s">
        <v>8337</v>
      </c>
      <c r="R1167" s="1" t="s">
        <v>8338</v>
      </c>
      <c r="S1167" s="9">
        <f t="shared" si="54"/>
        <v>41792.214467592596</v>
      </c>
      <c r="T1167" s="11">
        <f t="shared" si="55"/>
        <v>41826.214467592596</v>
      </c>
      <c r="U1167" s="12" t="str">
        <f>TEXT(Table1[[#This Row],[Date Created Conversion (Launched at)]],"mmmm")</f>
        <v>June</v>
      </c>
      <c r="V1167" s="12">
        <f>YEAR(Table1[[#This Row],[Date Created Conversion (Launched at)]])</f>
        <v>2014</v>
      </c>
    </row>
    <row r="1168" spans="1:22" ht="43" x14ac:dyDescent="0.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 s="8">
        <v>1435291200</v>
      </c>
      <c r="J1168" s="8">
        <v>1432640342</v>
      </c>
      <c r="K1168" t="b">
        <v>0</v>
      </c>
      <c r="L1168">
        <v>8</v>
      </c>
      <c r="M1168" t="b">
        <v>0</v>
      </c>
      <c r="N1168" s="5">
        <f>Table1[[#This Row],[pledged]]/Table1[[#This Row],[backers_count]]</f>
        <v>358.875</v>
      </c>
      <c r="O1168" s="1">
        <f t="shared" si="56"/>
        <v>19</v>
      </c>
      <c r="P1168" s="5" t="s">
        <v>8283</v>
      </c>
      <c r="Q1168" s="1" t="s">
        <v>8337</v>
      </c>
      <c r="R1168" s="1" t="s">
        <v>8338</v>
      </c>
      <c r="S1168" s="9">
        <f t="shared" si="54"/>
        <v>42150.485439814816</v>
      </c>
      <c r="T1168" s="11">
        <f t="shared" si="55"/>
        <v>42181.166666666672</v>
      </c>
      <c r="U1168" s="12" t="str">
        <f>TEXT(Table1[[#This Row],[Date Created Conversion (Launched at)]],"mmmm")</f>
        <v>May</v>
      </c>
      <c r="V1168" s="12">
        <f>YEAR(Table1[[#This Row],[Date Created Conversion (Launched at)]])</f>
        <v>2015</v>
      </c>
    </row>
    <row r="1169" spans="1:22" ht="43" x14ac:dyDescent="0.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 s="8">
        <v>1410543495</v>
      </c>
      <c r="J1169" s="8">
        <v>1407865095</v>
      </c>
      <c r="K1169" t="b">
        <v>0</v>
      </c>
      <c r="L1169">
        <v>16</v>
      </c>
      <c r="M1169" t="b">
        <v>0</v>
      </c>
      <c r="N1169" s="5">
        <f>Table1[[#This Row],[pledged]]/Table1[[#This Row],[backers_count]]</f>
        <v>61.1875</v>
      </c>
      <c r="O1169" s="1">
        <f t="shared" si="56"/>
        <v>2</v>
      </c>
      <c r="P1169" s="5" t="s">
        <v>8283</v>
      </c>
      <c r="Q1169" s="1" t="s">
        <v>8337</v>
      </c>
      <c r="R1169" s="1" t="s">
        <v>8338</v>
      </c>
      <c r="S1169" s="9">
        <f t="shared" si="54"/>
        <v>41863.734895833331</v>
      </c>
      <c r="T1169" s="11">
        <f t="shared" si="55"/>
        <v>41894.734895833331</v>
      </c>
      <c r="U1169" s="12" t="str">
        <f>TEXT(Table1[[#This Row],[Date Created Conversion (Launched at)]],"mmmm")</f>
        <v>August</v>
      </c>
      <c r="V1169" s="12">
        <f>YEAR(Table1[[#This Row],[Date Created Conversion (Launched at)]])</f>
        <v>2014</v>
      </c>
    </row>
    <row r="1170" spans="1:22" ht="43" x14ac:dyDescent="0.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 s="8">
        <v>1474507065</v>
      </c>
      <c r="J1170" s="8">
        <v>1471915065</v>
      </c>
      <c r="K1170" t="b">
        <v>0</v>
      </c>
      <c r="L1170">
        <v>3</v>
      </c>
      <c r="M1170" t="b">
        <v>0</v>
      </c>
      <c r="N1170" s="5">
        <f>Table1[[#This Row],[pledged]]/Table1[[#This Row],[backers_count]]</f>
        <v>340</v>
      </c>
      <c r="O1170" s="1">
        <f t="shared" si="56"/>
        <v>6</v>
      </c>
      <c r="P1170" s="5" t="s">
        <v>8283</v>
      </c>
      <c r="Q1170" s="1" t="s">
        <v>8337</v>
      </c>
      <c r="R1170" s="1" t="s">
        <v>8338</v>
      </c>
      <c r="S1170" s="9">
        <f t="shared" si="54"/>
        <v>42605.053993055553</v>
      </c>
      <c r="T1170" s="11">
        <f t="shared" si="55"/>
        <v>42635.053993055553</v>
      </c>
      <c r="U1170" s="12" t="str">
        <f>TEXT(Table1[[#This Row],[Date Created Conversion (Launched at)]],"mmmm")</f>
        <v>August</v>
      </c>
      <c r="V1170" s="12">
        <f>YEAR(Table1[[#This Row],[Date Created Conversion (Launched at)]])</f>
        <v>2016</v>
      </c>
    </row>
    <row r="1171" spans="1:22" ht="43" x14ac:dyDescent="0.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 s="8">
        <v>1424593763</v>
      </c>
      <c r="J1171" s="8">
        <v>1422001763</v>
      </c>
      <c r="K1171" t="b">
        <v>0</v>
      </c>
      <c r="L1171">
        <v>3</v>
      </c>
      <c r="M1171" t="b">
        <v>0</v>
      </c>
      <c r="N1171" s="5">
        <f>Table1[[#This Row],[pledged]]/Table1[[#This Row],[backers_count]]</f>
        <v>5.666666666666667</v>
      </c>
      <c r="O1171" s="1">
        <f t="shared" si="56"/>
        <v>0</v>
      </c>
      <c r="P1171" s="5" t="s">
        <v>8283</v>
      </c>
      <c r="Q1171" s="1" t="s">
        <v>8337</v>
      </c>
      <c r="R1171" s="1" t="s">
        <v>8338</v>
      </c>
      <c r="S1171" s="9">
        <f t="shared" si="54"/>
        <v>42027.353738425925</v>
      </c>
      <c r="T1171" s="11">
        <f t="shared" si="55"/>
        <v>42057.353738425925</v>
      </c>
      <c r="U1171" s="12" t="str">
        <f>TEXT(Table1[[#This Row],[Date Created Conversion (Launched at)]],"mmmm")</f>
        <v>January</v>
      </c>
      <c r="V1171" s="12">
        <f>YEAR(Table1[[#This Row],[Date Created Conversion (Launched at)]])</f>
        <v>2015</v>
      </c>
    </row>
    <row r="1172" spans="1:22" ht="43" x14ac:dyDescent="0.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 s="8">
        <v>1433021171</v>
      </c>
      <c r="J1172" s="8">
        <v>1430429171</v>
      </c>
      <c r="K1172" t="b">
        <v>0</v>
      </c>
      <c r="L1172">
        <v>2</v>
      </c>
      <c r="M1172" t="b">
        <v>0</v>
      </c>
      <c r="N1172" s="5">
        <f>Table1[[#This Row],[pledged]]/Table1[[#This Row],[backers_count]]</f>
        <v>50</v>
      </c>
      <c r="O1172" s="1">
        <f t="shared" si="56"/>
        <v>0</v>
      </c>
      <c r="P1172" s="5" t="s">
        <v>8283</v>
      </c>
      <c r="Q1172" s="1" t="s">
        <v>8337</v>
      </c>
      <c r="R1172" s="1" t="s">
        <v>8338</v>
      </c>
      <c r="S1172" s="9">
        <f t="shared" si="54"/>
        <v>42124.893182870372</v>
      </c>
      <c r="T1172" s="11">
        <f t="shared" si="55"/>
        <v>42154.893182870372</v>
      </c>
      <c r="U1172" s="12" t="str">
        <f>TEXT(Table1[[#This Row],[Date Created Conversion (Launched at)]],"mmmm")</f>
        <v>April</v>
      </c>
      <c r="V1172" s="12">
        <f>YEAR(Table1[[#This Row],[Date Created Conversion (Launched at)]])</f>
        <v>2015</v>
      </c>
    </row>
    <row r="1173" spans="1:22" ht="28.7" x14ac:dyDescent="0.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 s="8">
        <v>1415909927</v>
      </c>
      <c r="J1173" s="8">
        <v>1414351127</v>
      </c>
      <c r="K1173" t="b">
        <v>0</v>
      </c>
      <c r="L1173">
        <v>1</v>
      </c>
      <c r="M1173" t="b">
        <v>0</v>
      </c>
      <c r="N1173" s="5">
        <f>Table1[[#This Row],[pledged]]/Table1[[#This Row],[backers_count]]</f>
        <v>25</v>
      </c>
      <c r="O1173" s="1">
        <f t="shared" si="56"/>
        <v>0</v>
      </c>
      <c r="P1173" s="5" t="s">
        <v>8283</v>
      </c>
      <c r="Q1173" s="1" t="s">
        <v>8337</v>
      </c>
      <c r="R1173" s="1" t="s">
        <v>8338</v>
      </c>
      <c r="S1173" s="9">
        <f t="shared" si="54"/>
        <v>41938.804710648146</v>
      </c>
      <c r="T1173" s="11">
        <f t="shared" si="55"/>
        <v>41956.846377314811</v>
      </c>
      <c r="U1173" s="12" t="str">
        <f>TEXT(Table1[[#This Row],[Date Created Conversion (Launched at)]],"mmmm")</f>
        <v>October</v>
      </c>
      <c r="V1173" s="12">
        <f>YEAR(Table1[[#This Row],[Date Created Conversion (Launched at)]])</f>
        <v>2014</v>
      </c>
    </row>
    <row r="1174" spans="1:22" x14ac:dyDescent="0.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 s="8">
        <v>1408551752</v>
      </c>
      <c r="J1174" s="8">
        <v>1405959752</v>
      </c>
      <c r="K1174" t="b">
        <v>0</v>
      </c>
      <c r="L1174">
        <v>0</v>
      </c>
      <c r="M1174" t="b">
        <v>0</v>
      </c>
      <c r="N1174" s="5" t="e">
        <f>Table1[[#This Row],[pledged]]/Table1[[#This Row],[backers_count]]</f>
        <v>#DIV/0!</v>
      </c>
      <c r="O1174" s="1">
        <f t="shared" si="56"/>
        <v>0</v>
      </c>
      <c r="P1174" s="5" t="s">
        <v>8283</v>
      </c>
      <c r="Q1174" s="1" t="s">
        <v>8337</v>
      </c>
      <c r="R1174" s="1" t="s">
        <v>8338</v>
      </c>
      <c r="S1174" s="9">
        <f t="shared" si="54"/>
        <v>41841.682314814811</v>
      </c>
      <c r="T1174" s="11">
        <f t="shared" si="55"/>
        <v>41871.682314814811</v>
      </c>
      <c r="U1174" s="12" t="str">
        <f>TEXT(Table1[[#This Row],[Date Created Conversion (Launched at)]],"mmmm")</f>
        <v>July</v>
      </c>
      <c r="V1174" s="12">
        <f>YEAR(Table1[[#This Row],[Date Created Conversion (Launched at)]])</f>
        <v>2014</v>
      </c>
    </row>
    <row r="1175" spans="1:22" ht="43" x14ac:dyDescent="0.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 s="8">
        <v>1438576057</v>
      </c>
      <c r="J1175" s="8">
        <v>1435552057</v>
      </c>
      <c r="K1175" t="b">
        <v>0</v>
      </c>
      <c r="L1175">
        <v>1</v>
      </c>
      <c r="M1175" t="b">
        <v>0</v>
      </c>
      <c r="N1175" s="5">
        <f>Table1[[#This Row],[pledged]]/Table1[[#This Row],[backers_count]]</f>
        <v>30</v>
      </c>
      <c r="O1175" s="1">
        <f t="shared" si="56"/>
        <v>0</v>
      </c>
      <c r="P1175" s="5" t="s">
        <v>8283</v>
      </c>
      <c r="Q1175" s="1" t="s">
        <v>8337</v>
      </c>
      <c r="R1175" s="1" t="s">
        <v>8338</v>
      </c>
      <c r="S1175" s="9">
        <f t="shared" si="54"/>
        <v>42184.185844907406</v>
      </c>
      <c r="T1175" s="11">
        <f t="shared" si="55"/>
        <v>42219.185844907406</v>
      </c>
      <c r="U1175" s="12" t="str">
        <f>TEXT(Table1[[#This Row],[Date Created Conversion (Launched at)]],"mmmm")</f>
        <v>June</v>
      </c>
      <c r="V1175" s="12">
        <f>YEAR(Table1[[#This Row],[Date Created Conversion (Launched at)]])</f>
        <v>2015</v>
      </c>
    </row>
    <row r="1176" spans="1:22" ht="43" x14ac:dyDescent="0.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 s="8">
        <v>1462738327</v>
      </c>
      <c r="J1176" s="8">
        <v>1460146327</v>
      </c>
      <c r="K1176" t="b">
        <v>0</v>
      </c>
      <c r="L1176">
        <v>19</v>
      </c>
      <c r="M1176" t="b">
        <v>0</v>
      </c>
      <c r="N1176" s="5">
        <f>Table1[[#This Row],[pledged]]/Table1[[#This Row],[backers_count]]</f>
        <v>46.631578947368418</v>
      </c>
      <c r="O1176" s="1">
        <f t="shared" si="56"/>
        <v>6</v>
      </c>
      <c r="P1176" s="5" t="s">
        <v>8283</v>
      </c>
      <c r="Q1176" s="1" t="s">
        <v>8337</v>
      </c>
      <c r="R1176" s="1" t="s">
        <v>8338</v>
      </c>
      <c r="S1176" s="9">
        <f t="shared" si="54"/>
        <v>42468.84174768519</v>
      </c>
      <c r="T1176" s="11">
        <f t="shared" si="55"/>
        <v>42498.84174768519</v>
      </c>
      <c r="U1176" s="12" t="str">
        <f>TEXT(Table1[[#This Row],[Date Created Conversion (Launched at)]],"mmmm")</f>
        <v>April</v>
      </c>
      <c r="V1176" s="12">
        <f>YEAR(Table1[[#This Row],[Date Created Conversion (Launched at)]])</f>
        <v>2016</v>
      </c>
    </row>
    <row r="1177" spans="1:22" ht="43" x14ac:dyDescent="0.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 s="8">
        <v>1436981339</v>
      </c>
      <c r="J1177" s="8">
        <v>1434389339</v>
      </c>
      <c r="K1177" t="b">
        <v>0</v>
      </c>
      <c r="L1177">
        <v>9</v>
      </c>
      <c r="M1177" t="b">
        <v>0</v>
      </c>
      <c r="N1177" s="5">
        <f>Table1[[#This Row],[pledged]]/Table1[[#This Row],[backers_count]]</f>
        <v>65</v>
      </c>
      <c r="O1177" s="1">
        <f t="shared" si="56"/>
        <v>3</v>
      </c>
      <c r="P1177" s="5" t="s">
        <v>8283</v>
      </c>
      <c r="Q1177" s="1" t="s">
        <v>8337</v>
      </c>
      <c r="R1177" s="1" t="s">
        <v>8338</v>
      </c>
      <c r="S1177" s="9">
        <f t="shared" si="54"/>
        <v>42170.728460648148</v>
      </c>
      <c r="T1177" s="11">
        <f t="shared" si="55"/>
        <v>42200.728460648148</v>
      </c>
      <c r="U1177" s="12" t="str">
        <f>TEXT(Table1[[#This Row],[Date Created Conversion (Launched at)]],"mmmm")</f>
        <v>June</v>
      </c>
      <c r="V1177" s="12">
        <f>YEAR(Table1[[#This Row],[Date Created Conversion (Launched at)]])</f>
        <v>2015</v>
      </c>
    </row>
    <row r="1178" spans="1:22" ht="57.35" x14ac:dyDescent="0.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 s="8">
        <v>1488805200</v>
      </c>
      <c r="J1178" s="8">
        <v>1484094498</v>
      </c>
      <c r="K1178" t="b">
        <v>0</v>
      </c>
      <c r="L1178">
        <v>1</v>
      </c>
      <c r="M1178" t="b">
        <v>0</v>
      </c>
      <c r="N1178" s="5">
        <f>Table1[[#This Row],[pledged]]/Table1[[#This Row],[backers_count]]</f>
        <v>10</v>
      </c>
      <c r="O1178" s="1">
        <f t="shared" si="56"/>
        <v>0</v>
      </c>
      <c r="P1178" s="5" t="s">
        <v>8283</v>
      </c>
      <c r="Q1178" s="1" t="s">
        <v>8337</v>
      </c>
      <c r="R1178" s="1" t="s">
        <v>8338</v>
      </c>
      <c r="S1178" s="9">
        <f t="shared" si="54"/>
        <v>42746.019652777773</v>
      </c>
      <c r="T1178" s="11">
        <f t="shared" si="55"/>
        <v>42800.541666666672</v>
      </c>
      <c r="U1178" s="12" t="str">
        <f>TEXT(Table1[[#This Row],[Date Created Conversion (Launched at)]],"mmmm")</f>
        <v>January</v>
      </c>
      <c r="V1178" s="12">
        <f>YEAR(Table1[[#This Row],[Date Created Conversion (Launched at)]])</f>
        <v>2017</v>
      </c>
    </row>
    <row r="1179" spans="1:22" ht="43" x14ac:dyDescent="0.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 s="8">
        <v>1413388296</v>
      </c>
      <c r="J1179" s="8">
        <v>1410796296</v>
      </c>
      <c r="K1179" t="b">
        <v>0</v>
      </c>
      <c r="L1179">
        <v>0</v>
      </c>
      <c r="M1179" t="b">
        <v>0</v>
      </c>
      <c r="N1179" s="5" t="e">
        <f>Table1[[#This Row],[pledged]]/Table1[[#This Row],[backers_count]]</f>
        <v>#DIV/0!</v>
      </c>
      <c r="O1179" s="1">
        <f t="shared" si="56"/>
        <v>0</v>
      </c>
      <c r="P1179" s="5" t="s">
        <v>8283</v>
      </c>
      <c r="Q1179" s="1" t="s">
        <v>8337</v>
      </c>
      <c r="R1179" s="1" t="s">
        <v>8338</v>
      </c>
      <c r="S1179" s="9">
        <f t="shared" si="54"/>
        <v>41897.660833333335</v>
      </c>
      <c r="T1179" s="11">
        <f t="shared" si="55"/>
        <v>41927.660833333335</v>
      </c>
      <c r="U1179" s="12" t="str">
        <f>TEXT(Table1[[#This Row],[Date Created Conversion (Launched at)]],"mmmm")</f>
        <v>September</v>
      </c>
      <c r="V1179" s="12">
        <f>YEAR(Table1[[#This Row],[Date Created Conversion (Launched at)]])</f>
        <v>2014</v>
      </c>
    </row>
    <row r="1180" spans="1:22" ht="43" x14ac:dyDescent="0.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 s="8">
        <v>1408225452</v>
      </c>
      <c r="J1180" s="8">
        <v>1405633452</v>
      </c>
      <c r="K1180" t="b">
        <v>0</v>
      </c>
      <c r="L1180">
        <v>1</v>
      </c>
      <c r="M1180" t="b">
        <v>0</v>
      </c>
      <c r="N1180" s="5">
        <f>Table1[[#This Row],[pledged]]/Table1[[#This Row],[backers_count]]</f>
        <v>5</v>
      </c>
      <c r="O1180" s="1">
        <f t="shared" si="56"/>
        <v>0</v>
      </c>
      <c r="P1180" s="5" t="s">
        <v>8283</v>
      </c>
      <c r="Q1180" s="1" t="s">
        <v>8337</v>
      </c>
      <c r="R1180" s="1" t="s">
        <v>8338</v>
      </c>
      <c r="S1180" s="9">
        <f t="shared" si="54"/>
        <v>41837.905694444446</v>
      </c>
      <c r="T1180" s="11">
        <f t="shared" si="55"/>
        <v>41867.905694444446</v>
      </c>
      <c r="U1180" s="12" t="str">
        <f>TEXT(Table1[[#This Row],[Date Created Conversion (Launched at)]],"mmmm")</f>
        <v>July</v>
      </c>
      <c r="V1180" s="12">
        <f>YEAR(Table1[[#This Row],[Date Created Conversion (Launched at)]])</f>
        <v>2014</v>
      </c>
    </row>
    <row r="1181" spans="1:22" ht="43" x14ac:dyDescent="0.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 s="8">
        <v>1446052627</v>
      </c>
      <c r="J1181" s="8">
        <v>1443460627</v>
      </c>
      <c r="K1181" t="b">
        <v>0</v>
      </c>
      <c r="L1181">
        <v>5</v>
      </c>
      <c r="M1181" t="b">
        <v>0</v>
      </c>
      <c r="N1181" s="5">
        <f>Table1[[#This Row],[pledged]]/Table1[[#This Row],[backers_count]]</f>
        <v>640</v>
      </c>
      <c r="O1181" s="1">
        <f t="shared" si="56"/>
        <v>5</v>
      </c>
      <c r="P1181" s="5" t="s">
        <v>8283</v>
      </c>
      <c r="Q1181" s="1" t="s">
        <v>8337</v>
      </c>
      <c r="R1181" s="1" t="s">
        <v>8338</v>
      </c>
      <c r="S1181" s="9">
        <f t="shared" si="54"/>
        <v>42275.720219907409</v>
      </c>
      <c r="T1181" s="11">
        <f t="shared" si="55"/>
        <v>42305.720219907409</v>
      </c>
      <c r="U1181" s="12" t="str">
        <f>TEXT(Table1[[#This Row],[Date Created Conversion (Launched at)]],"mmmm")</f>
        <v>September</v>
      </c>
      <c r="V1181" s="12">
        <f>YEAR(Table1[[#This Row],[Date Created Conversion (Launched at)]])</f>
        <v>2015</v>
      </c>
    </row>
    <row r="1182" spans="1:22" ht="28.7" x14ac:dyDescent="0.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 s="8">
        <v>1403983314</v>
      </c>
      <c r="J1182" s="8">
        <v>1400786514</v>
      </c>
      <c r="K1182" t="b">
        <v>0</v>
      </c>
      <c r="L1182">
        <v>85</v>
      </c>
      <c r="M1182" t="b">
        <v>0</v>
      </c>
      <c r="N1182" s="5">
        <f>Table1[[#This Row],[pledged]]/Table1[[#This Row],[backers_count]]</f>
        <v>69.117647058823536</v>
      </c>
      <c r="O1182" s="1">
        <f t="shared" si="56"/>
        <v>12</v>
      </c>
      <c r="P1182" s="5" t="s">
        <v>8283</v>
      </c>
      <c r="Q1182" s="1" t="s">
        <v>8337</v>
      </c>
      <c r="R1182" s="1" t="s">
        <v>8338</v>
      </c>
      <c r="S1182" s="9">
        <f t="shared" si="54"/>
        <v>41781.806875000002</v>
      </c>
      <c r="T1182" s="11">
        <f t="shared" si="55"/>
        <v>41818.806875000002</v>
      </c>
      <c r="U1182" s="12" t="str">
        <f>TEXT(Table1[[#This Row],[Date Created Conversion (Launched at)]],"mmmm")</f>
        <v>May</v>
      </c>
      <c r="V1182" s="12">
        <f>YEAR(Table1[[#This Row],[Date Created Conversion (Launched at)]])</f>
        <v>2014</v>
      </c>
    </row>
    <row r="1183" spans="1:22" x14ac:dyDescent="0.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 s="8">
        <v>1425197321</v>
      </c>
      <c r="J1183" s="8">
        <v>1422605321</v>
      </c>
      <c r="K1183" t="b">
        <v>0</v>
      </c>
      <c r="L1183">
        <v>3</v>
      </c>
      <c r="M1183" t="b">
        <v>0</v>
      </c>
      <c r="N1183" s="5">
        <f>Table1[[#This Row],[pledged]]/Table1[[#This Row],[backers_count]]</f>
        <v>1.3333333333333333</v>
      </c>
      <c r="O1183" s="1">
        <f t="shared" si="56"/>
        <v>0</v>
      </c>
      <c r="P1183" s="5" t="s">
        <v>8283</v>
      </c>
      <c r="Q1183" s="1" t="s">
        <v>8337</v>
      </c>
      <c r="R1183" s="1" t="s">
        <v>8338</v>
      </c>
      <c r="S1183" s="9">
        <f t="shared" si="54"/>
        <v>42034.339363425926</v>
      </c>
      <c r="T1183" s="11">
        <f t="shared" si="55"/>
        <v>42064.339363425926</v>
      </c>
      <c r="U1183" s="12" t="str">
        <f>TEXT(Table1[[#This Row],[Date Created Conversion (Launched at)]],"mmmm")</f>
        <v>January</v>
      </c>
      <c r="V1183" s="12">
        <f>YEAR(Table1[[#This Row],[Date Created Conversion (Launched at)]])</f>
        <v>2015</v>
      </c>
    </row>
    <row r="1184" spans="1:22" ht="43" x14ac:dyDescent="0.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 s="8">
        <v>1484239320</v>
      </c>
      <c r="J1184" s="8">
        <v>1482609088</v>
      </c>
      <c r="K1184" t="b">
        <v>0</v>
      </c>
      <c r="L1184">
        <v>4</v>
      </c>
      <c r="M1184" t="b">
        <v>0</v>
      </c>
      <c r="N1184" s="5">
        <f>Table1[[#This Row],[pledged]]/Table1[[#This Row],[backers_count]]</f>
        <v>10.5</v>
      </c>
      <c r="O1184" s="1">
        <f t="shared" si="56"/>
        <v>4</v>
      </c>
      <c r="P1184" s="5" t="s">
        <v>8283</v>
      </c>
      <c r="Q1184" s="1" t="s">
        <v>8337</v>
      </c>
      <c r="R1184" s="1" t="s">
        <v>8338</v>
      </c>
      <c r="S1184" s="9">
        <f t="shared" si="54"/>
        <v>42728.827407407407</v>
      </c>
      <c r="T1184" s="11">
        <f t="shared" si="55"/>
        <v>42747.695833333331</v>
      </c>
      <c r="U1184" s="12" t="str">
        <f>TEXT(Table1[[#This Row],[Date Created Conversion (Launched at)]],"mmmm")</f>
        <v>December</v>
      </c>
      <c r="V1184" s="12">
        <f>YEAR(Table1[[#This Row],[Date Created Conversion (Launched at)]])</f>
        <v>2016</v>
      </c>
    </row>
    <row r="1185" spans="1:22" ht="43" x14ac:dyDescent="0.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 s="8">
        <v>1478059140</v>
      </c>
      <c r="J1185" s="8">
        <v>1476391223</v>
      </c>
      <c r="K1185" t="b">
        <v>0</v>
      </c>
      <c r="L1185">
        <v>3</v>
      </c>
      <c r="M1185" t="b">
        <v>0</v>
      </c>
      <c r="N1185" s="5">
        <f>Table1[[#This Row],[pledged]]/Table1[[#This Row],[backers_count]]</f>
        <v>33.333333333333336</v>
      </c>
      <c r="O1185" s="1">
        <f t="shared" si="56"/>
        <v>4</v>
      </c>
      <c r="P1185" s="5" t="s">
        <v>8283</v>
      </c>
      <c r="Q1185" s="1" t="s">
        <v>8337</v>
      </c>
      <c r="R1185" s="1" t="s">
        <v>8338</v>
      </c>
      <c r="S1185" s="9">
        <f t="shared" si="54"/>
        <v>42656.86137731481</v>
      </c>
      <c r="T1185" s="11">
        <f t="shared" si="55"/>
        <v>42676.165972222225</v>
      </c>
      <c r="U1185" s="12" t="str">
        <f>TEXT(Table1[[#This Row],[Date Created Conversion (Launched at)]],"mmmm")</f>
        <v>October</v>
      </c>
      <c r="V1185" s="12">
        <f>YEAR(Table1[[#This Row],[Date Created Conversion (Launched at)]])</f>
        <v>2016</v>
      </c>
    </row>
    <row r="1186" spans="1:22" ht="43" x14ac:dyDescent="0.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 s="8">
        <v>1486391011</v>
      </c>
      <c r="J1186" s="8">
        <v>1483712611</v>
      </c>
      <c r="K1186" t="b">
        <v>0</v>
      </c>
      <c r="L1186">
        <v>375</v>
      </c>
      <c r="M1186" t="b">
        <v>1</v>
      </c>
      <c r="N1186" s="5">
        <f>Table1[[#This Row],[pledged]]/Table1[[#This Row],[backers_count]]</f>
        <v>61.562666666666665</v>
      </c>
      <c r="O1186" s="1">
        <f t="shared" si="56"/>
        <v>105</v>
      </c>
      <c r="P1186" s="5" t="s">
        <v>8284</v>
      </c>
      <c r="Q1186" s="1" t="s">
        <v>8339</v>
      </c>
      <c r="R1186" s="1" t="s">
        <v>8340</v>
      </c>
      <c r="S1186" s="9">
        <f t="shared" si="54"/>
        <v>42741.599664351852</v>
      </c>
      <c r="T1186" s="11">
        <f t="shared" si="55"/>
        <v>42772.599664351852</v>
      </c>
      <c r="U1186" s="12" t="str">
        <f>TEXT(Table1[[#This Row],[Date Created Conversion (Launched at)]],"mmmm")</f>
        <v>January</v>
      </c>
      <c r="V1186" s="12">
        <f>YEAR(Table1[[#This Row],[Date Created Conversion (Launched at)]])</f>
        <v>2017</v>
      </c>
    </row>
    <row r="1187" spans="1:22" ht="57.35" x14ac:dyDescent="0.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 s="8">
        <v>1433736000</v>
      </c>
      <c r="J1187" s="8">
        <v>1430945149</v>
      </c>
      <c r="K1187" t="b">
        <v>0</v>
      </c>
      <c r="L1187">
        <v>111</v>
      </c>
      <c r="M1187" t="b">
        <v>1</v>
      </c>
      <c r="N1187" s="5">
        <f>Table1[[#This Row],[pledged]]/Table1[[#This Row],[backers_count]]</f>
        <v>118.73873873873873</v>
      </c>
      <c r="O1187" s="1">
        <f t="shared" si="56"/>
        <v>105</v>
      </c>
      <c r="P1187" s="5" t="s">
        <v>8284</v>
      </c>
      <c r="Q1187" s="1" t="s">
        <v>8339</v>
      </c>
      <c r="R1187" s="1" t="s">
        <v>8340</v>
      </c>
      <c r="S1187" s="9">
        <f t="shared" si="54"/>
        <v>42130.865150462967</v>
      </c>
      <c r="T1187" s="11">
        <f t="shared" si="55"/>
        <v>42163.166666666672</v>
      </c>
      <c r="U1187" s="12" t="str">
        <f>TEXT(Table1[[#This Row],[Date Created Conversion (Launched at)]],"mmmm")</f>
        <v>May</v>
      </c>
      <c r="V1187" s="12">
        <f>YEAR(Table1[[#This Row],[Date Created Conversion (Launched at)]])</f>
        <v>2015</v>
      </c>
    </row>
    <row r="1188" spans="1:22" ht="43" x14ac:dyDescent="0.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 s="8">
        <v>1433198520</v>
      </c>
      <c r="J1188" s="8">
        <v>1430340195</v>
      </c>
      <c r="K1188" t="b">
        <v>0</v>
      </c>
      <c r="L1188">
        <v>123</v>
      </c>
      <c r="M1188" t="b">
        <v>1</v>
      </c>
      <c r="N1188" s="5">
        <f>Table1[[#This Row],[pledged]]/Table1[[#This Row],[backers_count]]</f>
        <v>65.081300813008127</v>
      </c>
      <c r="O1188" s="1">
        <f t="shared" si="56"/>
        <v>107</v>
      </c>
      <c r="P1188" s="5" t="s">
        <v>8284</v>
      </c>
      <c r="Q1188" s="1" t="s">
        <v>8339</v>
      </c>
      <c r="R1188" s="1" t="s">
        <v>8340</v>
      </c>
      <c r="S1188" s="9">
        <f t="shared" si="54"/>
        <v>42123.86336805555</v>
      </c>
      <c r="T1188" s="11">
        <f t="shared" si="55"/>
        <v>42156.945833333331</v>
      </c>
      <c r="U1188" s="12" t="str">
        <f>TEXT(Table1[[#This Row],[Date Created Conversion (Launched at)]],"mmmm")</f>
        <v>April</v>
      </c>
      <c r="V1188" s="12">
        <f>YEAR(Table1[[#This Row],[Date Created Conversion (Launched at)]])</f>
        <v>2015</v>
      </c>
    </row>
    <row r="1189" spans="1:22" ht="43" x14ac:dyDescent="0.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 s="8">
        <v>1431885600</v>
      </c>
      <c r="J1189" s="8">
        <v>1429133323</v>
      </c>
      <c r="K1189" t="b">
        <v>0</v>
      </c>
      <c r="L1189">
        <v>70</v>
      </c>
      <c r="M1189" t="b">
        <v>1</v>
      </c>
      <c r="N1189" s="5">
        <f>Table1[[#This Row],[pledged]]/Table1[[#This Row],[backers_count]]</f>
        <v>130.15714285714284</v>
      </c>
      <c r="O1189" s="1">
        <f t="shared" si="56"/>
        <v>104</v>
      </c>
      <c r="P1189" s="5" t="s">
        <v>8284</v>
      </c>
      <c r="Q1189" s="1" t="s">
        <v>8339</v>
      </c>
      <c r="R1189" s="1" t="s">
        <v>8340</v>
      </c>
      <c r="S1189" s="9">
        <f t="shared" si="54"/>
        <v>42109.894942129627</v>
      </c>
      <c r="T1189" s="11">
        <f t="shared" si="55"/>
        <v>42141.75</v>
      </c>
      <c r="U1189" s="12" t="str">
        <f>TEXT(Table1[[#This Row],[Date Created Conversion (Launched at)]],"mmmm")</f>
        <v>April</v>
      </c>
      <c r="V1189" s="12">
        <f>YEAR(Table1[[#This Row],[Date Created Conversion (Launched at)]])</f>
        <v>2015</v>
      </c>
    </row>
    <row r="1190" spans="1:22" ht="43" x14ac:dyDescent="0.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 s="8">
        <v>1482943740</v>
      </c>
      <c r="J1190" s="8">
        <v>1481129340</v>
      </c>
      <c r="K1190" t="b">
        <v>0</v>
      </c>
      <c r="L1190">
        <v>85</v>
      </c>
      <c r="M1190" t="b">
        <v>1</v>
      </c>
      <c r="N1190" s="5">
        <f>Table1[[#This Row],[pledged]]/Table1[[#This Row],[backers_count]]</f>
        <v>37.776470588235291</v>
      </c>
      <c r="O1190" s="1">
        <f t="shared" si="56"/>
        <v>161</v>
      </c>
      <c r="P1190" s="5" t="s">
        <v>8284</v>
      </c>
      <c r="Q1190" s="1" t="s">
        <v>8339</v>
      </c>
      <c r="R1190" s="1" t="s">
        <v>8340</v>
      </c>
      <c r="S1190" s="9">
        <f t="shared" si="54"/>
        <v>42711.700694444444</v>
      </c>
      <c r="T1190" s="11">
        <f t="shared" si="55"/>
        <v>42732.700694444444</v>
      </c>
      <c r="U1190" s="12" t="str">
        <f>TEXT(Table1[[#This Row],[Date Created Conversion (Launched at)]],"mmmm")</f>
        <v>December</v>
      </c>
      <c r="V1190" s="12">
        <f>YEAR(Table1[[#This Row],[Date Created Conversion (Launched at)]])</f>
        <v>2016</v>
      </c>
    </row>
    <row r="1191" spans="1:22" ht="43" x14ac:dyDescent="0.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 s="8">
        <v>1467242995</v>
      </c>
      <c r="J1191" s="8">
        <v>1465428595</v>
      </c>
      <c r="K1191" t="b">
        <v>0</v>
      </c>
      <c r="L1191">
        <v>86</v>
      </c>
      <c r="M1191" t="b">
        <v>1</v>
      </c>
      <c r="N1191" s="5">
        <f>Table1[[#This Row],[pledged]]/Table1[[#This Row],[backers_count]]</f>
        <v>112.79069767441861</v>
      </c>
      <c r="O1191" s="1">
        <f t="shared" si="56"/>
        <v>108</v>
      </c>
      <c r="P1191" s="5" t="s">
        <v>8284</v>
      </c>
      <c r="Q1191" s="1" t="s">
        <v>8339</v>
      </c>
      <c r="R1191" s="1" t="s">
        <v>8340</v>
      </c>
      <c r="S1191" s="9">
        <f t="shared" si="54"/>
        <v>42529.979108796295</v>
      </c>
      <c r="T1191" s="11">
        <f t="shared" si="55"/>
        <v>42550.979108796295</v>
      </c>
      <c r="U1191" s="12" t="str">
        <f>TEXT(Table1[[#This Row],[Date Created Conversion (Launched at)]],"mmmm")</f>
        <v>June</v>
      </c>
      <c r="V1191" s="12">
        <f>YEAR(Table1[[#This Row],[Date Created Conversion (Launched at)]])</f>
        <v>2016</v>
      </c>
    </row>
    <row r="1192" spans="1:22" ht="28.7" x14ac:dyDescent="0.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 s="8">
        <v>1409500725</v>
      </c>
      <c r="J1192" s="8">
        <v>1406908725</v>
      </c>
      <c r="K1192" t="b">
        <v>0</v>
      </c>
      <c r="L1192">
        <v>13</v>
      </c>
      <c r="M1192" t="b">
        <v>1</v>
      </c>
      <c r="N1192" s="5">
        <f>Table1[[#This Row],[pledged]]/Table1[[#This Row],[backers_count]]</f>
        <v>51.92307692307692</v>
      </c>
      <c r="O1192" s="1">
        <f t="shared" si="56"/>
        <v>135</v>
      </c>
      <c r="P1192" s="5" t="s">
        <v>8284</v>
      </c>
      <c r="Q1192" s="1" t="s">
        <v>8339</v>
      </c>
      <c r="R1192" s="1" t="s">
        <v>8340</v>
      </c>
      <c r="S1192" s="9">
        <f t="shared" si="54"/>
        <v>41852.665798611109</v>
      </c>
      <c r="T1192" s="11">
        <f t="shared" si="55"/>
        <v>41882.665798611109</v>
      </c>
      <c r="U1192" s="12" t="str">
        <f>TEXT(Table1[[#This Row],[Date Created Conversion (Launched at)]],"mmmm")</f>
        <v>August</v>
      </c>
      <c r="V1192" s="12">
        <f>YEAR(Table1[[#This Row],[Date Created Conversion (Launched at)]])</f>
        <v>2014</v>
      </c>
    </row>
    <row r="1193" spans="1:22" ht="43" x14ac:dyDescent="0.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 s="8">
        <v>1458480560</v>
      </c>
      <c r="J1193" s="8">
        <v>1455892160</v>
      </c>
      <c r="K1193" t="b">
        <v>0</v>
      </c>
      <c r="L1193">
        <v>33</v>
      </c>
      <c r="M1193" t="b">
        <v>1</v>
      </c>
      <c r="N1193" s="5">
        <f>Table1[[#This Row],[pledged]]/Table1[[#This Row],[backers_count]]</f>
        <v>89.242424242424249</v>
      </c>
      <c r="O1193" s="1">
        <f t="shared" si="56"/>
        <v>109</v>
      </c>
      <c r="P1193" s="5" t="s">
        <v>8284</v>
      </c>
      <c r="Q1193" s="1" t="s">
        <v>8339</v>
      </c>
      <c r="R1193" s="1" t="s">
        <v>8340</v>
      </c>
      <c r="S1193" s="9">
        <f t="shared" si="54"/>
        <v>42419.603703703702</v>
      </c>
      <c r="T1193" s="11">
        <f t="shared" si="55"/>
        <v>42449.562037037038</v>
      </c>
      <c r="U1193" s="12" t="str">
        <f>TEXT(Table1[[#This Row],[Date Created Conversion (Launched at)]],"mmmm")</f>
        <v>February</v>
      </c>
      <c r="V1193" s="12">
        <f>YEAR(Table1[[#This Row],[Date Created Conversion (Launched at)]])</f>
        <v>2016</v>
      </c>
    </row>
    <row r="1194" spans="1:22" ht="28.7" x14ac:dyDescent="0.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 s="8">
        <v>1486814978</v>
      </c>
      <c r="J1194" s="8">
        <v>1484222978</v>
      </c>
      <c r="K1194" t="b">
        <v>0</v>
      </c>
      <c r="L1194">
        <v>15</v>
      </c>
      <c r="M1194" t="b">
        <v>1</v>
      </c>
      <c r="N1194" s="5">
        <f>Table1[[#This Row],[pledged]]/Table1[[#This Row],[backers_count]]</f>
        <v>19.333333333333332</v>
      </c>
      <c r="O1194" s="1">
        <f t="shared" si="56"/>
        <v>290</v>
      </c>
      <c r="P1194" s="5" t="s">
        <v>8284</v>
      </c>
      <c r="Q1194" s="1" t="s">
        <v>8339</v>
      </c>
      <c r="R1194" s="1" t="s">
        <v>8340</v>
      </c>
      <c r="S1194" s="9">
        <f t="shared" si="54"/>
        <v>42747.506689814814</v>
      </c>
      <c r="T1194" s="11">
        <f t="shared" si="55"/>
        <v>42777.506689814814</v>
      </c>
      <c r="U1194" s="12" t="str">
        <f>TEXT(Table1[[#This Row],[Date Created Conversion (Launched at)]],"mmmm")</f>
        <v>January</v>
      </c>
      <c r="V1194" s="12">
        <f>YEAR(Table1[[#This Row],[Date Created Conversion (Launched at)]])</f>
        <v>2017</v>
      </c>
    </row>
    <row r="1195" spans="1:22" ht="43" x14ac:dyDescent="0.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 s="8">
        <v>1460223453</v>
      </c>
      <c r="J1195" s="8">
        <v>1455043053</v>
      </c>
      <c r="K1195" t="b">
        <v>0</v>
      </c>
      <c r="L1195">
        <v>273</v>
      </c>
      <c r="M1195" t="b">
        <v>1</v>
      </c>
      <c r="N1195" s="5">
        <f>Table1[[#This Row],[pledged]]/Table1[[#This Row],[backers_count]]</f>
        <v>79.967032967032964</v>
      </c>
      <c r="O1195" s="1">
        <f t="shared" si="56"/>
        <v>104</v>
      </c>
      <c r="P1195" s="5" t="s">
        <v>8284</v>
      </c>
      <c r="Q1195" s="1" t="s">
        <v>8339</v>
      </c>
      <c r="R1195" s="1" t="s">
        <v>8340</v>
      </c>
      <c r="S1195" s="9">
        <f t="shared" si="54"/>
        <v>42409.776076388887</v>
      </c>
      <c r="T1195" s="11">
        <f t="shared" si="55"/>
        <v>42469.734409722223</v>
      </c>
      <c r="U1195" s="12" t="str">
        <f>TEXT(Table1[[#This Row],[Date Created Conversion (Launched at)]],"mmmm")</f>
        <v>February</v>
      </c>
      <c r="V1195" s="12">
        <f>YEAR(Table1[[#This Row],[Date Created Conversion (Launched at)]])</f>
        <v>2016</v>
      </c>
    </row>
    <row r="1196" spans="1:22" ht="43" x14ac:dyDescent="0.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 s="8">
        <v>1428493379</v>
      </c>
      <c r="J1196" s="8">
        <v>1425901379</v>
      </c>
      <c r="K1196" t="b">
        <v>0</v>
      </c>
      <c r="L1196">
        <v>714</v>
      </c>
      <c r="M1196" t="b">
        <v>1</v>
      </c>
      <c r="N1196" s="5">
        <f>Table1[[#This Row],[pledged]]/Table1[[#This Row],[backers_count]]</f>
        <v>56.414565826330531</v>
      </c>
      <c r="O1196" s="1">
        <f t="shared" si="56"/>
        <v>322</v>
      </c>
      <c r="P1196" s="5" t="s">
        <v>8284</v>
      </c>
      <c r="Q1196" s="1" t="s">
        <v>8339</v>
      </c>
      <c r="R1196" s="1" t="s">
        <v>8340</v>
      </c>
      <c r="S1196" s="9">
        <f t="shared" si="54"/>
        <v>42072.488182870366</v>
      </c>
      <c r="T1196" s="11">
        <f t="shared" si="55"/>
        <v>42102.488182870366</v>
      </c>
      <c r="U1196" s="12" t="str">
        <f>TEXT(Table1[[#This Row],[Date Created Conversion (Launched at)]],"mmmm")</f>
        <v>March</v>
      </c>
      <c r="V1196" s="12">
        <f>YEAR(Table1[[#This Row],[Date Created Conversion (Launched at)]])</f>
        <v>2015</v>
      </c>
    </row>
    <row r="1197" spans="1:22" ht="57.35" x14ac:dyDescent="0.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 s="8">
        <v>1450602000</v>
      </c>
      <c r="J1197" s="8">
        <v>1445415653</v>
      </c>
      <c r="K1197" t="b">
        <v>0</v>
      </c>
      <c r="L1197">
        <v>170</v>
      </c>
      <c r="M1197" t="b">
        <v>1</v>
      </c>
      <c r="N1197" s="5">
        <f>Table1[[#This Row],[pledged]]/Table1[[#This Row],[backers_count]]</f>
        <v>79.411764705882348</v>
      </c>
      <c r="O1197" s="1">
        <f t="shared" si="56"/>
        <v>135</v>
      </c>
      <c r="P1197" s="5" t="s">
        <v>8284</v>
      </c>
      <c r="Q1197" s="1" t="s">
        <v>8339</v>
      </c>
      <c r="R1197" s="1" t="s">
        <v>8340</v>
      </c>
      <c r="S1197" s="9">
        <f t="shared" si="54"/>
        <v>42298.34783564815</v>
      </c>
      <c r="T1197" s="11">
        <f t="shared" si="55"/>
        <v>42358.375</v>
      </c>
      <c r="U1197" s="12" t="str">
        <f>TEXT(Table1[[#This Row],[Date Created Conversion (Launched at)]],"mmmm")</f>
        <v>October</v>
      </c>
      <c r="V1197" s="12">
        <f>YEAR(Table1[[#This Row],[Date Created Conversion (Launched at)]])</f>
        <v>2015</v>
      </c>
    </row>
    <row r="1198" spans="1:22" ht="28.7" x14ac:dyDescent="0.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 s="8">
        <v>1450467539</v>
      </c>
      <c r="J1198" s="8">
        <v>1447875539</v>
      </c>
      <c r="K1198" t="b">
        <v>0</v>
      </c>
      <c r="L1198">
        <v>512</v>
      </c>
      <c r="M1198" t="b">
        <v>1</v>
      </c>
      <c r="N1198" s="5">
        <f>Table1[[#This Row],[pledged]]/Table1[[#This Row],[backers_count]]</f>
        <v>76.439453125</v>
      </c>
      <c r="O1198" s="1">
        <f t="shared" si="56"/>
        <v>270</v>
      </c>
      <c r="P1198" s="5" t="s">
        <v>8284</v>
      </c>
      <c r="Q1198" s="1" t="s">
        <v>8339</v>
      </c>
      <c r="R1198" s="1" t="s">
        <v>8340</v>
      </c>
      <c r="S1198" s="9">
        <f t="shared" si="54"/>
        <v>42326.818738425922</v>
      </c>
      <c r="T1198" s="11">
        <f t="shared" si="55"/>
        <v>42356.818738425922</v>
      </c>
      <c r="U1198" s="12" t="str">
        <f>TEXT(Table1[[#This Row],[Date Created Conversion (Launched at)]],"mmmm")</f>
        <v>November</v>
      </c>
      <c r="V1198" s="12">
        <f>YEAR(Table1[[#This Row],[Date Created Conversion (Launched at)]])</f>
        <v>2015</v>
      </c>
    </row>
    <row r="1199" spans="1:22" ht="43" x14ac:dyDescent="0.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 s="8">
        <v>1465797540</v>
      </c>
      <c r="J1199" s="8">
        <v>1463155034</v>
      </c>
      <c r="K1199" t="b">
        <v>0</v>
      </c>
      <c r="L1199">
        <v>314</v>
      </c>
      <c r="M1199" t="b">
        <v>1</v>
      </c>
      <c r="N1199" s="5">
        <f>Table1[[#This Row],[pledged]]/Table1[[#This Row],[backers_count]]</f>
        <v>121</v>
      </c>
      <c r="O1199" s="1">
        <f t="shared" si="56"/>
        <v>253</v>
      </c>
      <c r="P1199" s="5" t="s">
        <v>8284</v>
      </c>
      <c r="Q1199" s="1" t="s">
        <v>8339</v>
      </c>
      <c r="R1199" s="1" t="s">
        <v>8340</v>
      </c>
      <c r="S1199" s="9">
        <f t="shared" si="54"/>
        <v>42503.66474537037</v>
      </c>
      <c r="T1199" s="11">
        <f t="shared" si="55"/>
        <v>42534.249305555553</v>
      </c>
      <c r="U1199" s="12" t="str">
        <f>TEXT(Table1[[#This Row],[Date Created Conversion (Launched at)]],"mmmm")</f>
        <v>May</v>
      </c>
      <c r="V1199" s="12">
        <f>YEAR(Table1[[#This Row],[Date Created Conversion (Launched at)]])</f>
        <v>2016</v>
      </c>
    </row>
    <row r="1200" spans="1:22" ht="43" x14ac:dyDescent="0.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 s="8">
        <v>1451530800</v>
      </c>
      <c r="J1200" s="8">
        <v>1448463086</v>
      </c>
      <c r="K1200" t="b">
        <v>0</v>
      </c>
      <c r="L1200">
        <v>167</v>
      </c>
      <c r="M1200" t="b">
        <v>1</v>
      </c>
      <c r="N1200" s="5">
        <f>Table1[[#This Row],[pledged]]/Table1[[#This Row],[backers_count]]</f>
        <v>54.616766467065865</v>
      </c>
      <c r="O1200" s="1">
        <f t="shared" si="56"/>
        <v>261</v>
      </c>
      <c r="P1200" s="5" t="s">
        <v>8284</v>
      </c>
      <c r="Q1200" s="1" t="s">
        <v>8339</v>
      </c>
      <c r="R1200" s="1" t="s">
        <v>8340</v>
      </c>
      <c r="S1200" s="9">
        <f t="shared" si="54"/>
        <v>42333.619050925925</v>
      </c>
      <c r="T1200" s="11">
        <f t="shared" si="55"/>
        <v>42369.125</v>
      </c>
      <c r="U1200" s="12" t="str">
        <f>TEXT(Table1[[#This Row],[Date Created Conversion (Launched at)]],"mmmm")</f>
        <v>November</v>
      </c>
      <c r="V1200" s="12">
        <f>YEAR(Table1[[#This Row],[Date Created Conversion (Launched at)]])</f>
        <v>2015</v>
      </c>
    </row>
    <row r="1201" spans="1:22" ht="43" x14ac:dyDescent="0.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 s="8">
        <v>1436380200</v>
      </c>
      <c r="J1201" s="8">
        <v>1433615400</v>
      </c>
      <c r="K1201" t="b">
        <v>0</v>
      </c>
      <c r="L1201">
        <v>9</v>
      </c>
      <c r="M1201" t="b">
        <v>1</v>
      </c>
      <c r="N1201" s="5">
        <f>Table1[[#This Row],[pledged]]/Table1[[#This Row],[backers_count]]</f>
        <v>299.22222222222223</v>
      </c>
      <c r="O1201" s="1">
        <f t="shared" si="56"/>
        <v>101</v>
      </c>
      <c r="P1201" s="5" t="s">
        <v>8284</v>
      </c>
      <c r="Q1201" s="1" t="s">
        <v>8339</v>
      </c>
      <c r="R1201" s="1" t="s">
        <v>8340</v>
      </c>
      <c r="S1201" s="9">
        <f t="shared" si="54"/>
        <v>42161.770833333328</v>
      </c>
      <c r="T1201" s="11">
        <f t="shared" si="55"/>
        <v>42193.770833333328</v>
      </c>
      <c r="U1201" s="12" t="str">
        <f>TEXT(Table1[[#This Row],[Date Created Conversion (Launched at)]],"mmmm")</f>
        <v>June</v>
      </c>
      <c r="V1201" s="12">
        <f>YEAR(Table1[[#This Row],[Date Created Conversion (Launched at)]])</f>
        <v>2015</v>
      </c>
    </row>
    <row r="1202" spans="1:22" ht="43" x14ac:dyDescent="0.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 s="8">
        <v>1429183656</v>
      </c>
      <c r="J1202" s="8">
        <v>1427369256</v>
      </c>
      <c r="K1202" t="b">
        <v>0</v>
      </c>
      <c r="L1202">
        <v>103</v>
      </c>
      <c r="M1202" t="b">
        <v>1</v>
      </c>
      <c r="N1202" s="5">
        <f>Table1[[#This Row],[pledged]]/Table1[[#This Row],[backers_count]]</f>
        <v>58.533980582524272</v>
      </c>
      <c r="O1202" s="1">
        <f t="shared" si="56"/>
        <v>126</v>
      </c>
      <c r="P1202" s="5" t="s">
        <v>8284</v>
      </c>
      <c r="Q1202" s="1" t="s">
        <v>8339</v>
      </c>
      <c r="R1202" s="1" t="s">
        <v>8340</v>
      </c>
      <c r="S1202" s="9">
        <f t="shared" si="54"/>
        <v>42089.477500000001</v>
      </c>
      <c r="T1202" s="11">
        <f t="shared" si="55"/>
        <v>42110.477500000001</v>
      </c>
      <c r="U1202" s="12" t="str">
        <f>TEXT(Table1[[#This Row],[Date Created Conversion (Launched at)]],"mmmm")</f>
        <v>March</v>
      </c>
      <c r="V1202" s="12">
        <f>YEAR(Table1[[#This Row],[Date Created Conversion (Launched at)]])</f>
        <v>2015</v>
      </c>
    </row>
    <row r="1203" spans="1:22" ht="43" x14ac:dyDescent="0.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 s="8">
        <v>1468593246</v>
      </c>
      <c r="J1203" s="8">
        <v>1466001246</v>
      </c>
      <c r="K1203" t="b">
        <v>0</v>
      </c>
      <c r="L1203">
        <v>111</v>
      </c>
      <c r="M1203" t="b">
        <v>1</v>
      </c>
      <c r="N1203" s="5">
        <f>Table1[[#This Row],[pledged]]/Table1[[#This Row],[backers_count]]</f>
        <v>55.371801801801809</v>
      </c>
      <c r="O1203" s="1">
        <f t="shared" si="56"/>
        <v>102</v>
      </c>
      <c r="P1203" s="5" t="s">
        <v>8284</v>
      </c>
      <c r="Q1203" s="1" t="s">
        <v>8339</v>
      </c>
      <c r="R1203" s="1" t="s">
        <v>8340</v>
      </c>
      <c r="S1203" s="9">
        <f t="shared" si="54"/>
        <v>42536.60701388889</v>
      </c>
      <c r="T1203" s="11">
        <f t="shared" si="55"/>
        <v>42566.60701388889</v>
      </c>
      <c r="U1203" s="12" t="str">
        <f>TEXT(Table1[[#This Row],[Date Created Conversion (Launched at)]],"mmmm")</f>
        <v>June</v>
      </c>
      <c r="V1203" s="12">
        <f>YEAR(Table1[[#This Row],[Date Created Conversion (Launched at)]])</f>
        <v>2016</v>
      </c>
    </row>
    <row r="1204" spans="1:22" ht="43" x14ac:dyDescent="0.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 s="8">
        <v>1435388154</v>
      </c>
      <c r="J1204" s="8">
        <v>1432796154</v>
      </c>
      <c r="K1204" t="b">
        <v>0</v>
      </c>
      <c r="L1204">
        <v>271</v>
      </c>
      <c r="M1204" t="b">
        <v>1</v>
      </c>
      <c r="N1204" s="5">
        <f>Table1[[#This Row],[pledged]]/Table1[[#This Row],[backers_count]]</f>
        <v>183.80442804428046</v>
      </c>
      <c r="O1204" s="1">
        <f t="shared" si="56"/>
        <v>199</v>
      </c>
      <c r="P1204" s="5" t="s">
        <v>8284</v>
      </c>
      <c r="Q1204" s="1" t="s">
        <v>8339</v>
      </c>
      <c r="R1204" s="1" t="s">
        <v>8340</v>
      </c>
      <c r="S1204" s="9">
        <f t="shared" si="54"/>
        <v>42152.288819444446</v>
      </c>
      <c r="T1204" s="11">
        <f t="shared" si="55"/>
        <v>42182.288819444446</v>
      </c>
      <c r="U1204" s="12" t="str">
        <f>TEXT(Table1[[#This Row],[Date Created Conversion (Launched at)]],"mmmm")</f>
        <v>May</v>
      </c>
      <c r="V1204" s="12">
        <f>YEAR(Table1[[#This Row],[Date Created Conversion (Launched at)]])</f>
        <v>2015</v>
      </c>
    </row>
    <row r="1205" spans="1:22" ht="43" x14ac:dyDescent="0.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 s="8">
        <v>1433083527</v>
      </c>
      <c r="J1205" s="8">
        <v>1430491527</v>
      </c>
      <c r="K1205" t="b">
        <v>0</v>
      </c>
      <c r="L1205">
        <v>101</v>
      </c>
      <c r="M1205" t="b">
        <v>1</v>
      </c>
      <c r="N1205" s="5">
        <f>Table1[[#This Row],[pledged]]/Table1[[#This Row],[backers_count]]</f>
        <v>165.34653465346534</v>
      </c>
      <c r="O1205" s="1">
        <f t="shared" si="56"/>
        <v>102</v>
      </c>
      <c r="P1205" s="5" t="s">
        <v>8284</v>
      </c>
      <c r="Q1205" s="1" t="s">
        <v>8339</v>
      </c>
      <c r="R1205" s="1" t="s">
        <v>8340</v>
      </c>
      <c r="S1205" s="9">
        <f t="shared" si="54"/>
        <v>42125.614895833336</v>
      </c>
      <c r="T1205" s="11">
        <f t="shared" si="55"/>
        <v>42155.614895833336</v>
      </c>
      <c r="U1205" s="12" t="str">
        <f>TEXT(Table1[[#This Row],[Date Created Conversion (Launched at)]],"mmmm")</f>
        <v>May</v>
      </c>
      <c r="V1205" s="12">
        <f>YEAR(Table1[[#This Row],[Date Created Conversion (Launched at)]])</f>
        <v>2015</v>
      </c>
    </row>
    <row r="1206" spans="1:22" ht="43" x14ac:dyDescent="0.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 s="8">
        <v>1449205200</v>
      </c>
      <c r="J1206" s="8">
        <v>1445363833</v>
      </c>
      <c r="K1206" t="b">
        <v>0</v>
      </c>
      <c r="L1206">
        <v>57</v>
      </c>
      <c r="M1206" t="b">
        <v>1</v>
      </c>
      <c r="N1206" s="5">
        <f>Table1[[#This Row],[pledged]]/Table1[[#This Row],[backers_count]]</f>
        <v>234.78947368421052</v>
      </c>
      <c r="O1206" s="1">
        <f t="shared" si="56"/>
        <v>103</v>
      </c>
      <c r="P1206" s="5" t="s">
        <v>8284</v>
      </c>
      <c r="Q1206" s="1" t="s">
        <v>8339</v>
      </c>
      <c r="R1206" s="1" t="s">
        <v>8340</v>
      </c>
      <c r="S1206" s="9">
        <f t="shared" si="54"/>
        <v>42297.748067129629</v>
      </c>
      <c r="T1206" s="11">
        <f t="shared" si="55"/>
        <v>42342.208333333328</v>
      </c>
      <c r="U1206" s="12" t="str">
        <f>TEXT(Table1[[#This Row],[Date Created Conversion (Launched at)]],"mmmm")</f>
        <v>October</v>
      </c>
      <c r="V1206" s="12">
        <f>YEAR(Table1[[#This Row],[Date Created Conversion (Launched at)]])</f>
        <v>2015</v>
      </c>
    </row>
    <row r="1207" spans="1:22" ht="43" x14ac:dyDescent="0.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 s="8">
        <v>1434197351</v>
      </c>
      <c r="J1207" s="8">
        <v>1431605351</v>
      </c>
      <c r="K1207" t="b">
        <v>0</v>
      </c>
      <c r="L1207">
        <v>62</v>
      </c>
      <c r="M1207" t="b">
        <v>1</v>
      </c>
      <c r="N1207" s="5">
        <f>Table1[[#This Row],[pledged]]/Table1[[#This Row],[backers_count]]</f>
        <v>211.48387096774192</v>
      </c>
      <c r="O1207" s="1">
        <f t="shared" si="56"/>
        <v>101</v>
      </c>
      <c r="P1207" s="5" t="s">
        <v>8284</v>
      </c>
      <c r="Q1207" s="1" t="s">
        <v>8339</v>
      </c>
      <c r="R1207" s="1" t="s">
        <v>8340</v>
      </c>
      <c r="S1207" s="9">
        <f t="shared" si="54"/>
        <v>42138.506377314814</v>
      </c>
      <c r="T1207" s="11">
        <f t="shared" si="55"/>
        <v>42168.506377314814</v>
      </c>
      <c r="U1207" s="12" t="str">
        <f>TEXT(Table1[[#This Row],[Date Created Conversion (Launched at)]],"mmmm")</f>
        <v>May</v>
      </c>
      <c r="V1207" s="12">
        <f>YEAR(Table1[[#This Row],[Date Created Conversion (Launched at)]])</f>
        <v>2015</v>
      </c>
    </row>
    <row r="1208" spans="1:22" ht="43" x14ac:dyDescent="0.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 s="8">
        <v>1489238940</v>
      </c>
      <c r="J1208" s="8">
        <v>1486406253</v>
      </c>
      <c r="K1208" t="b">
        <v>0</v>
      </c>
      <c r="L1208">
        <v>32</v>
      </c>
      <c r="M1208" t="b">
        <v>1</v>
      </c>
      <c r="N1208" s="5">
        <f>Table1[[#This Row],[pledged]]/Table1[[#This Row],[backers_count]]</f>
        <v>32.34375</v>
      </c>
      <c r="O1208" s="1">
        <f t="shared" si="56"/>
        <v>115</v>
      </c>
      <c r="P1208" s="5" t="s">
        <v>8284</v>
      </c>
      <c r="Q1208" s="1" t="s">
        <v>8339</v>
      </c>
      <c r="R1208" s="1" t="s">
        <v>8340</v>
      </c>
      <c r="S1208" s="9">
        <f t="shared" si="54"/>
        <v>42772.776076388887</v>
      </c>
      <c r="T1208" s="11">
        <f t="shared" si="55"/>
        <v>42805.561805555553</v>
      </c>
      <c r="U1208" s="12" t="str">
        <f>TEXT(Table1[[#This Row],[Date Created Conversion (Launched at)]],"mmmm")</f>
        <v>February</v>
      </c>
      <c r="V1208" s="12">
        <f>YEAR(Table1[[#This Row],[Date Created Conversion (Launched at)]])</f>
        <v>2017</v>
      </c>
    </row>
    <row r="1209" spans="1:22" ht="28.7" x14ac:dyDescent="0.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 s="8">
        <v>1459418400</v>
      </c>
      <c r="J1209" s="8">
        <v>1456827573</v>
      </c>
      <c r="K1209" t="b">
        <v>0</v>
      </c>
      <c r="L1209">
        <v>141</v>
      </c>
      <c r="M1209" t="b">
        <v>1</v>
      </c>
      <c r="N1209" s="5">
        <f>Table1[[#This Row],[pledged]]/Table1[[#This Row],[backers_count]]</f>
        <v>123.37588652482269</v>
      </c>
      <c r="O1209" s="1">
        <f t="shared" si="56"/>
        <v>104</v>
      </c>
      <c r="P1209" s="5" t="s">
        <v>8284</v>
      </c>
      <c r="Q1209" s="1" t="s">
        <v>8339</v>
      </c>
      <c r="R1209" s="1" t="s">
        <v>8340</v>
      </c>
      <c r="S1209" s="9">
        <f t="shared" si="54"/>
        <v>42430.430243055554</v>
      </c>
      <c r="T1209" s="11">
        <f t="shared" si="55"/>
        <v>42460.416666666672</v>
      </c>
      <c r="U1209" s="12" t="str">
        <f>TEXT(Table1[[#This Row],[Date Created Conversion (Launched at)]],"mmmm")</f>
        <v>March</v>
      </c>
      <c r="V1209" s="12">
        <f>YEAR(Table1[[#This Row],[Date Created Conversion (Launched at)]])</f>
        <v>2016</v>
      </c>
    </row>
    <row r="1210" spans="1:22" ht="43" x14ac:dyDescent="0.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 s="8">
        <v>1458835264</v>
      </c>
      <c r="J1210" s="8">
        <v>1456246864</v>
      </c>
      <c r="K1210" t="b">
        <v>0</v>
      </c>
      <c r="L1210">
        <v>75</v>
      </c>
      <c r="M1210" t="b">
        <v>1</v>
      </c>
      <c r="N1210" s="5">
        <f>Table1[[#This Row],[pledged]]/Table1[[#This Row],[backers_count]]</f>
        <v>207.06666666666666</v>
      </c>
      <c r="O1210" s="1">
        <f t="shared" si="56"/>
        <v>155</v>
      </c>
      <c r="P1210" s="5" t="s">
        <v>8284</v>
      </c>
      <c r="Q1210" s="1" t="s">
        <v>8339</v>
      </c>
      <c r="R1210" s="1" t="s">
        <v>8340</v>
      </c>
      <c r="S1210" s="9">
        <f t="shared" si="54"/>
        <v>42423.709074074075</v>
      </c>
      <c r="T1210" s="11">
        <f t="shared" si="55"/>
        <v>42453.667407407411</v>
      </c>
      <c r="U1210" s="12" t="str">
        <f>TEXT(Table1[[#This Row],[Date Created Conversion (Launched at)]],"mmmm")</f>
        <v>February</v>
      </c>
      <c r="V1210" s="12">
        <f>YEAR(Table1[[#This Row],[Date Created Conversion (Launched at)]])</f>
        <v>2016</v>
      </c>
    </row>
    <row r="1211" spans="1:22" ht="43" x14ac:dyDescent="0.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 s="8">
        <v>1488053905</v>
      </c>
      <c r="J1211" s="8">
        <v>1485461905</v>
      </c>
      <c r="K1211" t="b">
        <v>0</v>
      </c>
      <c r="L1211">
        <v>46</v>
      </c>
      <c r="M1211" t="b">
        <v>1</v>
      </c>
      <c r="N1211" s="5">
        <f>Table1[[#This Row],[pledged]]/Table1[[#This Row],[backers_count]]</f>
        <v>138.2608695652174</v>
      </c>
      <c r="O1211" s="1">
        <f t="shared" si="56"/>
        <v>106</v>
      </c>
      <c r="P1211" s="5" t="s">
        <v>8284</v>
      </c>
      <c r="Q1211" s="1" t="s">
        <v>8339</v>
      </c>
      <c r="R1211" s="1" t="s">
        <v>8340</v>
      </c>
      <c r="S1211" s="9">
        <f t="shared" si="54"/>
        <v>42761.846122685187</v>
      </c>
      <c r="T1211" s="11">
        <f t="shared" si="55"/>
        <v>42791.846122685187</v>
      </c>
      <c r="U1211" s="12" t="str">
        <f>TEXT(Table1[[#This Row],[Date Created Conversion (Launched at)]],"mmmm")</f>
        <v>January</v>
      </c>
      <c r="V1211" s="12">
        <f>YEAR(Table1[[#This Row],[Date Created Conversion (Launched at)]])</f>
        <v>2017</v>
      </c>
    </row>
    <row r="1212" spans="1:22" ht="28.7" x14ac:dyDescent="0.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 s="8">
        <v>1433106000</v>
      </c>
      <c r="J1212" s="8">
        <v>1431124572</v>
      </c>
      <c r="K1212" t="b">
        <v>0</v>
      </c>
      <c r="L1212">
        <v>103</v>
      </c>
      <c r="M1212" t="b">
        <v>1</v>
      </c>
      <c r="N1212" s="5">
        <f>Table1[[#This Row],[pledged]]/Table1[[#This Row],[backers_count]]</f>
        <v>493.81553398058253</v>
      </c>
      <c r="O1212" s="1">
        <f t="shared" si="56"/>
        <v>254</v>
      </c>
      <c r="P1212" s="5" t="s">
        <v>8284</v>
      </c>
      <c r="Q1212" s="1" t="s">
        <v>8339</v>
      </c>
      <c r="R1212" s="1" t="s">
        <v>8340</v>
      </c>
      <c r="S1212" s="9">
        <f t="shared" si="54"/>
        <v>42132.941805555558</v>
      </c>
      <c r="T1212" s="11">
        <f t="shared" si="55"/>
        <v>42155.875</v>
      </c>
      <c r="U1212" s="12" t="str">
        <f>TEXT(Table1[[#This Row],[Date Created Conversion (Launched at)]],"mmmm")</f>
        <v>May</v>
      </c>
      <c r="V1212" s="12">
        <f>YEAR(Table1[[#This Row],[Date Created Conversion (Launched at)]])</f>
        <v>2015</v>
      </c>
    </row>
    <row r="1213" spans="1:22" ht="43" x14ac:dyDescent="0.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 s="8">
        <v>1465505261</v>
      </c>
      <c r="J1213" s="8">
        <v>1464209261</v>
      </c>
      <c r="K1213" t="b">
        <v>0</v>
      </c>
      <c r="L1213">
        <v>6</v>
      </c>
      <c r="M1213" t="b">
        <v>1</v>
      </c>
      <c r="N1213" s="5">
        <f>Table1[[#This Row],[pledged]]/Table1[[#This Row],[backers_count]]</f>
        <v>168.5</v>
      </c>
      <c r="O1213" s="1">
        <f t="shared" si="56"/>
        <v>101</v>
      </c>
      <c r="P1213" s="5" t="s">
        <v>8284</v>
      </c>
      <c r="Q1213" s="1" t="s">
        <v>8339</v>
      </c>
      <c r="R1213" s="1" t="s">
        <v>8340</v>
      </c>
      <c r="S1213" s="9">
        <f t="shared" si="54"/>
        <v>42515.866446759261</v>
      </c>
      <c r="T1213" s="11">
        <f t="shared" si="55"/>
        <v>42530.866446759261</v>
      </c>
      <c r="U1213" s="12" t="str">
        <f>TEXT(Table1[[#This Row],[Date Created Conversion (Launched at)]],"mmmm")</f>
        <v>May</v>
      </c>
      <c r="V1213" s="12">
        <f>YEAR(Table1[[#This Row],[Date Created Conversion (Launched at)]])</f>
        <v>2016</v>
      </c>
    </row>
    <row r="1214" spans="1:22" ht="43" x14ac:dyDescent="0.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 s="8">
        <v>1448586000</v>
      </c>
      <c r="J1214" s="8">
        <v>1447195695</v>
      </c>
      <c r="K1214" t="b">
        <v>0</v>
      </c>
      <c r="L1214">
        <v>83</v>
      </c>
      <c r="M1214" t="b">
        <v>1</v>
      </c>
      <c r="N1214" s="5">
        <f>Table1[[#This Row],[pledged]]/Table1[[#This Row],[backers_count]]</f>
        <v>38.867469879518069</v>
      </c>
      <c r="O1214" s="1">
        <f t="shared" si="56"/>
        <v>129</v>
      </c>
      <c r="P1214" s="5" t="s">
        <v>8284</v>
      </c>
      <c r="Q1214" s="1" t="s">
        <v>8339</v>
      </c>
      <c r="R1214" s="1" t="s">
        <v>8340</v>
      </c>
      <c r="S1214" s="9">
        <f t="shared" si="54"/>
        <v>42318.950173611112</v>
      </c>
      <c r="T1214" s="11">
        <f t="shared" si="55"/>
        <v>42335.041666666672</v>
      </c>
      <c r="U1214" s="12" t="str">
        <f>TEXT(Table1[[#This Row],[Date Created Conversion (Launched at)]],"mmmm")</f>
        <v>November</v>
      </c>
      <c r="V1214" s="12">
        <f>YEAR(Table1[[#This Row],[Date Created Conversion (Launched at)]])</f>
        <v>2015</v>
      </c>
    </row>
    <row r="1215" spans="1:22" ht="43" x14ac:dyDescent="0.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 s="8">
        <v>1485886100</v>
      </c>
      <c r="J1215" s="8">
        <v>1482862100</v>
      </c>
      <c r="K1215" t="b">
        <v>0</v>
      </c>
      <c r="L1215">
        <v>108</v>
      </c>
      <c r="M1215" t="b">
        <v>1</v>
      </c>
      <c r="N1215" s="5">
        <f>Table1[[#This Row],[pledged]]/Table1[[#This Row],[backers_count]]</f>
        <v>61.527777777777779</v>
      </c>
      <c r="O1215" s="1">
        <f t="shared" si="56"/>
        <v>102</v>
      </c>
      <c r="P1215" s="5" t="s">
        <v>8284</v>
      </c>
      <c r="Q1215" s="1" t="s">
        <v>8339</v>
      </c>
      <c r="R1215" s="1" t="s">
        <v>8340</v>
      </c>
      <c r="S1215" s="9">
        <f t="shared" si="54"/>
        <v>42731.755787037036</v>
      </c>
      <c r="T1215" s="11">
        <f t="shared" si="55"/>
        <v>42766.755787037036</v>
      </c>
      <c r="U1215" s="12" t="str">
        <f>TEXT(Table1[[#This Row],[Date Created Conversion (Launched at)]],"mmmm")</f>
        <v>December</v>
      </c>
      <c r="V1215" s="12">
        <f>YEAR(Table1[[#This Row],[Date Created Conversion (Launched at)]])</f>
        <v>2016</v>
      </c>
    </row>
    <row r="1216" spans="1:22" ht="43" x14ac:dyDescent="0.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 s="8">
        <v>1433880605</v>
      </c>
      <c r="J1216" s="8">
        <v>1428696605</v>
      </c>
      <c r="K1216" t="b">
        <v>0</v>
      </c>
      <c r="L1216">
        <v>25</v>
      </c>
      <c r="M1216" t="b">
        <v>1</v>
      </c>
      <c r="N1216" s="5">
        <f>Table1[[#This Row],[pledged]]/Table1[[#This Row],[backers_count]]</f>
        <v>105.44</v>
      </c>
      <c r="O1216" s="1">
        <f t="shared" si="56"/>
        <v>132</v>
      </c>
      <c r="P1216" s="5" t="s">
        <v>8284</v>
      </c>
      <c r="Q1216" s="1" t="s">
        <v>8339</v>
      </c>
      <c r="R1216" s="1" t="s">
        <v>8340</v>
      </c>
      <c r="S1216" s="9">
        <f t="shared" si="54"/>
        <v>42104.840335648143</v>
      </c>
      <c r="T1216" s="11">
        <f t="shared" si="55"/>
        <v>42164.840335648143</v>
      </c>
      <c r="U1216" s="12" t="str">
        <f>TEXT(Table1[[#This Row],[Date Created Conversion (Launched at)]],"mmmm")</f>
        <v>April</v>
      </c>
      <c r="V1216" s="12">
        <f>YEAR(Table1[[#This Row],[Date Created Conversion (Launched at)]])</f>
        <v>2015</v>
      </c>
    </row>
    <row r="1217" spans="1:22" ht="43" x14ac:dyDescent="0.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 s="8">
        <v>1401487756</v>
      </c>
      <c r="J1217" s="8">
        <v>1398895756</v>
      </c>
      <c r="K1217" t="b">
        <v>0</v>
      </c>
      <c r="L1217">
        <v>549</v>
      </c>
      <c r="M1217" t="b">
        <v>1</v>
      </c>
      <c r="N1217" s="5">
        <f>Table1[[#This Row],[pledged]]/Table1[[#This Row],[backers_count]]</f>
        <v>71.592003642987251</v>
      </c>
      <c r="O1217" s="1">
        <f t="shared" si="56"/>
        <v>786</v>
      </c>
      <c r="P1217" s="5" t="s">
        <v>8284</v>
      </c>
      <c r="Q1217" s="1" t="s">
        <v>8339</v>
      </c>
      <c r="R1217" s="1" t="s">
        <v>8340</v>
      </c>
      <c r="S1217" s="9">
        <f t="shared" si="54"/>
        <v>41759.923101851848</v>
      </c>
      <c r="T1217" s="11">
        <f t="shared" si="55"/>
        <v>41789.923101851848</v>
      </c>
      <c r="U1217" s="12" t="str">
        <f>TEXT(Table1[[#This Row],[Date Created Conversion (Launched at)]],"mmmm")</f>
        <v>April</v>
      </c>
      <c r="V1217" s="12">
        <f>YEAR(Table1[[#This Row],[Date Created Conversion (Launched at)]])</f>
        <v>2014</v>
      </c>
    </row>
    <row r="1218" spans="1:22" ht="28.7" x14ac:dyDescent="0.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 s="8">
        <v>1443826980</v>
      </c>
      <c r="J1218" s="8">
        <v>1441032457</v>
      </c>
      <c r="K1218" t="b">
        <v>0</v>
      </c>
      <c r="L1218">
        <v>222</v>
      </c>
      <c r="M1218" t="b">
        <v>1</v>
      </c>
      <c r="N1218" s="5">
        <f>Table1[[#This Row],[pledged]]/Table1[[#This Row],[backers_count]]</f>
        <v>91.882882882882882</v>
      </c>
      <c r="O1218" s="1">
        <f t="shared" si="56"/>
        <v>146</v>
      </c>
      <c r="P1218" s="5" t="s">
        <v>8284</v>
      </c>
      <c r="Q1218" s="1" t="s">
        <v>8339</v>
      </c>
      <c r="R1218" s="1" t="s">
        <v>8340</v>
      </c>
      <c r="S1218" s="9">
        <f t="shared" ref="S1218:S1281" si="57">(J1218/86400)+DATE(1970,1,1)</f>
        <v>42247.616400462968</v>
      </c>
      <c r="T1218" s="11">
        <f t="shared" ref="T1218:T1281" si="58">(I1218/86400)+DATE(1970,1,1)</f>
        <v>42279.960416666669</v>
      </c>
      <c r="U1218" s="12" t="str">
        <f>TEXT(Table1[[#This Row],[Date Created Conversion (Launched at)]],"mmmm")</f>
        <v>August</v>
      </c>
      <c r="V1218" s="12">
        <f>YEAR(Table1[[#This Row],[Date Created Conversion (Launched at)]])</f>
        <v>2015</v>
      </c>
    </row>
    <row r="1219" spans="1:22" ht="43" x14ac:dyDescent="0.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 s="8">
        <v>1468524340</v>
      </c>
      <c r="J1219" s="8">
        <v>1465932340</v>
      </c>
      <c r="K1219" t="b">
        <v>0</v>
      </c>
      <c r="L1219">
        <v>183</v>
      </c>
      <c r="M1219" t="b">
        <v>1</v>
      </c>
      <c r="N1219" s="5">
        <f>Table1[[#This Row],[pledged]]/Table1[[#This Row],[backers_count]]</f>
        <v>148.57377049180329</v>
      </c>
      <c r="O1219" s="1">
        <f t="shared" ref="O1219:O1282" si="59">ROUND(($E1219/$D1219)*100,0)</f>
        <v>103</v>
      </c>
      <c r="P1219" s="5" t="s">
        <v>8284</v>
      </c>
      <c r="Q1219" s="1" t="s">
        <v>8339</v>
      </c>
      <c r="R1219" s="1" t="s">
        <v>8340</v>
      </c>
      <c r="S1219" s="9">
        <f t="shared" si="57"/>
        <v>42535.809490740736</v>
      </c>
      <c r="T1219" s="11">
        <f t="shared" si="58"/>
        <v>42565.809490740736</v>
      </c>
      <c r="U1219" s="12" t="str">
        <f>TEXT(Table1[[#This Row],[Date Created Conversion (Launched at)]],"mmmm")</f>
        <v>June</v>
      </c>
      <c r="V1219" s="12">
        <f>YEAR(Table1[[#This Row],[Date Created Conversion (Launched at)]])</f>
        <v>2016</v>
      </c>
    </row>
    <row r="1220" spans="1:22" ht="43" x14ac:dyDescent="0.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 s="8">
        <v>1446346800</v>
      </c>
      <c r="J1220" s="8">
        <v>1443714800</v>
      </c>
      <c r="K1220" t="b">
        <v>0</v>
      </c>
      <c r="L1220">
        <v>89</v>
      </c>
      <c r="M1220" t="b">
        <v>1</v>
      </c>
      <c r="N1220" s="5">
        <f>Table1[[#This Row],[pledged]]/Table1[[#This Row],[backers_count]]</f>
        <v>174.2134831460674</v>
      </c>
      <c r="O1220" s="1">
        <f t="shared" si="59"/>
        <v>172</v>
      </c>
      <c r="P1220" s="5" t="s">
        <v>8284</v>
      </c>
      <c r="Q1220" s="1" t="s">
        <v>8339</v>
      </c>
      <c r="R1220" s="1" t="s">
        <v>8340</v>
      </c>
      <c r="S1220" s="9">
        <f t="shared" si="57"/>
        <v>42278.662037037036</v>
      </c>
      <c r="T1220" s="11">
        <f t="shared" si="58"/>
        <v>42309.125</v>
      </c>
      <c r="U1220" s="12" t="str">
        <f>TEXT(Table1[[#This Row],[Date Created Conversion (Launched at)]],"mmmm")</f>
        <v>October</v>
      </c>
      <c r="V1220" s="12">
        <f>YEAR(Table1[[#This Row],[Date Created Conversion (Launched at)]])</f>
        <v>2015</v>
      </c>
    </row>
    <row r="1221" spans="1:22" ht="28.7" x14ac:dyDescent="0.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 s="8">
        <v>1476961513</v>
      </c>
      <c r="J1221" s="8">
        <v>1474369513</v>
      </c>
      <c r="K1221" t="b">
        <v>0</v>
      </c>
      <c r="L1221">
        <v>253</v>
      </c>
      <c r="M1221" t="b">
        <v>1</v>
      </c>
      <c r="N1221" s="5">
        <f>Table1[[#This Row],[pledged]]/Table1[[#This Row],[backers_count]]</f>
        <v>102.86166007905139</v>
      </c>
      <c r="O1221" s="1">
        <f t="shared" si="59"/>
        <v>159</v>
      </c>
      <c r="P1221" s="5" t="s">
        <v>8284</v>
      </c>
      <c r="Q1221" s="1" t="s">
        <v>8339</v>
      </c>
      <c r="R1221" s="1" t="s">
        <v>8340</v>
      </c>
      <c r="S1221" s="9">
        <f t="shared" si="57"/>
        <v>42633.461956018524</v>
      </c>
      <c r="T1221" s="11">
        <f t="shared" si="58"/>
        <v>42663.461956018524</v>
      </c>
      <c r="U1221" s="12" t="str">
        <f>TEXT(Table1[[#This Row],[Date Created Conversion (Launched at)]],"mmmm")</f>
        <v>September</v>
      </c>
      <c r="V1221" s="12">
        <f>YEAR(Table1[[#This Row],[Date Created Conversion (Launched at)]])</f>
        <v>2016</v>
      </c>
    </row>
    <row r="1222" spans="1:22" ht="43" x14ac:dyDescent="0.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 s="8">
        <v>1440515112</v>
      </c>
      <c r="J1222" s="8">
        <v>1437923112</v>
      </c>
      <c r="K1222" t="b">
        <v>0</v>
      </c>
      <c r="L1222">
        <v>140</v>
      </c>
      <c r="M1222" t="b">
        <v>1</v>
      </c>
      <c r="N1222" s="5">
        <f>Table1[[#This Row],[pledged]]/Table1[[#This Row],[backers_count]]</f>
        <v>111.17857142857143</v>
      </c>
      <c r="O1222" s="1">
        <f t="shared" si="59"/>
        <v>104</v>
      </c>
      <c r="P1222" s="5" t="s">
        <v>8284</v>
      </c>
      <c r="Q1222" s="1" t="s">
        <v>8339</v>
      </c>
      <c r="R1222" s="1" t="s">
        <v>8340</v>
      </c>
      <c r="S1222" s="9">
        <f t="shared" si="57"/>
        <v>42211.628611111111</v>
      </c>
      <c r="T1222" s="11">
        <f t="shared" si="58"/>
        <v>42241.628611111111</v>
      </c>
      <c r="U1222" s="12" t="str">
        <f>TEXT(Table1[[#This Row],[Date Created Conversion (Launched at)]],"mmmm")</f>
        <v>July</v>
      </c>
      <c r="V1222" s="12">
        <f>YEAR(Table1[[#This Row],[Date Created Conversion (Launched at)]])</f>
        <v>2015</v>
      </c>
    </row>
    <row r="1223" spans="1:22" ht="43" x14ac:dyDescent="0.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 s="8">
        <v>1480809600</v>
      </c>
      <c r="J1223" s="8">
        <v>1478431488</v>
      </c>
      <c r="K1223" t="b">
        <v>0</v>
      </c>
      <c r="L1223">
        <v>103</v>
      </c>
      <c r="M1223" t="b">
        <v>1</v>
      </c>
      <c r="N1223" s="5">
        <f>Table1[[#This Row],[pledged]]/Table1[[#This Row],[backers_count]]</f>
        <v>23.796213592233013</v>
      </c>
      <c r="O1223" s="1">
        <f t="shared" si="59"/>
        <v>111</v>
      </c>
      <c r="P1223" s="5" t="s">
        <v>8284</v>
      </c>
      <c r="Q1223" s="1" t="s">
        <v>8339</v>
      </c>
      <c r="R1223" s="1" t="s">
        <v>8340</v>
      </c>
      <c r="S1223" s="9">
        <f t="shared" si="57"/>
        <v>42680.47555555556</v>
      </c>
      <c r="T1223" s="11">
        <f t="shared" si="58"/>
        <v>42708</v>
      </c>
      <c r="U1223" s="12" t="str">
        <f>TEXT(Table1[[#This Row],[Date Created Conversion (Launched at)]],"mmmm")</f>
        <v>November</v>
      </c>
      <c r="V1223" s="12">
        <f>YEAR(Table1[[#This Row],[Date Created Conversion (Launched at)]])</f>
        <v>2016</v>
      </c>
    </row>
    <row r="1224" spans="1:22" ht="28.7" x14ac:dyDescent="0.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 s="8">
        <v>1459483200</v>
      </c>
      <c r="J1224" s="8">
        <v>1456852647</v>
      </c>
      <c r="K1224" t="b">
        <v>0</v>
      </c>
      <c r="L1224">
        <v>138</v>
      </c>
      <c r="M1224" t="b">
        <v>1</v>
      </c>
      <c r="N1224" s="5">
        <f>Table1[[#This Row],[pledged]]/Table1[[#This Row],[backers_count]]</f>
        <v>81.268115942028984</v>
      </c>
      <c r="O1224" s="1">
        <f t="shared" si="59"/>
        <v>280</v>
      </c>
      <c r="P1224" s="5" t="s">
        <v>8284</v>
      </c>
      <c r="Q1224" s="1" t="s">
        <v>8339</v>
      </c>
      <c r="R1224" s="1" t="s">
        <v>8340</v>
      </c>
      <c r="S1224" s="9">
        <f t="shared" si="57"/>
        <v>42430.720451388886</v>
      </c>
      <c r="T1224" s="11">
        <f t="shared" si="58"/>
        <v>42461.166666666672</v>
      </c>
      <c r="U1224" s="12" t="str">
        <f>TEXT(Table1[[#This Row],[Date Created Conversion (Launched at)]],"mmmm")</f>
        <v>March</v>
      </c>
      <c r="V1224" s="12">
        <f>YEAR(Table1[[#This Row],[Date Created Conversion (Launched at)]])</f>
        <v>2016</v>
      </c>
    </row>
    <row r="1225" spans="1:22" ht="28.7" x14ac:dyDescent="0.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 s="8">
        <v>1478754909</v>
      </c>
      <c r="J1225" s="8">
        <v>1476159309</v>
      </c>
      <c r="K1225" t="b">
        <v>0</v>
      </c>
      <c r="L1225">
        <v>191</v>
      </c>
      <c r="M1225" t="b">
        <v>1</v>
      </c>
      <c r="N1225" s="5">
        <f>Table1[[#This Row],[pledged]]/Table1[[#This Row],[backers_count]]</f>
        <v>116.21465968586388</v>
      </c>
      <c r="O1225" s="1">
        <f t="shared" si="59"/>
        <v>112</v>
      </c>
      <c r="P1225" s="5" t="s">
        <v>8284</v>
      </c>
      <c r="Q1225" s="1" t="s">
        <v>8339</v>
      </c>
      <c r="R1225" s="1" t="s">
        <v>8340</v>
      </c>
      <c r="S1225" s="9">
        <f t="shared" si="57"/>
        <v>42654.177187499998</v>
      </c>
      <c r="T1225" s="11">
        <f t="shared" si="58"/>
        <v>42684.218854166669</v>
      </c>
      <c r="U1225" s="12" t="str">
        <f>TEXT(Table1[[#This Row],[Date Created Conversion (Launched at)]],"mmmm")</f>
        <v>October</v>
      </c>
      <c r="V1225" s="12">
        <f>YEAR(Table1[[#This Row],[Date Created Conversion (Launched at)]])</f>
        <v>2016</v>
      </c>
    </row>
    <row r="1226" spans="1:22" ht="28.7" x14ac:dyDescent="0.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 s="8">
        <v>1402060302</v>
      </c>
      <c r="J1226" s="8">
        <v>1396876302</v>
      </c>
      <c r="K1226" t="b">
        <v>0</v>
      </c>
      <c r="L1226">
        <v>18</v>
      </c>
      <c r="M1226" t="b">
        <v>0</v>
      </c>
      <c r="N1226" s="5">
        <f>Table1[[#This Row],[pledged]]/Table1[[#This Row],[backers_count]]</f>
        <v>58.888888888888886</v>
      </c>
      <c r="O1226" s="1">
        <f t="shared" si="59"/>
        <v>7</v>
      </c>
      <c r="P1226" s="5" t="s">
        <v>8285</v>
      </c>
      <c r="Q1226" s="1" t="s">
        <v>8326</v>
      </c>
      <c r="R1226" s="1" t="s">
        <v>8341</v>
      </c>
      <c r="S1226" s="9">
        <f t="shared" si="57"/>
        <v>41736.549791666665</v>
      </c>
      <c r="T1226" s="11">
        <f t="shared" si="58"/>
        <v>41796.549791666665</v>
      </c>
      <c r="U1226" s="12" t="str">
        <f>TEXT(Table1[[#This Row],[Date Created Conversion (Launched at)]],"mmmm")</f>
        <v>April</v>
      </c>
      <c r="V1226" s="12">
        <f>YEAR(Table1[[#This Row],[Date Created Conversion (Launched at)]])</f>
        <v>2014</v>
      </c>
    </row>
    <row r="1227" spans="1:22" ht="43" x14ac:dyDescent="0.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 s="8">
        <v>1382478278</v>
      </c>
      <c r="J1227" s="8">
        <v>1377294278</v>
      </c>
      <c r="K1227" t="b">
        <v>0</v>
      </c>
      <c r="L1227">
        <v>3</v>
      </c>
      <c r="M1227" t="b">
        <v>0</v>
      </c>
      <c r="N1227" s="5">
        <f>Table1[[#This Row],[pledged]]/Table1[[#This Row],[backers_count]]</f>
        <v>44</v>
      </c>
      <c r="O1227" s="1">
        <f t="shared" si="59"/>
        <v>4</v>
      </c>
      <c r="P1227" s="5" t="s">
        <v>8285</v>
      </c>
      <c r="Q1227" s="1" t="s">
        <v>8326</v>
      </c>
      <c r="R1227" s="1" t="s">
        <v>8341</v>
      </c>
      <c r="S1227" s="9">
        <f t="shared" si="57"/>
        <v>41509.905995370369</v>
      </c>
      <c r="T1227" s="11">
        <f t="shared" si="58"/>
        <v>41569.905995370369</v>
      </c>
      <c r="U1227" s="12" t="str">
        <f>TEXT(Table1[[#This Row],[Date Created Conversion (Launched at)]],"mmmm")</f>
        <v>August</v>
      </c>
      <c r="V1227" s="12">
        <f>YEAR(Table1[[#This Row],[Date Created Conversion (Launched at)]])</f>
        <v>2013</v>
      </c>
    </row>
    <row r="1228" spans="1:22" ht="43" x14ac:dyDescent="0.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 s="8">
        <v>1398042000</v>
      </c>
      <c r="J1228" s="8">
        <v>1395089981</v>
      </c>
      <c r="K1228" t="b">
        <v>0</v>
      </c>
      <c r="L1228">
        <v>40</v>
      </c>
      <c r="M1228" t="b">
        <v>0</v>
      </c>
      <c r="N1228" s="5">
        <f>Table1[[#This Row],[pledged]]/Table1[[#This Row],[backers_count]]</f>
        <v>48.424999999999997</v>
      </c>
      <c r="O1228" s="1">
        <f t="shared" si="59"/>
        <v>4</v>
      </c>
      <c r="P1228" s="5" t="s">
        <v>8285</v>
      </c>
      <c r="Q1228" s="1" t="s">
        <v>8326</v>
      </c>
      <c r="R1228" s="1" t="s">
        <v>8341</v>
      </c>
      <c r="S1228" s="9">
        <f t="shared" si="57"/>
        <v>41715.874780092592</v>
      </c>
      <c r="T1228" s="11">
        <f t="shared" si="58"/>
        <v>41750.041666666664</v>
      </c>
      <c r="U1228" s="12" t="str">
        <f>TEXT(Table1[[#This Row],[Date Created Conversion (Launched at)]],"mmmm")</f>
        <v>March</v>
      </c>
      <c r="V1228" s="12">
        <f>YEAR(Table1[[#This Row],[Date Created Conversion (Launched at)]])</f>
        <v>2014</v>
      </c>
    </row>
    <row r="1229" spans="1:22" ht="43" x14ac:dyDescent="0.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 s="8">
        <v>1407394800</v>
      </c>
      <c r="J1229" s="8">
        <v>1404770616</v>
      </c>
      <c r="K1229" t="b">
        <v>0</v>
      </c>
      <c r="L1229">
        <v>0</v>
      </c>
      <c r="M1229" t="b">
        <v>0</v>
      </c>
      <c r="N1229" s="5" t="e">
        <f>Table1[[#This Row],[pledged]]/Table1[[#This Row],[backers_count]]</f>
        <v>#DIV/0!</v>
      </c>
      <c r="O1229" s="1">
        <f t="shared" si="59"/>
        <v>0</v>
      </c>
      <c r="P1229" s="5" t="s">
        <v>8285</v>
      </c>
      <c r="Q1229" s="1" t="s">
        <v>8326</v>
      </c>
      <c r="R1229" s="1" t="s">
        <v>8341</v>
      </c>
      <c r="S1229" s="9">
        <f t="shared" si="57"/>
        <v>41827.919166666667</v>
      </c>
      <c r="T1229" s="11">
        <f t="shared" si="58"/>
        <v>41858.291666666664</v>
      </c>
      <c r="U1229" s="12" t="str">
        <f>TEXT(Table1[[#This Row],[Date Created Conversion (Launched at)]],"mmmm")</f>
        <v>July</v>
      </c>
      <c r="V1229" s="12">
        <f>YEAR(Table1[[#This Row],[Date Created Conversion (Launched at)]])</f>
        <v>2014</v>
      </c>
    </row>
    <row r="1230" spans="1:22" ht="43" x14ac:dyDescent="0.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 s="8">
        <v>1317231008</v>
      </c>
      <c r="J1230" s="8">
        <v>1312047008</v>
      </c>
      <c r="K1230" t="b">
        <v>0</v>
      </c>
      <c r="L1230">
        <v>24</v>
      </c>
      <c r="M1230" t="b">
        <v>0</v>
      </c>
      <c r="N1230" s="5">
        <f>Table1[[#This Row],[pledged]]/Table1[[#This Row],[backers_count]]</f>
        <v>61.041666666666664</v>
      </c>
      <c r="O1230" s="1">
        <f t="shared" si="59"/>
        <v>29</v>
      </c>
      <c r="P1230" s="5" t="s">
        <v>8285</v>
      </c>
      <c r="Q1230" s="1" t="s">
        <v>8326</v>
      </c>
      <c r="R1230" s="1" t="s">
        <v>8341</v>
      </c>
      <c r="S1230" s="9">
        <f t="shared" si="57"/>
        <v>40754.729259259257</v>
      </c>
      <c r="T1230" s="11">
        <f t="shared" si="58"/>
        <v>40814.729259259257</v>
      </c>
      <c r="U1230" s="12" t="str">
        <f>TEXT(Table1[[#This Row],[Date Created Conversion (Launched at)]],"mmmm")</f>
        <v>July</v>
      </c>
      <c r="V1230" s="12">
        <f>YEAR(Table1[[#This Row],[Date Created Conversion (Launched at)]])</f>
        <v>2011</v>
      </c>
    </row>
    <row r="1231" spans="1:22" ht="43" x14ac:dyDescent="0.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 s="8">
        <v>1334592000</v>
      </c>
      <c r="J1231" s="8">
        <v>1331982127</v>
      </c>
      <c r="K1231" t="b">
        <v>0</v>
      </c>
      <c r="L1231">
        <v>1</v>
      </c>
      <c r="M1231" t="b">
        <v>0</v>
      </c>
      <c r="N1231" s="5">
        <f>Table1[[#This Row],[pledged]]/Table1[[#This Row],[backers_count]]</f>
        <v>25</v>
      </c>
      <c r="O1231" s="1">
        <f t="shared" si="59"/>
        <v>1</v>
      </c>
      <c r="P1231" s="5" t="s">
        <v>8285</v>
      </c>
      <c r="Q1231" s="1" t="s">
        <v>8326</v>
      </c>
      <c r="R1231" s="1" t="s">
        <v>8341</v>
      </c>
      <c r="S1231" s="9">
        <f t="shared" si="57"/>
        <v>40985.459803240738</v>
      </c>
      <c r="T1231" s="11">
        <f t="shared" si="58"/>
        <v>41015.666666666664</v>
      </c>
      <c r="U1231" s="12" t="str">
        <f>TEXT(Table1[[#This Row],[Date Created Conversion (Launched at)]],"mmmm")</f>
        <v>March</v>
      </c>
      <c r="V1231" s="12">
        <f>YEAR(Table1[[#This Row],[Date Created Conversion (Launched at)]])</f>
        <v>2012</v>
      </c>
    </row>
    <row r="1232" spans="1:22" ht="43" x14ac:dyDescent="0.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 s="8">
        <v>1298589630</v>
      </c>
      <c r="J1232" s="8">
        <v>1295997630</v>
      </c>
      <c r="K1232" t="b">
        <v>0</v>
      </c>
      <c r="L1232">
        <v>0</v>
      </c>
      <c r="M1232" t="b">
        <v>0</v>
      </c>
      <c r="N1232" s="5" t="e">
        <f>Table1[[#This Row],[pledged]]/Table1[[#This Row],[backers_count]]</f>
        <v>#DIV/0!</v>
      </c>
      <c r="O1232" s="1">
        <f t="shared" si="59"/>
        <v>0</v>
      </c>
      <c r="P1232" s="5" t="s">
        <v>8285</v>
      </c>
      <c r="Q1232" s="1" t="s">
        <v>8326</v>
      </c>
      <c r="R1232" s="1" t="s">
        <v>8341</v>
      </c>
      <c r="S1232" s="9">
        <f t="shared" si="57"/>
        <v>40568.972569444442</v>
      </c>
      <c r="T1232" s="11">
        <f t="shared" si="58"/>
        <v>40598.972569444442</v>
      </c>
      <c r="U1232" s="12" t="str">
        <f>TEXT(Table1[[#This Row],[Date Created Conversion (Launched at)]],"mmmm")</f>
        <v>January</v>
      </c>
      <c r="V1232" s="12">
        <f>YEAR(Table1[[#This Row],[Date Created Conversion (Launched at)]])</f>
        <v>2011</v>
      </c>
    </row>
    <row r="1233" spans="1:22" ht="43" x14ac:dyDescent="0.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 s="8">
        <v>1440723600</v>
      </c>
      <c r="J1233" s="8">
        <v>1436394968</v>
      </c>
      <c r="K1233" t="b">
        <v>0</v>
      </c>
      <c r="L1233">
        <v>0</v>
      </c>
      <c r="M1233" t="b">
        <v>0</v>
      </c>
      <c r="N1233" s="5" t="e">
        <f>Table1[[#This Row],[pledged]]/Table1[[#This Row],[backers_count]]</f>
        <v>#DIV/0!</v>
      </c>
      <c r="O1233" s="1">
        <f t="shared" si="59"/>
        <v>0</v>
      </c>
      <c r="P1233" s="5" t="s">
        <v>8285</v>
      </c>
      <c r="Q1233" s="1" t="s">
        <v>8326</v>
      </c>
      <c r="R1233" s="1" t="s">
        <v>8341</v>
      </c>
      <c r="S1233" s="9">
        <f t="shared" si="57"/>
        <v>42193.941759259258</v>
      </c>
      <c r="T1233" s="11">
        <f t="shared" si="58"/>
        <v>42244.041666666672</v>
      </c>
      <c r="U1233" s="12" t="str">
        <f>TEXT(Table1[[#This Row],[Date Created Conversion (Launched at)]],"mmmm")</f>
        <v>July</v>
      </c>
      <c r="V1233" s="12">
        <f>YEAR(Table1[[#This Row],[Date Created Conversion (Launched at)]])</f>
        <v>2015</v>
      </c>
    </row>
    <row r="1234" spans="1:22" ht="43" x14ac:dyDescent="0.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 s="8">
        <v>1381090870</v>
      </c>
      <c r="J1234" s="8">
        <v>1377030070</v>
      </c>
      <c r="K1234" t="b">
        <v>0</v>
      </c>
      <c r="L1234">
        <v>1</v>
      </c>
      <c r="M1234" t="b">
        <v>0</v>
      </c>
      <c r="N1234" s="5">
        <f>Table1[[#This Row],[pledged]]/Table1[[#This Row],[backers_count]]</f>
        <v>40</v>
      </c>
      <c r="O1234" s="1">
        <f t="shared" si="59"/>
        <v>1</v>
      </c>
      <c r="P1234" s="5" t="s">
        <v>8285</v>
      </c>
      <c r="Q1234" s="1" t="s">
        <v>8326</v>
      </c>
      <c r="R1234" s="1" t="s">
        <v>8341</v>
      </c>
      <c r="S1234" s="9">
        <f t="shared" si="57"/>
        <v>41506.848032407404</v>
      </c>
      <c r="T1234" s="11">
        <f t="shared" si="58"/>
        <v>41553.848032407404</v>
      </c>
      <c r="U1234" s="12" t="str">
        <f>TEXT(Table1[[#This Row],[Date Created Conversion (Launched at)]],"mmmm")</f>
        <v>August</v>
      </c>
      <c r="V1234" s="12">
        <f>YEAR(Table1[[#This Row],[Date Created Conversion (Launched at)]])</f>
        <v>2013</v>
      </c>
    </row>
    <row r="1235" spans="1:22" ht="43" x14ac:dyDescent="0.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 s="8">
        <v>1329864374</v>
      </c>
      <c r="J1235" s="8">
        <v>1328049974</v>
      </c>
      <c r="K1235" t="b">
        <v>0</v>
      </c>
      <c r="L1235">
        <v>6</v>
      </c>
      <c r="M1235" t="b">
        <v>0</v>
      </c>
      <c r="N1235" s="5">
        <f>Table1[[#This Row],[pledged]]/Table1[[#This Row],[backers_count]]</f>
        <v>19.333333333333332</v>
      </c>
      <c r="O1235" s="1">
        <f t="shared" si="59"/>
        <v>12</v>
      </c>
      <c r="P1235" s="5" t="s">
        <v>8285</v>
      </c>
      <c r="Q1235" s="1" t="s">
        <v>8326</v>
      </c>
      <c r="R1235" s="1" t="s">
        <v>8341</v>
      </c>
      <c r="S1235" s="9">
        <f t="shared" si="57"/>
        <v>40939.948773148149</v>
      </c>
      <c r="T1235" s="11">
        <f t="shared" si="58"/>
        <v>40960.948773148149</v>
      </c>
      <c r="U1235" s="12" t="str">
        <f>TEXT(Table1[[#This Row],[Date Created Conversion (Launched at)]],"mmmm")</f>
        <v>January</v>
      </c>
      <c r="V1235" s="12">
        <f>YEAR(Table1[[#This Row],[Date Created Conversion (Launched at)]])</f>
        <v>2012</v>
      </c>
    </row>
    <row r="1236" spans="1:22" ht="43" x14ac:dyDescent="0.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 s="8">
        <v>1422903342</v>
      </c>
      <c r="J1236" s="8">
        <v>1420311342</v>
      </c>
      <c r="K1236" t="b">
        <v>0</v>
      </c>
      <c r="L1236">
        <v>0</v>
      </c>
      <c r="M1236" t="b">
        <v>0</v>
      </c>
      <c r="N1236" s="5" t="e">
        <f>Table1[[#This Row],[pledged]]/Table1[[#This Row],[backers_count]]</f>
        <v>#DIV/0!</v>
      </c>
      <c r="O1236" s="1">
        <f t="shared" si="59"/>
        <v>0</v>
      </c>
      <c r="P1236" s="5" t="s">
        <v>8285</v>
      </c>
      <c r="Q1236" s="1" t="s">
        <v>8326</v>
      </c>
      <c r="R1236" s="1" t="s">
        <v>8341</v>
      </c>
      <c r="S1236" s="9">
        <f t="shared" si="57"/>
        <v>42007.788680555561</v>
      </c>
      <c r="T1236" s="11">
        <f t="shared" si="58"/>
        <v>42037.788680555561</v>
      </c>
      <c r="U1236" s="12" t="str">
        <f>TEXT(Table1[[#This Row],[Date Created Conversion (Launched at)]],"mmmm")</f>
        <v>January</v>
      </c>
      <c r="V1236" s="12">
        <f>YEAR(Table1[[#This Row],[Date Created Conversion (Launched at)]])</f>
        <v>2015</v>
      </c>
    </row>
    <row r="1237" spans="1:22" ht="43" x14ac:dyDescent="0.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 s="8">
        <v>1387077299</v>
      </c>
      <c r="J1237" s="8">
        <v>1383621299</v>
      </c>
      <c r="K1237" t="b">
        <v>0</v>
      </c>
      <c r="L1237">
        <v>6</v>
      </c>
      <c r="M1237" t="b">
        <v>0</v>
      </c>
      <c r="N1237" s="5">
        <f>Table1[[#This Row],[pledged]]/Table1[[#This Row],[backers_count]]</f>
        <v>35</v>
      </c>
      <c r="O1237" s="1">
        <f t="shared" si="59"/>
        <v>3</v>
      </c>
      <c r="P1237" s="5" t="s">
        <v>8285</v>
      </c>
      <c r="Q1237" s="1" t="s">
        <v>8326</v>
      </c>
      <c r="R1237" s="1" t="s">
        <v>8341</v>
      </c>
      <c r="S1237" s="9">
        <f t="shared" si="57"/>
        <v>41583.135405092595</v>
      </c>
      <c r="T1237" s="11">
        <f t="shared" si="58"/>
        <v>41623.135405092595</v>
      </c>
      <c r="U1237" s="12" t="str">
        <f>TEXT(Table1[[#This Row],[Date Created Conversion (Launched at)]],"mmmm")</f>
        <v>November</v>
      </c>
      <c r="V1237" s="12">
        <f>YEAR(Table1[[#This Row],[Date Created Conversion (Launched at)]])</f>
        <v>2013</v>
      </c>
    </row>
    <row r="1238" spans="1:22" x14ac:dyDescent="0.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 s="8">
        <v>1343491200</v>
      </c>
      <c r="J1238" s="8">
        <v>1342801164</v>
      </c>
      <c r="K1238" t="b">
        <v>0</v>
      </c>
      <c r="L1238">
        <v>0</v>
      </c>
      <c r="M1238" t="b">
        <v>0</v>
      </c>
      <c r="N1238" s="5" t="e">
        <f>Table1[[#This Row],[pledged]]/Table1[[#This Row],[backers_count]]</f>
        <v>#DIV/0!</v>
      </c>
      <c r="O1238" s="1">
        <f t="shared" si="59"/>
        <v>0</v>
      </c>
      <c r="P1238" s="5" t="s">
        <v>8285</v>
      </c>
      <c r="Q1238" s="1" t="s">
        <v>8326</v>
      </c>
      <c r="R1238" s="1" t="s">
        <v>8341</v>
      </c>
      <c r="S1238" s="9">
        <f t="shared" si="57"/>
        <v>41110.680138888885</v>
      </c>
      <c r="T1238" s="11">
        <f t="shared" si="58"/>
        <v>41118.666666666664</v>
      </c>
      <c r="U1238" s="12" t="str">
        <f>TEXT(Table1[[#This Row],[Date Created Conversion (Launched at)]],"mmmm")</f>
        <v>July</v>
      </c>
      <c r="V1238" s="12">
        <f>YEAR(Table1[[#This Row],[Date Created Conversion (Launched at)]])</f>
        <v>2012</v>
      </c>
    </row>
    <row r="1239" spans="1:22" ht="43" x14ac:dyDescent="0.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 s="8">
        <v>1345790865</v>
      </c>
      <c r="J1239" s="8">
        <v>1344062865</v>
      </c>
      <c r="K1239" t="b">
        <v>0</v>
      </c>
      <c r="L1239">
        <v>0</v>
      </c>
      <c r="M1239" t="b">
        <v>0</v>
      </c>
      <c r="N1239" s="5" t="e">
        <f>Table1[[#This Row],[pledged]]/Table1[[#This Row],[backers_count]]</f>
        <v>#DIV/0!</v>
      </c>
      <c r="O1239" s="1">
        <f t="shared" si="59"/>
        <v>0</v>
      </c>
      <c r="P1239" s="5" t="s">
        <v>8285</v>
      </c>
      <c r="Q1239" s="1" t="s">
        <v>8326</v>
      </c>
      <c r="R1239" s="1" t="s">
        <v>8341</v>
      </c>
      <c r="S1239" s="9">
        <f t="shared" si="57"/>
        <v>41125.283159722225</v>
      </c>
      <c r="T1239" s="11">
        <f t="shared" si="58"/>
        <v>41145.283159722225</v>
      </c>
      <c r="U1239" s="12" t="str">
        <f>TEXT(Table1[[#This Row],[Date Created Conversion (Launched at)]],"mmmm")</f>
        <v>August</v>
      </c>
      <c r="V1239" s="12">
        <f>YEAR(Table1[[#This Row],[Date Created Conversion (Launched at)]])</f>
        <v>2012</v>
      </c>
    </row>
    <row r="1240" spans="1:22" ht="57.35" x14ac:dyDescent="0.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 s="8">
        <v>1312641536</v>
      </c>
      <c r="J1240" s="8">
        <v>1310049536</v>
      </c>
      <c r="K1240" t="b">
        <v>0</v>
      </c>
      <c r="L1240">
        <v>3</v>
      </c>
      <c r="M1240" t="b">
        <v>0</v>
      </c>
      <c r="N1240" s="5">
        <f>Table1[[#This Row],[pledged]]/Table1[[#This Row],[backers_count]]</f>
        <v>59.333333333333336</v>
      </c>
      <c r="O1240" s="1">
        <f t="shared" si="59"/>
        <v>18</v>
      </c>
      <c r="P1240" s="5" t="s">
        <v>8285</v>
      </c>
      <c r="Q1240" s="1" t="s">
        <v>8326</v>
      </c>
      <c r="R1240" s="1" t="s">
        <v>8341</v>
      </c>
      <c r="S1240" s="9">
        <f t="shared" si="57"/>
        <v>40731.61037037037</v>
      </c>
      <c r="T1240" s="11">
        <f t="shared" si="58"/>
        <v>40761.61037037037</v>
      </c>
      <c r="U1240" s="12" t="str">
        <f>TEXT(Table1[[#This Row],[Date Created Conversion (Launched at)]],"mmmm")</f>
        <v>July</v>
      </c>
      <c r="V1240" s="12">
        <f>YEAR(Table1[[#This Row],[Date Created Conversion (Launched at)]])</f>
        <v>2011</v>
      </c>
    </row>
    <row r="1241" spans="1:22" ht="28.7" x14ac:dyDescent="0.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 s="8">
        <v>1325804767</v>
      </c>
      <c r="J1241" s="8">
        <v>1323212767</v>
      </c>
      <c r="K1241" t="b">
        <v>0</v>
      </c>
      <c r="L1241">
        <v>0</v>
      </c>
      <c r="M1241" t="b">
        <v>0</v>
      </c>
      <c r="N1241" s="5" t="e">
        <f>Table1[[#This Row],[pledged]]/Table1[[#This Row],[backers_count]]</f>
        <v>#DIV/0!</v>
      </c>
      <c r="O1241" s="1">
        <f t="shared" si="59"/>
        <v>0</v>
      </c>
      <c r="P1241" s="5" t="s">
        <v>8285</v>
      </c>
      <c r="Q1241" s="1" t="s">
        <v>8326</v>
      </c>
      <c r="R1241" s="1" t="s">
        <v>8341</v>
      </c>
      <c r="S1241" s="9">
        <f t="shared" si="57"/>
        <v>40883.962581018517</v>
      </c>
      <c r="T1241" s="11">
        <f t="shared" si="58"/>
        <v>40913.962581018517</v>
      </c>
      <c r="U1241" s="12" t="str">
        <f>TEXT(Table1[[#This Row],[Date Created Conversion (Launched at)]],"mmmm")</f>
        <v>December</v>
      </c>
      <c r="V1241" s="12">
        <f>YEAR(Table1[[#This Row],[Date Created Conversion (Launched at)]])</f>
        <v>2011</v>
      </c>
    </row>
    <row r="1242" spans="1:22" ht="28.7" x14ac:dyDescent="0.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 s="8">
        <v>1373665860</v>
      </c>
      <c r="J1242" s="8">
        <v>1368579457</v>
      </c>
      <c r="K1242" t="b">
        <v>0</v>
      </c>
      <c r="L1242">
        <v>8</v>
      </c>
      <c r="M1242" t="b">
        <v>0</v>
      </c>
      <c r="N1242" s="5">
        <f>Table1[[#This Row],[pledged]]/Table1[[#This Row],[backers_count]]</f>
        <v>30.125</v>
      </c>
      <c r="O1242" s="1">
        <f t="shared" si="59"/>
        <v>3</v>
      </c>
      <c r="P1242" s="5" t="s">
        <v>8285</v>
      </c>
      <c r="Q1242" s="1" t="s">
        <v>8326</v>
      </c>
      <c r="R1242" s="1" t="s">
        <v>8341</v>
      </c>
      <c r="S1242" s="9">
        <f t="shared" si="57"/>
        <v>41409.040011574078</v>
      </c>
      <c r="T1242" s="11">
        <f t="shared" si="58"/>
        <v>41467.910416666666</v>
      </c>
      <c r="U1242" s="12" t="str">
        <f>TEXT(Table1[[#This Row],[Date Created Conversion (Launched at)]],"mmmm")</f>
        <v>May</v>
      </c>
      <c r="V1242" s="12">
        <f>YEAR(Table1[[#This Row],[Date Created Conversion (Launched at)]])</f>
        <v>2013</v>
      </c>
    </row>
    <row r="1243" spans="1:22" ht="43" x14ac:dyDescent="0.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 s="8">
        <v>1414994340</v>
      </c>
      <c r="J1243" s="8">
        <v>1413057980</v>
      </c>
      <c r="K1243" t="b">
        <v>0</v>
      </c>
      <c r="L1243">
        <v>34</v>
      </c>
      <c r="M1243" t="b">
        <v>0</v>
      </c>
      <c r="N1243" s="5">
        <f>Table1[[#This Row],[pledged]]/Table1[[#This Row],[backers_count]]</f>
        <v>74.617647058823536</v>
      </c>
      <c r="O1243" s="1">
        <f t="shared" si="59"/>
        <v>51</v>
      </c>
      <c r="P1243" s="5" t="s">
        <v>8285</v>
      </c>
      <c r="Q1243" s="1" t="s">
        <v>8326</v>
      </c>
      <c r="R1243" s="1" t="s">
        <v>8341</v>
      </c>
      <c r="S1243" s="9">
        <f t="shared" si="57"/>
        <v>41923.837731481479</v>
      </c>
      <c r="T1243" s="11">
        <f t="shared" si="58"/>
        <v>41946.249305555553</v>
      </c>
      <c r="U1243" s="12" t="str">
        <f>TEXT(Table1[[#This Row],[Date Created Conversion (Launched at)]],"mmmm")</f>
        <v>October</v>
      </c>
      <c r="V1243" s="12">
        <f>YEAR(Table1[[#This Row],[Date Created Conversion (Launched at)]])</f>
        <v>2014</v>
      </c>
    </row>
    <row r="1244" spans="1:22" ht="43" x14ac:dyDescent="0.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 s="8">
        <v>1315747080</v>
      </c>
      <c r="J1244" s="8">
        <v>1314417502</v>
      </c>
      <c r="K1244" t="b">
        <v>0</v>
      </c>
      <c r="L1244">
        <v>1</v>
      </c>
      <c r="M1244" t="b">
        <v>0</v>
      </c>
      <c r="N1244" s="5">
        <f>Table1[[#This Row],[pledged]]/Table1[[#This Row],[backers_count]]</f>
        <v>5</v>
      </c>
      <c r="O1244" s="1">
        <f t="shared" si="59"/>
        <v>1</v>
      </c>
      <c r="P1244" s="5" t="s">
        <v>8285</v>
      </c>
      <c r="Q1244" s="1" t="s">
        <v>8326</v>
      </c>
      <c r="R1244" s="1" t="s">
        <v>8341</v>
      </c>
      <c r="S1244" s="9">
        <f t="shared" si="57"/>
        <v>40782.165532407409</v>
      </c>
      <c r="T1244" s="11">
        <f t="shared" si="58"/>
        <v>40797.554166666669</v>
      </c>
      <c r="U1244" s="12" t="str">
        <f>TEXT(Table1[[#This Row],[Date Created Conversion (Launched at)]],"mmmm")</f>
        <v>August</v>
      </c>
      <c r="V1244" s="12">
        <f>YEAR(Table1[[#This Row],[Date Created Conversion (Launched at)]])</f>
        <v>2011</v>
      </c>
    </row>
    <row r="1245" spans="1:22" ht="43" x14ac:dyDescent="0.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 s="8">
        <v>1310158800</v>
      </c>
      <c r="J1245" s="8">
        <v>1304888771</v>
      </c>
      <c r="K1245" t="b">
        <v>0</v>
      </c>
      <c r="L1245">
        <v>38</v>
      </c>
      <c r="M1245" t="b">
        <v>0</v>
      </c>
      <c r="N1245" s="5">
        <f>Table1[[#This Row],[pledged]]/Table1[[#This Row],[backers_count]]</f>
        <v>44.5</v>
      </c>
      <c r="O1245" s="1">
        <f t="shared" si="59"/>
        <v>14</v>
      </c>
      <c r="P1245" s="5" t="s">
        <v>8285</v>
      </c>
      <c r="Q1245" s="1" t="s">
        <v>8326</v>
      </c>
      <c r="R1245" s="1" t="s">
        <v>8341</v>
      </c>
      <c r="S1245" s="9">
        <f t="shared" si="57"/>
        <v>40671.879293981481</v>
      </c>
      <c r="T1245" s="11">
        <f t="shared" si="58"/>
        <v>40732.875</v>
      </c>
      <c r="U1245" s="12" t="str">
        <f>TEXT(Table1[[#This Row],[Date Created Conversion (Launched at)]],"mmmm")</f>
        <v>May</v>
      </c>
      <c r="V1245" s="12">
        <f>YEAR(Table1[[#This Row],[Date Created Conversion (Launched at)]])</f>
        <v>2011</v>
      </c>
    </row>
    <row r="1246" spans="1:22" ht="43" x14ac:dyDescent="0.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 s="8">
        <v>1366664400</v>
      </c>
      <c r="J1246" s="8">
        <v>1363981723</v>
      </c>
      <c r="K1246" t="b">
        <v>1</v>
      </c>
      <c r="L1246">
        <v>45</v>
      </c>
      <c r="M1246" t="b">
        <v>1</v>
      </c>
      <c r="N1246" s="5">
        <f>Table1[[#This Row],[pledged]]/Table1[[#This Row],[backers_count]]</f>
        <v>46.133333333333333</v>
      </c>
      <c r="O1246" s="1">
        <f t="shared" si="59"/>
        <v>104</v>
      </c>
      <c r="P1246" s="5" t="s">
        <v>8275</v>
      </c>
      <c r="Q1246" s="1" t="s">
        <v>8326</v>
      </c>
      <c r="R1246" s="1" t="s">
        <v>8327</v>
      </c>
      <c r="S1246" s="9">
        <f t="shared" si="57"/>
        <v>41355.825497685189</v>
      </c>
      <c r="T1246" s="11">
        <f t="shared" si="58"/>
        <v>41386.875</v>
      </c>
      <c r="U1246" s="12" t="str">
        <f>TEXT(Table1[[#This Row],[Date Created Conversion (Launched at)]],"mmmm")</f>
        <v>March</v>
      </c>
      <c r="V1246" s="12">
        <f>YEAR(Table1[[#This Row],[Date Created Conversion (Launched at)]])</f>
        <v>2013</v>
      </c>
    </row>
    <row r="1247" spans="1:22" ht="43" x14ac:dyDescent="0.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 s="8">
        <v>1402755834</v>
      </c>
      <c r="J1247" s="8">
        <v>1400163834</v>
      </c>
      <c r="K1247" t="b">
        <v>1</v>
      </c>
      <c r="L1247">
        <v>17</v>
      </c>
      <c r="M1247" t="b">
        <v>1</v>
      </c>
      <c r="N1247" s="5">
        <f>Table1[[#This Row],[pledged]]/Table1[[#This Row],[backers_count]]</f>
        <v>141.47058823529412</v>
      </c>
      <c r="O1247" s="1">
        <f t="shared" si="59"/>
        <v>120</v>
      </c>
      <c r="P1247" s="5" t="s">
        <v>8275</v>
      </c>
      <c r="Q1247" s="1" t="s">
        <v>8326</v>
      </c>
      <c r="R1247" s="1" t="s">
        <v>8327</v>
      </c>
      <c r="S1247" s="9">
        <f t="shared" si="57"/>
        <v>41774.59993055556</v>
      </c>
      <c r="T1247" s="11">
        <f t="shared" si="58"/>
        <v>41804.59993055556</v>
      </c>
      <c r="U1247" s="12" t="str">
        <f>TEXT(Table1[[#This Row],[Date Created Conversion (Launched at)]],"mmmm")</f>
        <v>May</v>
      </c>
      <c r="V1247" s="12">
        <f>YEAR(Table1[[#This Row],[Date Created Conversion (Launched at)]])</f>
        <v>2014</v>
      </c>
    </row>
    <row r="1248" spans="1:22" ht="43" x14ac:dyDescent="0.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 s="8">
        <v>1323136949</v>
      </c>
      <c r="J1248" s="8">
        <v>1319245349</v>
      </c>
      <c r="K1248" t="b">
        <v>1</v>
      </c>
      <c r="L1248">
        <v>31</v>
      </c>
      <c r="M1248" t="b">
        <v>1</v>
      </c>
      <c r="N1248" s="5">
        <f>Table1[[#This Row],[pledged]]/Table1[[#This Row],[backers_count]]</f>
        <v>75.483870967741936</v>
      </c>
      <c r="O1248" s="1">
        <f t="shared" si="59"/>
        <v>117</v>
      </c>
      <c r="P1248" s="5" t="s">
        <v>8275</v>
      </c>
      <c r="Q1248" s="1" t="s">
        <v>8326</v>
      </c>
      <c r="R1248" s="1" t="s">
        <v>8327</v>
      </c>
      <c r="S1248" s="9">
        <f t="shared" si="57"/>
        <v>40838.043391203704</v>
      </c>
      <c r="T1248" s="11">
        <f t="shared" si="58"/>
        <v>40883.085057870368</v>
      </c>
      <c r="U1248" s="12" t="str">
        <f>TEXT(Table1[[#This Row],[Date Created Conversion (Launched at)]],"mmmm")</f>
        <v>October</v>
      </c>
      <c r="V1248" s="12">
        <f>YEAR(Table1[[#This Row],[Date Created Conversion (Launched at)]])</f>
        <v>2011</v>
      </c>
    </row>
    <row r="1249" spans="1:22" ht="28.7" x14ac:dyDescent="0.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 s="8">
        <v>1367823655</v>
      </c>
      <c r="J1249" s="8">
        <v>1365231655</v>
      </c>
      <c r="K1249" t="b">
        <v>1</v>
      </c>
      <c r="L1249">
        <v>50</v>
      </c>
      <c r="M1249" t="b">
        <v>1</v>
      </c>
      <c r="N1249" s="5">
        <f>Table1[[#This Row],[pledged]]/Table1[[#This Row],[backers_count]]</f>
        <v>85.5</v>
      </c>
      <c r="O1249" s="1">
        <f t="shared" si="59"/>
        <v>122</v>
      </c>
      <c r="P1249" s="5" t="s">
        <v>8275</v>
      </c>
      <c r="Q1249" s="1" t="s">
        <v>8326</v>
      </c>
      <c r="R1249" s="1" t="s">
        <v>8327</v>
      </c>
      <c r="S1249" s="9">
        <f t="shared" si="57"/>
        <v>41370.292303240742</v>
      </c>
      <c r="T1249" s="11">
        <f t="shared" si="58"/>
        <v>41400.292303240742</v>
      </c>
      <c r="U1249" s="12" t="str">
        <f>TEXT(Table1[[#This Row],[Date Created Conversion (Launched at)]],"mmmm")</f>
        <v>April</v>
      </c>
      <c r="V1249" s="12">
        <f>YEAR(Table1[[#This Row],[Date Created Conversion (Launched at)]])</f>
        <v>2013</v>
      </c>
    </row>
    <row r="1250" spans="1:22" ht="28.7" x14ac:dyDescent="0.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 s="8">
        <v>1402642740</v>
      </c>
      <c r="J1250" s="8">
        <v>1399563953</v>
      </c>
      <c r="K1250" t="b">
        <v>1</v>
      </c>
      <c r="L1250">
        <v>59</v>
      </c>
      <c r="M1250" t="b">
        <v>1</v>
      </c>
      <c r="N1250" s="5">
        <f>Table1[[#This Row],[pledged]]/Table1[[#This Row],[backers_count]]</f>
        <v>64.254237288135599</v>
      </c>
      <c r="O1250" s="1">
        <f t="shared" si="59"/>
        <v>152</v>
      </c>
      <c r="P1250" s="5" t="s">
        <v>8275</v>
      </c>
      <c r="Q1250" s="1" t="s">
        <v>8326</v>
      </c>
      <c r="R1250" s="1" t="s">
        <v>8327</v>
      </c>
      <c r="S1250" s="9">
        <f t="shared" si="57"/>
        <v>41767.656863425924</v>
      </c>
      <c r="T1250" s="11">
        <f t="shared" si="58"/>
        <v>41803.290972222225</v>
      </c>
      <c r="U1250" s="12" t="str">
        <f>TEXT(Table1[[#This Row],[Date Created Conversion (Launched at)]],"mmmm")</f>
        <v>May</v>
      </c>
      <c r="V1250" s="12">
        <f>YEAR(Table1[[#This Row],[Date Created Conversion (Launched at)]])</f>
        <v>2014</v>
      </c>
    </row>
    <row r="1251" spans="1:22" ht="43" x14ac:dyDescent="0.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 s="8">
        <v>1341683211</v>
      </c>
      <c r="J1251" s="8">
        <v>1339091211</v>
      </c>
      <c r="K1251" t="b">
        <v>1</v>
      </c>
      <c r="L1251">
        <v>81</v>
      </c>
      <c r="M1251" t="b">
        <v>1</v>
      </c>
      <c r="N1251" s="5">
        <f>Table1[[#This Row],[pledged]]/Table1[[#This Row],[backers_count]]</f>
        <v>64.46913580246914</v>
      </c>
      <c r="O1251" s="1">
        <f t="shared" si="59"/>
        <v>104</v>
      </c>
      <c r="P1251" s="5" t="s">
        <v>8275</v>
      </c>
      <c r="Q1251" s="1" t="s">
        <v>8326</v>
      </c>
      <c r="R1251" s="1" t="s">
        <v>8327</v>
      </c>
      <c r="S1251" s="9">
        <f t="shared" si="57"/>
        <v>41067.740868055553</v>
      </c>
      <c r="T1251" s="11">
        <f t="shared" si="58"/>
        <v>41097.740868055553</v>
      </c>
      <c r="U1251" s="12" t="str">
        <f>TEXT(Table1[[#This Row],[Date Created Conversion (Launched at)]],"mmmm")</f>
        <v>June</v>
      </c>
      <c r="V1251" s="12">
        <f>YEAR(Table1[[#This Row],[Date Created Conversion (Launched at)]])</f>
        <v>2012</v>
      </c>
    </row>
    <row r="1252" spans="1:22" ht="43" x14ac:dyDescent="0.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 s="8">
        <v>1410017131</v>
      </c>
      <c r="J1252" s="8">
        <v>1406129131</v>
      </c>
      <c r="K1252" t="b">
        <v>1</v>
      </c>
      <c r="L1252">
        <v>508</v>
      </c>
      <c r="M1252" t="b">
        <v>1</v>
      </c>
      <c r="N1252" s="5">
        <f>Table1[[#This Row],[pledged]]/Table1[[#This Row],[backers_count]]</f>
        <v>118.2007874015748</v>
      </c>
      <c r="O1252" s="1">
        <f t="shared" si="59"/>
        <v>200</v>
      </c>
      <c r="P1252" s="5" t="s">
        <v>8275</v>
      </c>
      <c r="Q1252" s="1" t="s">
        <v>8326</v>
      </c>
      <c r="R1252" s="1" t="s">
        <v>8327</v>
      </c>
      <c r="S1252" s="9">
        <f t="shared" si="57"/>
        <v>41843.64271990741</v>
      </c>
      <c r="T1252" s="11">
        <f t="shared" si="58"/>
        <v>41888.64271990741</v>
      </c>
      <c r="U1252" s="12" t="str">
        <f>TEXT(Table1[[#This Row],[Date Created Conversion (Launched at)]],"mmmm")</f>
        <v>July</v>
      </c>
      <c r="V1252" s="12">
        <f>YEAR(Table1[[#This Row],[Date Created Conversion (Launched at)]])</f>
        <v>2014</v>
      </c>
    </row>
    <row r="1253" spans="1:22" ht="28.7" x14ac:dyDescent="0.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 s="8">
        <v>1316979167</v>
      </c>
      <c r="J1253" s="8">
        <v>1311795167</v>
      </c>
      <c r="K1253" t="b">
        <v>1</v>
      </c>
      <c r="L1253">
        <v>74</v>
      </c>
      <c r="M1253" t="b">
        <v>1</v>
      </c>
      <c r="N1253" s="5">
        <f>Table1[[#This Row],[pledged]]/Table1[[#This Row],[backers_count]]</f>
        <v>82.540540540540547</v>
      </c>
      <c r="O1253" s="1">
        <f t="shared" si="59"/>
        <v>102</v>
      </c>
      <c r="P1253" s="5" t="s">
        <v>8275</v>
      </c>
      <c r="Q1253" s="1" t="s">
        <v>8326</v>
      </c>
      <c r="R1253" s="1" t="s">
        <v>8327</v>
      </c>
      <c r="S1253" s="9">
        <f t="shared" si="57"/>
        <v>40751.814432870371</v>
      </c>
      <c r="T1253" s="11">
        <f t="shared" si="58"/>
        <v>40811.814432870371</v>
      </c>
      <c r="U1253" s="12" t="str">
        <f>TEXT(Table1[[#This Row],[Date Created Conversion (Launched at)]],"mmmm")</f>
        <v>July</v>
      </c>
      <c r="V1253" s="12">
        <f>YEAR(Table1[[#This Row],[Date Created Conversion (Launched at)]])</f>
        <v>2011</v>
      </c>
    </row>
    <row r="1254" spans="1:22" ht="43" x14ac:dyDescent="0.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 s="8">
        <v>1382658169</v>
      </c>
      <c r="J1254" s="8">
        <v>1380238969</v>
      </c>
      <c r="K1254" t="b">
        <v>1</v>
      </c>
      <c r="L1254">
        <v>141</v>
      </c>
      <c r="M1254" t="b">
        <v>1</v>
      </c>
      <c r="N1254" s="5">
        <f>Table1[[#This Row],[pledged]]/Table1[[#This Row],[backers_count]]</f>
        <v>34.170212765957444</v>
      </c>
      <c r="O1254" s="1">
        <f t="shared" si="59"/>
        <v>138</v>
      </c>
      <c r="P1254" s="5" t="s">
        <v>8275</v>
      </c>
      <c r="Q1254" s="1" t="s">
        <v>8326</v>
      </c>
      <c r="R1254" s="1" t="s">
        <v>8327</v>
      </c>
      <c r="S1254" s="9">
        <f t="shared" si="57"/>
        <v>41543.988067129627</v>
      </c>
      <c r="T1254" s="11">
        <f t="shared" si="58"/>
        <v>41571.988067129627</v>
      </c>
      <c r="U1254" s="12" t="str">
        <f>TEXT(Table1[[#This Row],[Date Created Conversion (Launched at)]],"mmmm")</f>
        <v>September</v>
      </c>
      <c r="V1254" s="12">
        <f>YEAR(Table1[[#This Row],[Date Created Conversion (Launched at)]])</f>
        <v>2013</v>
      </c>
    </row>
    <row r="1255" spans="1:22" ht="43" x14ac:dyDescent="0.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 s="8">
        <v>1409770107</v>
      </c>
      <c r="J1255" s="8">
        <v>1407178107</v>
      </c>
      <c r="K1255" t="b">
        <v>1</v>
      </c>
      <c r="L1255">
        <v>711</v>
      </c>
      <c r="M1255" t="b">
        <v>1</v>
      </c>
      <c r="N1255" s="5">
        <f>Table1[[#This Row],[pledged]]/Table1[[#This Row],[backers_count]]</f>
        <v>42.73322081575246</v>
      </c>
      <c r="O1255" s="1">
        <f t="shared" si="59"/>
        <v>303833</v>
      </c>
      <c r="P1255" s="5" t="s">
        <v>8275</v>
      </c>
      <c r="Q1255" s="1" t="s">
        <v>8326</v>
      </c>
      <c r="R1255" s="1" t="s">
        <v>8327</v>
      </c>
      <c r="S1255" s="9">
        <f t="shared" si="57"/>
        <v>41855.783645833333</v>
      </c>
      <c r="T1255" s="11">
        <f t="shared" si="58"/>
        <v>41885.783645833333</v>
      </c>
      <c r="U1255" s="12" t="str">
        <f>TEXT(Table1[[#This Row],[Date Created Conversion (Launched at)]],"mmmm")</f>
        <v>August</v>
      </c>
      <c r="V1255" s="12">
        <f>YEAR(Table1[[#This Row],[Date Created Conversion (Launched at)]])</f>
        <v>2014</v>
      </c>
    </row>
    <row r="1256" spans="1:22" ht="43" x14ac:dyDescent="0.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 s="8">
        <v>1293857940</v>
      </c>
      <c r="J1256" s="8">
        <v>1288968886</v>
      </c>
      <c r="K1256" t="b">
        <v>1</v>
      </c>
      <c r="L1256">
        <v>141</v>
      </c>
      <c r="M1256" t="b">
        <v>1</v>
      </c>
      <c r="N1256" s="5">
        <f>Table1[[#This Row],[pledged]]/Table1[[#This Row],[backers_count]]</f>
        <v>94.489361702127653</v>
      </c>
      <c r="O1256" s="1">
        <f t="shared" si="59"/>
        <v>199</v>
      </c>
      <c r="P1256" s="5" t="s">
        <v>8275</v>
      </c>
      <c r="Q1256" s="1" t="s">
        <v>8326</v>
      </c>
      <c r="R1256" s="1" t="s">
        <v>8327</v>
      </c>
      <c r="S1256" s="9">
        <f t="shared" si="57"/>
        <v>40487.621365740742</v>
      </c>
      <c r="T1256" s="11">
        <f t="shared" si="58"/>
        <v>40544.207638888889</v>
      </c>
      <c r="U1256" s="12" t="str">
        <f>TEXT(Table1[[#This Row],[Date Created Conversion (Launched at)]],"mmmm")</f>
        <v>November</v>
      </c>
      <c r="V1256" s="12">
        <f>YEAR(Table1[[#This Row],[Date Created Conversion (Launched at)]])</f>
        <v>2010</v>
      </c>
    </row>
    <row r="1257" spans="1:22" ht="43" x14ac:dyDescent="0.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 s="8">
        <v>1385932652</v>
      </c>
      <c r="J1257" s="8">
        <v>1383337052</v>
      </c>
      <c r="K1257" t="b">
        <v>1</v>
      </c>
      <c r="L1257">
        <v>109</v>
      </c>
      <c r="M1257" t="b">
        <v>1</v>
      </c>
      <c r="N1257" s="5">
        <f>Table1[[#This Row],[pledged]]/Table1[[#This Row],[backers_count]]</f>
        <v>55.697247706422019</v>
      </c>
      <c r="O1257" s="1">
        <f t="shared" si="59"/>
        <v>202</v>
      </c>
      <c r="P1257" s="5" t="s">
        <v>8275</v>
      </c>
      <c r="Q1257" s="1" t="s">
        <v>8326</v>
      </c>
      <c r="R1257" s="1" t="s">
        <v>8327</v>
      </c>
      <c r="S1257" s="9">
        <f t="shared" si="57"/>
        <v>41579.845509259263</v>
      </c>
      <c r="T1257" s="11">
        <f t="shared" si="58"/>
        <v>41609.887175925927</v>
      </c>
      <c r="U1257" s="12" t="str">
        <f>TEXT(Table1[[#This Row],[Date Created Conversion (Launched at)]],"mmmm")</f>
        <v>November</v>
      </c>
      <c r="V1257" s="12">
        <f>YEAR(Table1[[#This Row],[Date Created Conversion (Launched at)]])</f>
        <v>2013</v>
      </c>
    </row>
    <row r="1258" spans="1:22" ht="43" x14ac:dyDescent="0.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 s="8">
        <v>1329084231</v>
      </c>
      <c r="J1258" s="8">
        <v>1326492231</v>
      </c>
      <c r="K1258" t="b">
        <v>1</v>
      </c>
      <c r="L1258">
        <v>361</v>
      </c>
      <c r="M1258" t="b">
        <v>1</v>
      </c>
      <c r="N1258" s="5">
        <f>Table1[[#This Row],[pledged]]/Table1[[#This Row],[backers_count]]</f>
        <v>98.030831024930734</v>
      </c>
      <c r="O1258" s="1">
        <f t="shared" si="59"/>
        <v>118</v>
      </c>
      <c r="P1258" s="5" t="s">
        <v>8275</v>
      </c>
      <c r="Q1258" s="1" t="s">
        <v>8326</v>
      </c>
      <c r="R1258" s="1" t="s">
        <v>8327</v>
      </c>
      <c r="S1258" s="9">
        <f t="shared" si="57"/>
        <v>40921.919340277775</v>
      </c>
      <c r="T1258" s="11">
        <f t="shared" si="58"/>
        <v>40951.919340277775</v>
      </c>
      <c r="U1258" s="12" t="str">
        <f>TEXT(Table1[[#This Row],[Date Created Conversion (Launched at)]],"mmmm")</f>
        <v>January</v>
      </c>
      <c r="V1258" s="12">
        <f>YEAR(Table1[[#This Row],[Date Created Conversion (Launched at)]])</f>
        <v>2012</v>
      </c>
    </row>
    <row r="1259" spans="1:22" ht="43" x14ac:dyDescent="0.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 s="8">
        <v>1301792590</v>
      </c>
      <c r="J1259" s="8">
        <v>1297562590</v>
      </c>
      <c r="K1259" t="b">
        <v>1</v>
      </c>
      <c r="L1259">
        <v>176</v>
      </c>
      <c r="M1259" t="b">
        <v>1</v>
      </c>
      <c r="N1259" s="5">
        <f>Table1[[#This Row],[pledged]]/Table1[[#This Row],[backers_count]]</f>
        <v>92.102272727272734</v>
      </c>
      <c r="O1259" s="1">
        <f t="shared" si="59"/>
        <v>295</v>
      </c>
      <c r="P1259" s="5" t="s">
        <v>8275</v>
      </c>
      <c r="Q1259" s="1" t="s">
        <v>8326</v>
      </c>
      <c r="R1259" s="1" t="s">
        <v>8327</v>
      </c>
      <c r="S1259" s="9">
        <f t="shared" si="57"/>
        <v>40587.085532407407</v>
      </c>
      <c r="T1259" s="11">
        <f t="shared" si="58"/>
        <v>40636.043865740743</v>
      </c>
      <c r="U1259" s="12" t="str">
        <f>TEXT(Table1[[#This Row],[Date Created Conversion (Launched at)]],"mmmm")</f>
        <v>February</v>
      </c>
      <c r="V1259" s="12">
        <f>YEAR(Table1[[#This Row],[Date Created Conversion (Launched at)]])</f>
        <v>2011</v>
      </c>
    </row>
    <row r="1260" spans="1:22" ht="43" x14ac:dyDescent="0.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 s="8">
        <v>1377960012</v>
      </c>
      <c r="J1260" s="8">
        <v>1375368012</v>
      </c>
      <c r="K1260" t="b">
        <v>1</v>
      </c>
      <c r="L1260">
        <v>670</v>
      </c>
      <c r="M1260" t="b">
        <v>1</v>
      </c>
      <c r="N1260" s="5">
        <f>Table1[[#This Row],[pledged]]/Table1[[#This Row],[backers_count]]</f>
        <v>38.175462686567165</v>
      </c>
      <c r="O1260" s="1">
        <f t="shared" si="59"/>
        <v>213</v>
      </c>
      <c r="P1260" s="5" t="s">
        <v>8275</v>
      </c>
      <c r="Q1260" s="1" t="s">
        <v>8326</v>
      </c>
      <c r="R1260" s="1" t="s">
        <v>8327</v>
      </c>
      <c r="S1260" s="9">
        <f t="shared" si="57"/>
        <v>41487.611250000002</v>
      </c>
      <c r="T1260" s="11">
        <f t="shared" si="58"/>
        <v>41517.611250000002</v>
      </c>
      <c r="U1260" s="12" t="str">
        <f>TEXT(Table1[[#This Row],[Date Created Conversion (Launched at)]],"mmmm")</f>
        <v>August</v>
      </c>
      <c r="V1260" s="12">
        <f>YEAR(Table1[[#This Row],[Date Created Conversion (Launched at)]])</f>
        <v>2013</v>
      </c>
    </row>
    <row r="1261" spans="1:22" ht="28.7" x14ac:dyDescent="0.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 s="8">
        <v>1402286340</v>
      </c>
      <c r="J1261" s="8">
        <v>1399504664</v>
      </c>
      <c r="K1261" t="b">
        <v>1</v>
      </c>
      <c r="L1261">
        <v>96</v>
      </c>
      <c r="M1261" t="b">
        <v>1</v>
      </c>
      <c r="N1261" s="5">
        <f>Table1[[#This Row],[pledged]]/Table1[[#This Row],[backers_count]]</f>
        <v>27.145833333333332</v>
      </c>
      <c r="O1261" s="1">
        <f t="shared" si="59"/>
        <v>104</v>
      </c>
      <c r="P1261" s="5" t="s">
        <v>8275</v>
      </c>
      <c r="Q1261" s="1" t="s">
        <v>8326</v>
      </c>
      <c r="R1261" s="1" t="s">
        <v>8327</v>
      </c>
      <c r="S1261" s="9">
        <f t="shared" si="57"/>
        <v>41766.970648148148</v>
      </c>
      <c r="T1261" s="11">
        <f t="shared" si="58"/>
        <v>41799.165972222225</v>
      </c>
      <c r="U1261" s="12" t="str">
        <f>TEXT(Table1[[#This Row],[Date Created Conversion (Launched at)]],"mmmm")</f>
        <v>May</v>
      </c>
      <c r="V1261" s="12">
        <f>YEAR(Table1[[#This Row],[Date Created Conversion (Launched at)]])</f>
        <v>2014</v>
      </c>
    </row>
    <row r="1262" spans="1:22" ht="43" x14ac:dyDescent="0.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 s="8">
        <v>1393445620</v>
      </c>
      <c r="J1262" s="8">
        <v>1390853620</v>
      </c>
      <c r="K1262" t="b">
        <v>1</v>
      </c>
      <c r="L1262">
        <v>74</v>
      </c>
      <c r="M1262" t="b">
        <v>1</v>
      </c>
      <c r="N1262" s="5">
        <f>Table1[[#This Row],[pledged]]/Table1[[#This Row],[backers_count]]</f>
        <v>50.689189189189186</v>
      </c>
      <c r="O1262" s="1">
        <f t="shared" si="59"/>
        <v>114</v>
      </c>
      <c r="P1262" s="5" t="s">
        <v>8275</v>
      </c>
      <c r="Q1262" s="1" t="s">
        <v>8326</v>
      </c>
      <c r="R1262" s="1" t="s">
        <v>8327</v>
      </c>
      <c r="S1262" s="9">
        <f t="shared" si="57"/>
        <v>41666.842824074076</v>
      </c>
      <c r="T1262" s="11">
        <f t="shared" si="58"/>
        <v>41696.842824074076</v>
      </c>
      <c r="U1262" s="12" t="str">
        <f>TEXT(Table1[[#This Row],[Date Created Conversion (Launched at)]],"mmmm")</f>
        <v>January</v>
      </c>
      <c r="V1262" s="12">
        <f>YEAR(Table1[[#This Row],[Date Created Conversion (Launched at)]])</f>
        <v>2014</v>
      </c>
    </row>
    <row r="1263" spans="1:22" ht="28.7" x14ac:dyDescent="0.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 s="8">
        <v>1390983227</v>
      </c>
      <c r="J1263" s="8">
        <v>1388391227</v>
      </c>
      <c r="K1263" t="b">
        <v>1</v>
      </c>
      <c r="L1263">
        <v>52</v>
      </c>
      <c r="M1263" t="b">
        <v>1</v>
      </c>
      <c r="N1263" s="5">
        <f>Table1[[#This Row],[pledged]]/Table1[[#This Row],[backers_count]]</f>
        <v>38.942307692307693</v>
      </c>
      <c r="O1263" s="1">
        <f t="shared" si="59"/>
        <v>101</v>
      </c>
      <c r="P1263" s="5" t="s">
        <v>8275</v>
      </c>
      <c r="Q1263" s="1" t="s">
        <v>8326</v>
      </c>
      <c r="R1263" s="1" t="s">
        <v>8327</v>
      </c>
      <c r="S1263" s="9">
        <f t="shared" si="57"/>
        <v>41638.342905092592</v>
      </c>
      <c r="T1263" s="11">
        <f t="shared" si="58"/>
        <v>41668.342905092592</v>
      </c>
      <c r="U1263" s="12" t="str">
        <f>TEXT(Table1[[#This Row],[Date Created Conversion (Launched at)]],"mmmm")</f>
        <v>December</v>
      </c>
      <c r="V1263" s="12">
        <f>YEAR(Table1[[#This Row],[Date Created Conversion (Launched at)]])</f>
        <v>2013</v>
      </c>
    </row>
    <row r="1264" spans="1:22" ht="43" x14ac:dyDescent="0.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 s="8">
        <v>1392574692</v>
      </c>
      <c r="J1264" s="8">
        <v>1389982692</v>
      </c>
      <c r="K1264" t="b">
        <v>1</v>
      </c>
      <c r="L1264">
        <v>105</v>
      </c>
      <c r="M1264" t="b">
        <v>1</v>
      </c>
      <c r="N1264" s="5">
        <f>Table1[[#This Row],[pledged]]/Table1[[#This Row],[backers_count]]</f>
        <v>77.638095238095232</v>
      </c>
      <c r="O1264" s="1">
        <f t="shared" si="59"/>
        <v>125</v>
      </c>
      <c r="P1264" s="5" t="s">
        <v>8275</v>
      </c>
      <c r="Q1264" s="1" t="s">
        <v>8326</v>
      </c>
      <c r="R1264" s="1" t="s">
        <v>8327</v>
      </c>
      <c r="S1264" s="9">
        <f t="shared" si="57"/>
        <v>41656.762638888889</v>
      </c>
      <c r="T1264" s="11">
        <f t="shared" si="58"/>
        <v>41686.762638888889</v>
      </c>
      <c r="U1264" s="12" t="str">
        <f>TEXT(Table1[[#This Row],[Date Created Conversion (Launched at)]],"mmmm")</f>
        <v>January</v>
      </c>
      <c r="V1264" s="12">
        <f>YEAR(Table1[[#This Row],[Date Created Conversion (Launched at)]])</f>
        <v>2014</v>
      </c>
    </row>
    <row r="1265" spans="1:22" ht="28.7" x14ac:dyDescent="0.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 s="8">
        <v>1396054800</v>
      </c>
      <c r="J1265" s="8">
        <v>1393034470</v>
      </c>
      <c r="K1265" t="b">
        <v>1</v>
      </c>
      <c r="L1265">
        <v>41</v>
      </c>
      <c r="M1265" t="b">
        <v>1</v>
      </c>
      <c r="N1265" s="5">
        <f>Table1[[#This Row],[pledged]]/Table1[[#This Row],[backers_count]]</f>
        <v>43.536585365853661</v>
      </c>
      <c r="O1265" s="1">
        <f t="shared" si="59"/>
        <v>119</v>
      </c>
      <c r="P1265" s="5" t="s">
        <v>8275</v>
      </c>
      <c r="Q1265" s="1" t="s">
        <v>8326</v>
      </c>
      <c r="R1265" s="1" t="s">
        <v>8327</v>
      </c>
      <c r="S1265" s="9">
        <f t="shared" si="57"/>
        <v>41692.084143518521</v>
      </c>
      <c r="T1265" s="11">
        <f t="shared" si="58"/>
        <v>41727.041666666664</v>
      </c>
      <c r="U1265" s="12" t="str">
        <f>TEXT(Table1[[#This Row],[Date Created Conversion (Launched at)]],"mmmm")</f>
        <v>February</v>
      </c>
      <c r="V1265" s="12">
        <f>YEAR(Table1[[#This Row],[Date Created Conversion (Launched at)]])</f>
        <v>2014</v>
      </c>
    </row>
    <row r="1266" spans="1:22" ht="43" x14ac:dyDescent="0.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 s="8">
        <v>1383062083</v>
      </c>
      <c r="J1266" s="8">
        <v>1380556483</v>
      </c>
      <c r="K1266" t="b">
        <v>1</v>
      </c>
      <c r="L1266">
        <v>34</v>
      </c>
      <c r="M1266" t="b">
        <v>1</v>
      </c>
      <c r="N1266" s="5">
        <f>Table1[[#This Row],[pledged]]/Table1[[#This Row],[backers_count]]</f>
        <v>31.823529411764707</v>
      </c>
      <c r="O1266" s="1">
        <f t="shared" si="59"/>
        <v>166</v>
      </c>
      <c r="P1266" s="5" t="s">
        <v>8275</v>
      </c>
      <c r="Q1266" s="1" t="s">
        <v>8326</v>
      </c>
      <c r="R1266" s="1" t="s">
        <v>8327</v>
      </c>
      <c r="S1266" s="9">
        <f t="shared" si="57"/>
        <v>41547.662997685184</v>
      </c>
      <c r="T1266" s="11">
        <f t="shared" si="58"/>
        <v>41576.662997685184</v>
      </c>
      <c r="U1266" s="12" t="str">
        <f>TEXT(Table1[[#This Row],[Date Created Conversion (Launched at)]],"mmmm")</f>
        <v>September</v>
      </c>
      <c r="V1266" s="12">
        <f>YEAR(Table1[[#This Row],[Date Created Conversion (Launched at)]])</f>
        <v>2013</v>
      </c>
    </row>
    <row r="1267" spans="1:22" ht="57.35" x14ac:dyDescent="0.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 s="8">
        <v>1291131815</v>
      </c>
      <c r="J1267" s="8">
        <v>1287071015</v>
      </c>
      <c r="K1267" t="b">
        <v>1</v>
      </c>
      <c r="L1267">
        <v>66</v>
      </c>
      <c r="M1267" t="b">
        <v>1</v>
      </c>
      <c r="N1267" s="5">
        <f>Table1[[#This Row],[pledged]]/Table1[[#This Row],[backers_count]]</f>
        <v>63.184393939393942</v>
      </c>
      <c r="O1267" s="1">
        <f t="shared" si="59"/>
        <v>119</v>
      </c>
      <c r="P1267" s="5" t="s">
        <v>8275</v>
      </c>
      <c r="Q1267" s="1" t="s">
        <v>8326</v>
      </c>
      <c r="R1267" s="1" t="s">
        <v>8327</v>
      </c>
      <c r="S1267" s="9">
        <f t="shared" si="57"/>
        <v>40465.655266203699</v>
      </c>
      <c r="T1267" s="11">
        <f t="shared" si="58"/>
        <v>40512.655266203699</v>
      </c>
      <c r="U1267" s="12" t="str">
        <f>TEXT(Table1[[#This Row],[Date Created Conversion (Launched at)]],"mmmm")</f>
        <v>October</v>
      </c>
      <c r="V1267" s="12">
        <f>YEAR(Table1[[#This Row],[Date Created Conversion (Launched at)]])</f>
        <v>2010</v>
      </c>
    </row>
    <row r="1268" spans="1:22" ht="28.7" x14ac:dyDescent="0.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 s="8">
        <v>1389474145</v>
      </c>
      <c r="J1268" s="8">
        <v>1386882145</v>
      </c>
      <c r="K1268" t="b">
        <v>1</v>
      </c>
      <c r="L1268">
        <v>50</v>
      </c>
      <c r="M1268" t="b">
        <v>1</v>
      </c>
      <c r="N1268" s="5">
        <f>Table1[[#This Row],[pledged]]/Table1[[#This Row],[backers_count]]</f>
        <v>190.9</v>
      </c>
      <c r="O1268" s="1">
        <f t="shared" si="59"/>
        <v>100</v>
      </c>
      <c r="P1268" s="5" t="s">
        <v>8275</v>
      </c>
      <c r="Q1268" s="1" t="s">
        <v>8326</v>
      </c>
      <c r="R1268" s="1" t="s">
        <v>8327</v>
      </c>
      <c r="S1268" s="9">
        <f t="shared" si="57"/>
        <v>41620.87667824074</v>
      </c>
      <c r="T1268" s="11">
        <f t="shared" si="58"/>
        <v>41650.87667824074</v>
      </c>
      <c r="U1268" s="12" t="str">
        <f>TEXT(Table1[[#This Row],[Date Created Conversion (Launched at)]],"mmmm")</f>
        <v>December</v>
      </c>
      <c r="V1268" s="12">
        <f>YEAR(Table1[[#This Row],[Date Created Conversion (Launched at)]])</f>
        <v>2013</v>
      </c>
    </row>
    <row r="1269" spans="1:22" ht="43" x14ac:dyDescent="0.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 s="8">
        <v>1374674558</v>
      </c>
      <c r="J1269" s="8">
        <v>1372082558</v>
      </c>
      <c r="K1269" t="b">
        <v>1</v>
      </c>
      <c r="L1269">
        <v>159</v>
      </c>
      <c r="M1269" t="b">
        <v>1</v>
      </c>
      <c r="N1269" s="5">
        <f>Table1[[#This Row],[pledged]]/Table1[[#This Row],[backers_count]]</f>
        <v>140.85534591194968</v>
      </c>
      <c r="O1269" s="1">
        <f t="shared" si="59"/>
        <v>102</v>
      </c>
      <c r="P1269" s="5" t="s">
        <v>8275</v>
      </c>
      <c r="Q1269" s="1" t="s">
        <v>8326</v>
      </c>
      <c r="R1269" s="1" t="s">
        <v>8327</v>
      </c>
      <c r="S1269" s="9">
        <f t="shared" si="57"/>
        <v>41449.585162037038</v>
      </c>
      <c r="T1269" s="11">
        <f t="shared" si="58"/>
        <v>41479.585162037038</v>
      </c>
      <c r="U1269" s="12" t="str">
        <f>TEXT(Table1[[#This Row],[Date Created Conversion (Launched at)]],"mmmm")</f>
        <v>June</v>
      </c>
      <c r="V1269" s="12">
        <f>YEAR(Table1[[#This Row],[Date Created Conversion (Launched at)]])</f>
        <v>2013</v>
      </c>
    </row>
    <row r="1270" spans="1:22" ht="28.7" x14ac:dyDescent="0.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 s="8">
        <v>1379708247</v>
      </c>
      <c r="J1270" s="8">
        <v>1377116247</v>
      </c>
      <c r="K1270" t="b">
        <v>1</v>
      </c>
      <c r="L1270">
        <v>182</v>
      </c>
      <c r="M1270" t="b">
        <v>1</v>
      </c>
      <c r="N1270" s="5">
        <f>Table1[[#This Row],[pledged]]/Table1[[#This Row],[backers_count]]</f>
        <v>76.92307692307692</v>
      </c>
      <c r="O1270" s="1">
        <f t="shared" si="59"/>
        <v>117</v>
      </c>
      <c r="P1270" s="5" t="s">
        <v>8275</v>
      </c>
      <c r="Q1270" s="1" t="s">
        <v>8326</v>
      </c>
      <c r="R1270" s="1" t="s">
        <v>8327</v>
      </c>
      <c r="S1270" s="9">
        <f t="shared" si="57"/>
        <v>41507.845451388886</v>
      </c>
      <c r="T1270" s="11">
        <f t="shared" si="58"/>
        <v>41537.845451388886</v>
      </c>
      <c r="U1270" s="12" t="str">
        <f>TEXT(Table1[[#This Row],[Date Created Conversion (Launched at)]],"mmmm")</f>
        <v>August</v>
      </c>
      <c r="V1270" s="12">
        <f>YEAR(Table1[[#This Row],[Date Created Conversion (Launched at)]])</f>
        <v>2013</v>
      </c>
    </row>
    <row r="1271" spans="1:22" ht="43" x14ac:dyDescent="0.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 s="8">
        <v>1460764800</v>
      </c>
      <c r="J1271" s="8">
        <v>1458157512</v>
      </c>
      <c r="K1271" t="b">
        <v>1</v>
      </c>
      <c r="L1271">
        <v>206</v>
      </c>
      <c r="M1271" t="b">
        <v>1</v>
      </c>
      <c r="N1271" s="5">
        <f>Table1[[#This Row],[pledged]]/Table1[[#This Row],[backers_count]]</f>
        <v>99.15533980582525</v>
      </c>
      <c r="O1271" s="1">
        <f t="shared" si="59"/>
        <v>109</v>
      </c>
      <c r="P1271" s="5" t="s">
        <v>8275</v>
      </c>
      <c r="Q1271" s="1" t="s">
        <v>8326</v>
      </c>
      <c r="R1271" s="1" t="s">
        <v>8327</v>
      </c>
      <c r="S1271" s="9">
        <f t="shared" si="57"/>
        <v>42445.823055555556</v>
      </c>
      <c r="T1271" s="11">
        <f t="shared" si="58"/>
        <v>42476</v>
      </c>
      <c r="U1271" s="12" t="str">
        <f>TEXT(Table1[[#This Row],[Date Created Conversion (Launched at)]],"mmmm")</f>
        <v>March</v>
      </c>
      <c r="V1271" s="12">
        <f>YEAR(Table1[[#This Row],[Date Created Conversion (Launched at)]])</f>
        <v>2016</v>
      </c>
    </row>
    <row r="1272" spans="1:22" ht="28.7" x14ac:dyDescent="0.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 s="8">
        <v>1332704042</v>
      </c>
      <c r="J1272" s="8">
        <v>1327523642</v>
      </c>
      <c r="K1272" t="b">
        <v>1</v>
      </c>
      <c r="L1272">
        <v>169</v>
      </c>
      <c r="M1272" t="b">
        <v>1</v>
      </c>
      <c r="N1272" s="5">
        <f>Table1[[#This Row],[pledged]]/Table1[[#This Row],[backers_count]]</f>
        <v>67.881656804733723</v>
      </c>
      <c r="O1272" s="1">
        <f t="shared" si="59"/>
        <v>115</v>
      </c>
      <c r="P1272" s="5" t="s">
        <v>8275</v>
      </c>
      <c r="Q1272" s="1" t="s">
        <v>8326</v>
      </c>
      <c r="R1272" s="1" t="s">
        <v>8327</v>
      </c>
      <c r="S1272" s="9">
        <f t="shared" si="57"/>
        <v>40933.85696759259</v>
      </c>
      <c r="T1272" s="11">
        <f t="shared" si="58"/>
        <v>40993.815300925926</v>
      </c>
      <c r="U1272" s="12" t="str">
        <f>TEXT(Table1[[#This Row],[Date Created Conversion (Launched at)]],"mmmm")</f>
        <v>January</v>
      </c>
      <c r="V1272" s="12">
        <f>YEAR(Table1[[#This Row],[Date Created Conversion (Launched at)]])</f>
        <v>2012</v>
      </c>
    </row>
    <row r="1273" spans="1:22" ht="43" x14ac:dyDescent="0.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 s="8">
        <v>1384363459</v>
      </c>
      <c r="J1273" s="8">
        <v>1381767859</v>
      </c>
      <c r="K1273" t="b">
        <v>1</v>
      </c>
      <c r="L1273">
        <v>31</v>
      </c>
      <c r="M1273" t="b">
        <v>1</v>
      </c>
      <c r="N1273" s="5">
        <f>Table1[[#This Row],[pledged]]/Table1[[#This Row],[backers_count]]</f>
        <v>246.29032258064515</v>
      </c>
      <c r="O1273" s="1">
        <f t="shared" si="59"/>
        <v>102</v>
      </c>
      <c r="P1273" s="5" t="s">
        <v>8275</v>
      </c>
      <c r="Q1273" s="1" t="s">
        <v>8326</v>
      </c>
      <c r="R1273" s="1" t="s">
        <v>8327</v>
      </c>
      <c r="S1273" s="9">
        <f t="shared" si="57"/>
        <v>41561.683553240742</v>
      </c>
      <c r="T1273" s="11">
        <f t="shared" si="58"/>
        <v>41591.725219907406</v>
      </c>
      <c r="U1273" s="12" t="str">
        <f>TEXT(Table1[[#This Row],[Date Created Conversion (Launched at)]],"mmmm")</f>
        <v>October</v>
      </c>
      <c r="V1273" s="12">
        <f>YEAR(Table1[[#This Row],[Date Created Conversion (Launched at)]])</f>
        <v>2013</v>
      </c>
    </row>
    <row r="1274" spans="1:22" ht="57.35" x14ac:dyDescent="0.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 s="8">
        <v>1276574400</v>
      </c>
      <c r="J1274" s="8">
        <v>1270576379</v>
      </c>
      <c r="K1274" t="b">
        <v>1</v>
      </c>
      <c r="L1274">
        <v>28</v>
      </c>
      <c r="M1274" t="b">
        <v>1</v>
      </c>
      <c r="N1274" s="5">
        <f>Table1[[#This Row],[pledged]]/Table1[[#This Row],[backers_count]]</f>
        <v>189.28571428571428</v>
      </c>
      <c r="O1274" s="1">
        <f t="shared" si="59"/>
        <v>106</v>
      </c>
      <c r="P1274" s="5" t="s">
        <v>8275</v>
      </c>
      <c r="Q1274" s="1" t="s">
        <v>8326</v>
      </c>
      <c r="R1274" s="1" t="s">
        <v>8327</v>
      </c>
      <c r="S1274" s="9">
        <f t="shared" si="57"/>
        <v>40274.745127314818</v>
      </c>
      <c r="T1274" s="11">
        <f t="shared" si="58"/>
        <v>40344.166666666664</v>
      </c>
      <c r="U1274" s="12" t="str">
        <f>TEXT(Table1[[#This Row],[Date Created Conversion (Launched at)]],"mmmm")</f>
        <v>April</v>
      </c>
      <c r="V1274" s="12">
        <f>YEAR(Table1[[#This Row],[Date Created Conversion (Launched at)]])</f>
        <v>2010</v>
      </c>
    </row>
    <row r="1275" spans="1:22" ht="43" x14ac:dyDescent="0.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 s="8">
        <v>1409506291</v>
      </c>
      <c r="J1275" s="8">
        <v>1406914291</v>
      </c>
      <c r="K1275" t="b">
        <v>1</v>
      </c>
      <c r="L1275">
        <v>54</v>
      </c>
      <c r="M1275" t="b">
        <v>1</v>
      </c>
      <c r="N1275" s="5">
        <f>Table1[[#This Row],[pledged]]/Table1[[#This Row],[backers_count]]</f>
        <v>76.666666666666671</v>
      </c>
      <c r="O1275" s="1">
        <f t="shared" si="59"/>
        <v>104</v>
      </c>
      <c r="P1275" s="5" t="s">
        <v>8275</v>
      </c>
      <c r="Q1275" s="1" t="s">
        <v>8326</v>
      </c>
      <c r="R1275" s="1" t="s">
        <v>8327</v>
      </c>
      <c r="S1275" s="9">
        <f t="shared" si="57"/>
        <v>41852.730219907404</v>
      </c>
      <c r="T1275" s="11">
        <f t="shared" si="58"/>
        <v>41882.730219907404</v>
      </c>
      <c r="U1275" s="12" t="str">
        <f>TEXT(Table1[[#This Row],[Date Created Conversion (Launched at)]],"mmmm")</f>
        <v>August</v>
      </c>
      <c r="V1275" s="12">
        <f>YEAR(Table1[[#This Row],[Date Created Conversion (Launched at)]])</f>
        <v>2014</v>
      </c>
    </row>
    <row r="1276" spans="1:22" ht="43" x14ac:dyDescent="0.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 s="8">
        <v>1346344425</v>
      </c>
      <c r="J1276" s="8">
        <v>1343320425</v>
      </c>
      <c r="K1276" t="b">
        <v>1</v>
      </c>
      <c r="L1276">
        <v>467</v>
      </c>
      <c r="M1276" t="b">
        <v>1</v>
      </c>
      <c r="N1276" s="5">
        <f>Table1[[#This Row],[pledged]]/Table1[[#This Row],[backers_count]]</f>
        <v>82.963254817987149</v>
      </c>
      <c r="O1276" s="1">
        <f t="shared" si="59"/>
        <v>155</v>
      </c>
      <c r="P1276" s="5" t="s">
        <v>8275</v>
      </c>
      <c r="Q1276" s="1" t="s">
        <v>8326</v>
      </c>
      <c r="R1276" s="1" t="s">
        <v>8327</v>
      </c>
      <c r="S1276" s="9">
        <f t="shared" si="57"/>
        <v>41116.690104166664</v>
      </c>
      <c r="T1276" s="11">
        <f t="shared" si="58"/>
        <v>41151.690104166664</v>
      </c>
      <c r="U1276" s="12" t="str">
        <f>TEXT(Table1[[#This Row],[Date Created Conversion (Launched at)]],"mmmm")</f>
        <v>July</v>
      </c>
      <c r="V1276" s="12">
        <f>YEAR(Table1[[#This Row],[Date Created Conversion (Launched at)]])</f>
        <v>2012</v>
      </c>
    </row>
    <row r="1277" spans="1:22" ht="43" x14ac:dyDescent="0.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 s="8">
        <v>1375908587</v>
      </c>
      <c r="J1277" s="8">
        <v>1372884587</v>
      </c>
      <c r="K1277" t="b">
        <v>1</v>
      </c>
      <c r="L1277">
        <v>389</v>
      </c>
      <c r="M1277" t="b">
        <v>1</v>
      </c>
      <c r="N1277" s="5">
        <f>Table1[[#This Row],[pledged]]/Table1[[#This Row],[backers_count]]</f>
        <v>62.522107969151669</v>
      </c>
      <c r="O1277" s="1">
        <f t="shared" si="59"/>
        <v>162</v>
      </c>
      <c r="P1277" s="5" t="s">
        <v>8275</v>
      </c>
      <c r="Q1277" s="1" t="s">
        <v>8326</v>
      </c>
      <c r="R1277" s="1" t="s">
        <v>8327</v>
      </c>
      <c r="S1277" s="9">
        <f t="shared" si="57"/>
        <v>41458.867905092593</v>
      </c>
      <c r="T1277" s="11">
        <f t="shared" si="58"/>
        <v>41493.867905092593</v>
      </c>
      <c r="U1277" s="12" t="str">
        <f>TEXT(Table1[[#This Row],[Date Created Conversion (Launched at)]],"mmmm")</f>
        <v>July</v>
      </c>
      <c r="V1277" s="12">
        <f>YEAR(Table1[[#This Row],[Date Created Conversion (Launched at)]])</f>
        <v>2013</v>
      </c>
    </row>
    <row r="1278" spans="1:22" ht="28.7" x14ac:dyDescent="0.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 s="8">
        <v>1251777600</v>
      </c>
      <c r="J1278" s="8">
        <v>1247504047</v>
      </c>
      <c r="K1278" t="b">
        <v>1</v>
      </c>
      <c r="L1278">
        <v>68</v>
      </c>
      <c r="M1278" t="b">
        <v>1</v>
      </c>
      <c r="N1278" s="5">
        <f>Table1[[#This Row],[pledged]]/Table1[[#This Row],[backers_count]]</f>
        <v>46.06808823529412</v>
      </c>
      <c r="O1278" s="1">
        <f t="shared" si="59"/>
        <v>104</v>
      </c>
      <c r="P1278" s="5" t="s">
        <v>8275</v>
      </c>
      <c r="Q1278" s="1" t="s">
        <v>8326</v>
      </c>
      <c r="R1278" s="1" t="s">
        <v>8327</v>
      </c>
      <c r="S1278" s="9">
        <f t="shared" si="57"/>
        <v>40007.704247685186</v>
      </c>
      <c r="T1278" s="11">
        <f t="shared" si="58"/>
        <v>40057.166666666664</v>
      </c>
      <c r="U1278" s="12" t="str">
        <f>TEXT(Table1[[#This Row],[Date Created Conversion (Launched at)]],"mmmm")</f>
        <v>July</v>
      </c>
      <c r="V1278" s="12">
        <f>YEAR(Table1[[#This Row],[Date Created Conversion (Launched at)]])</f>
        <v>2009</v>
      </c>
    </row>
    <row r="1279" spans="1:22" ht="43" x14ac:dyDescent="0.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 s="8">
        <v>1346765347</v>
      </c>
      <c r="J1279" s="8">
        <v>1343741347</v>
      </c>
      <c r="K1279" t="b">
        <v>1</v>
      </c>
      <c r="L1279">
        <v>413</v>
      </c>
      <c r="M1279" t="b">
        <v>1</v>
      </c>
      <c r="N1279" s="5">
        <f>Table1[[#This Row],[pledged]]/Table1[[#This Row],[backers_count]]</f>
        <v>38.543946731234868</v>
      </c>
      <c r="O1279" s="1">
        <f t="shared" si="59"/>
        <v>106</v>
      </c>
      <c r="P1279" s="5" t="s">
        <v>8275</v>
      </c>
      <c r="Q1279" s="1" t="s">
        <v>8326</v>
      </c>
      <c r="R1279" s="1" t="s">
        <v>8327</v>
      </c>
      <c r="S1279" s="9">
        <f t="shared" si="57"/>
        <v>41121.561886574076</v>
      </c>
      <c r="T1279" s="11">
        <f t="shared" si="58"/>
        <v>41156.561886574076</v>
      </c>
      <c r="U1279" s="12" t="str">
        <f>TEXT(Table1[[#This Row],[Date Created Conversion (Launched at)]],"mmmm")</f>
        <v>July</v>
      </c>
      <c r="V1279" s="12">
        <f>YEAR(Table1[[#This Row],[Date Created Conversion (Launched at)]])</f>
        <v>2012</v>
      </c>
    </row>
    <row r="1280" spans="1:22" ht="43" x14ac:dyDescent="0.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 s="8">
        <v>1403661600</v>
      </c>
      <c r="J1280" s="8">
        <v>1401196766</v>
      </c>
      <c r="K1280" t="b">
        <v>1</v>
      </c>
      <c r="L1280">
        <v>190</v>
      </c>
      <c r="M1280" t="b">
        <v>1</v>
      </c>
      <c r="N1280" s="5">
        <f>Table1[[#This Row],[pledged]]/Table1[[#This Row],[backers_count]]</f>
        <v>53.005263157894738</v>
      </c>
      <c r="O1280" s="1">
        <f t="shared" si="59"/>
        <v>155</v>
      </c>
      <c r="P1280" s="5" t="s">
        <v>8275</v>
      </c>
      <c r="Q1280" s="1" t="s">
        <v>8326</v>
      </c>
      <c r="R1280" s="1" t="s">
        <v>8327</v>
      </c>
      <c r="S1280" s="9">
        <f t="shared" si="57"/>
        <v>41786.555162037039</v>
      </c>
      <c r="T1280" s="11">
        <f t="shared" si="58"/>
        <v>41815.083333333336</v>
      </c>
      <c r="U1280" s="12" t="str">
        <f>TEXT(Table1[[#This Row],[Date Created Conversion (Launched at)]],"mmmm")</f>
        <v>May</v>
      </c>
      <c r="V1280" s="12">
        <f>YEAR(Table1[[#This Row],[Date Created Conversion (Launched at)]])</f>
        <v>2014</v>
      </c>
    </row>
    <row r="1281" spans="1:22" ht="43" x14ac:dyDescent="0.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 s="8">
        <v>1395624170</v>
      </c>
      <c r="J1281" s="8">
        <v>1392171770</v>
      </c>
      <c r="K1281" t="b">
        <v>1</v>
      </c>
      <c r="L1281">
        <v>189</v>
      </c>
      <c r="M1281" t="b">
        <v>1</v>
      </c>
      <c r="N1281" s="5">
        <f>Table1[[#This Row],[pledged]]/Table1[[#This Row],[backers_count]]</f>
        <v>73.355396825396824</v>
      </c>
      <c r="O1281" s="1">
        <f t="shared" si="59"/>
        <v>111</v>
      </c>
      <c r="P1281" s="5" t="s">
        <v>8275</v>
      </c>
      <c r="Q1281" s="1" t="s">
        <v>8326</v>
      </c>
      <c r="R1281" s="1" t="s">
        <v>8327</v>
      </c>
      <c r="S1281" s="9">
        <f t="shared" si="57"/>
        <v>41682.099189814813</v>
      </c>
      <c r="T1281" s="11">
        <f t="shared" si="58"/>
        <v>41722.057523148149</v>
      </c>
      <c r="U1281" s="12" t="str">
        <f>TEXT(Table1[[#This Row],[Date Created Conversion (Launched at)]],"mmmm")</f>
        <v>February</v>
      </c>
      <c r="V1281" s="12">
        <f>YEAR(Table1[[#This Row],[Date Created Conversion (Launched at)]])</f>
        <v>2014</v>
      </c>
    </row>
    <row r="1282" spans="1:22" ht="43" x14ac:dyDescent="0.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 s="8">
        <v>1299003054</v>
      </c>
      <c r="J1282" s="8">
        <v>1291227054</v>
      </c>
      <c r="K1282" t="b">
        <v>1</v>
      </c>
      <c r="L1282">
        <v>130</v>
      </c>
      <c r="M1282" t="b">
        <v>1</v>
      </c>
      <c r="N1282" s="5">
        <f>Table1[[#This Row],[pledged]]/Table1[[#This Row],[backers_count]]</f>
        <v>127.97523076923076</v>
      </c>
      <c r="O1282" s="1">
        <f t="shared" si="59"/>
        <v>111</v>
      </c>
      <c r="P1282" s="5" t="s">
        <v>8275</v>
      </c>
      <c r="Q1282" s="1" t="s">
        <v>8326</v>
      </c>
      <c r="R1282" s="1" t="s">
        <v>8327</v>
      </c>
      <c r="S1282" s="9">
        <f t="shared" ref="S1282:S1345" si="60">(J1282/86400)+DATE(1970,1,1)</f>
        <v>40513.757569444446</v>
      </c>
      <c r="T1282" s="11">
        <f t="shared" ref="T1282:T1345" si="61">(I1282/86400)+DATE(1970,1,1)</f>
        <v>40603.757569444446</v>
      </c>
      <c r="U1282" s="12" t="str">
        <f>TEXT(Table1[[#This Row],[Date Created Conversion (Launched at)]],"mmmm")</f>
        <v>December</v>
      </c>
      <c r="V1282" s="12">
        <f>YEAR(Table1[[#This Row],[Date Created Conversion (Launched at)]])</f>
        <v>2010</v>
      </c>
    </row>
    <row r="1283" spans="1:22" ht="43" x14ac:dyDescent="0.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 s="8">
        <v>1375033836</v>
      </c>
      <c r="J1283" s="8">
        <v>1373305836</v>
      </c>
      <c r="K1283" t="b">
        <v>1</v>
      </c>
      <c r="L1283">
        <v>74</v>
      </c>
      <c r="M1283" t="b">
        <v>1</v>
      </c>
      <c r="N1283" s="5">
        <f>Table1[[#This Row],[pledged]]/Table1[[#This Row],[backers_count]]</f>
        <v>104.72972972972973</v>
      </c>
      <c r="O1283" s="1">
        <f t="shared" ref="O1283:O1346" si="62">ROUND(($E1283/$D1283)*100,0)</f>
        <v>111</v>
      </c>
      <c r="P1283" s="5" t="s">
        <v>8275</v>
      </c>
      <c r="Q1283" s="1" t="s">
        <v>8326</v>
      </c>
      <c r="R1283" s="1" t="s">
        <v>8327</v>
      </c>
      <c r="S1283" s="9">
        <f t="shared" si="60"/>
        <v>41463.743472222224</v>
      </c>
      <c r="T1283" s="11">
        <f t="shared" si="61"/>
        <v>41483.743472222224</v>
      </c>
      <c r="U1283" s="12" t="str">
        <f>TEXT(Table1[[#This Row],[Date Created Conversion (Launched at)]],"mmmm")</f>
        <v>July</v>
      </c>
      <c r="V1283" s="12">
        <f>YEAR(Table1[[#This Row],[Date Created Conversion (Launched at)]])</f>
        <v>2013</v>
      </c>
    </row>
    <row r="1284" spans="1:22" ht="43" x14ac:dyDescent="0.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 s="8">
        <v>1386565140</v>
      </c>
      <c r="J1284" s="8">
        <v>1383909855</v>
      </c>
      <c r="K1284" t="b">
        <v>1</v>
      </c>
      <c r="L1284">
        <v>274</v>
      </c>
      <c r="M1284" t="b">
        <v>1</v>
      </c>
      <c r="N1284" s="5">
        <f>Table1[[#This Row],[pledged]]/Table1[[#This Row],[backers_count]]</f>
        <v>67.671532846715323</v>
      </c>
      <c r="O1284" s="1">
        <f t="shared" si="62"/>
        <v>124</v>
      </c>
      <c r="P1284" s="5" t="s">
        <v>8275</v>
      </c>
      <c r="Q1284" s="1" t="s">
        <v>8326</v>
      </c>
      <c r="R1284" s="1" t="s">
        <v>8327</v>
      </c>
      <c r="S1284" s="9">
        <f t="shared" si="60"/>
        <v>41586.475173611107</v>
      </c>
      <c r="T1284" s="11">
        <f t="shared" si="61"/>
        <v>41617.207638888889</v>
      </c>
      <c r="U1284" s="12" t="str">
        <f>TEXT(Table1[[#This Row],[Date Created Conversion (Launched at)]],"mmmm")</f>
        <v>November</v>
      </c>
      <c r="V1284" s="12">
        <f>YEAR(Table1[[#This Row],[Date Created Conversion (Launched at)]])</f>
        <v>2013</v>
      </c>
    </row>
    <row r="1285" spans="1:22" ht="43" x14ac:dyDescent="0.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 s="8">
        <v>1362974400</v>
      </c>
      <c r="J1285" s="8">
        <v>1360948389</v>
      </c>
      <c r="K1285" t="b">
        <v>1</v>
      </c>
      <c r="L1285">
        <v>22</v>
      </c>
      <c r="M1285" t="b">
        <v>1</v>
      </c>
      <c r="N1285" s="5">
        <f>Table1[[#This Row],[pledged]]/Table1[[#This Row],[backers_count]]</f>
        <v>95.931818181818187</v>
      </c>
      <c r="O1285" s="1">
        <f t="shared" si="62"/>
        <v>211</v>
      </c>
      <c r="P1285" s="5" t="s">
        <v>8275</v>
      </c>
      <c r="Q1285" s="1" t="s">
        <v>8326</v>
      </c>
      <c r="R1285" s="1" t="s">
        <v>8327</v>
      </c>
      <c r="S1285" s="9">
        <f t="shared" si="60"/>
        <v>41320.717465277776</v>
      </c>
      <c r="T1285" s="11">
        <f t="shared" si="61"/>
        <v>41344.166666666664</v>
      </c>
      <c r="U1285" s="12" t="str">
        <f>TEXT(Table1[[#This Row],[Date Created Conversion (Launched at)]],"mmmm")</f>
        <v>February</v>
      </c>
      <c r="V1285" s="12">
        <f>YEAR(Table1[[#This Row],[Date Created Conversion (Launched at)]])</f>
        <v>2013</v>
      </c>
    </row>
    <row r="1286" spans="1:22" ht="43" x14ac:dyDescent="0.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 s="8">
        <v>1483203540</v>
      </c>
      <c r="J1286" s="8">
        <v>1481175482</v>
      </c>
      <c r="K1286" t="b">
        <v>0</v>
      </c>
      <c r="L1286">
        <v>31</v>
      </c>
      <c r="M1286" t="b">
        <v>1</v>
      </c>
      <c r="N1286" s="5">
        <f>Table1[[#This Row],[pledged]]/Table1[[#This Row],[backers_count]]</f>
        <v>65.161290322580641</v>
      </c>
      <c r="O1286" s="1">
        <f t="shared" si="62"/>
        <v>101</v>
      </c>
      <c r="P1286" s="5" t="s">
        <v>8270</v>
      </c>
      <c r="Q1286" s="1" t="s">
        <v>8318</v>
      </c>
      <c r="R1286" s="1" t="s">
        <v>8319</v>
      </c>
      <c r="S1286" s="9">
        <f t="shared" si="60"/>
        <v>42712.23474537037</v>
      </c>
      <c r="T1286" s="11">
        <f t="shared" si="61"/>
        <v>42735.707638888889</v>
      </c>
      <c r="U1286" s="12" t="str">
        <f>TEXT(Table1[[#This Row],[Date Created Conversion (Launched at)]],"mmmm")</f>
        <v>December</v>
      </c>
      <c r="V1286" s="12">
        <f>YEAR(Table1[[#This Row],[Date Created Conversion (Launched at)]])</f>
        <v>2016</v>
      </c>
    </row>
    <row r="1287" spans="1:22" ht="43" x14ac:dyDescent="0.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 s="8">
        <v>1434808775</v>
      </c>
      <c r="J1287" s="8">
        <v>1433512775</v>
      </c>
      <c r="K1287" t="b">
        <v>0</v>
      </c>
      <c r="L1287">
        <v>63</v>
      </c>
      <c r="M1287" t="b">
        <v>1</v>
      </c>
      <c r="N1287" s="5">
        <f>Table1[[#This Row],[pledged]]/Table1[[#This Row],[backers_count]]</f>
        <v>32.269841269841272</v>
      </c>
      <c r="O1287" s="1">
        <f t="shared" si="62"/>
        <v>102</v>
      </c>
      <c r="P1287" s="5" t="s">
        <v>8270</v>
      </c>
      <c r="Q1287" s="1" t="s">
        <v>8318</v>
      </c>
      <c r="R1287" s="1" t="s">
        <v>8319</v>
      </c>
      <c r="S1287" s="9">
        <f t="shared" si="60"/>
        <v>42160.583043981482</v>
      </c>
      <c r="T1287" s="11">
        <f t="shared" si="61"/>
        <v>42175.583043981482</v>
      </c>
      <c r="U1287" s="12" t="str">
        <f>TEXT(Table1[[#This Row],[Date Created Conversion (Launched at)]],"mmmm")</f>
        <v>June</v>
      </c>
      <c r="V1287" s="12">
        <f>YEAR(Table1[[#This Row],[Date Created Conversion (Launched at)]])</f>
        <v>2015</v>
      </c>
    </row>
    <row r="1288" spans="1:22" ht="43" x14ac:dyDescent="0.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 s="8">
        <v>1424181600</v>
      </c>
      <c r="J1288" s="8">
        <v>1423041227</v>
      </c>
      <c r="K1288" t="b">
        <v>0</v>
      </c>
      <c r="L1288">
        <v>20</v>
      </c>
      <c r="M1288" t="b">
        <v>1</v>
      </c>
      <c r="N1288" s="5">
        <f>Table1[[#This Row],[pledged]]/Table1[[#This Row],[backers_count]]</f>
        <v>81.25</v>
      </c>
      <c r="O1288" s="1">
        <f t="shared" si="62"/>
        <v>108</v>
      </c>
      <c r="P1288" s="5" t="s">
        <v>8270</v>
      </c>
      <c r="Q1288" s="1" t="s">
        <v>8318</v>
      </c>
      <c r="R1288" s="1" t="s">
        <v>8319</v>
      </c>
      <c r="S1288" s="9">
        <f t="shared" si="60"/>
        <v>42039.384571759263</v>
      </c>
      <c r="T1288" s="11">
        <f t="shared" si="61"/>
        <v>42052.583333333328</v>
      </c>
      <c r="U1288" s="12" t="str">
        <f>TEXT(Table1[[#This Row],[Date Created Conversion (Launched at)]],"mmmm")</f>
        <v>February</v>
      </c>
      <c r="V1288" s="12">
        <f>YEAR(Table1[[#This Row],[Date Created Conversion (Launched at)]])</f>
        <v>2015</v>
      </c>
    </row>
    <row r="1289" spans="1:22" ht="57.35" x14ac:dyDescent="0.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 s="8">
        <v>1434120856</v>
      </c>
      <c r="J1289" s="8">
        <v>1428936856</v>
      </c>
      <c r="K1289" t="b">
        <v>0</v>
      </c>
      <c r="L1289">
        <v>25</v>
      </c>
      <c r="M1289" t="b">
        <v>1</v>
      </c>
      <c r="N1289" s="5">
        <f>Table1[[#This Row],[pledged]]/Table1[[#This Row],[backers_count]]</f>
        <v>24.2</v>
      </c>
      <c r="O1289" s="1">
        <f t="shared" si="62"/>
        <v>242</v>
      </c>
      <c r="P1289" s="5" t="s">
        <v>8270</v>
      </c>
      <c r="Q1289" s="1" t="s">
        <v>8318</v>
      </c>
      <c r="R1289" s="1" t="s">
        <v>8319</v>
      </c>
      <c r="S1289" s="9">
        <f t="shared" si="60"/>
        <v>42107.621018518519</v>
      </c>
      <c r="T1289" s="11">
        <f t="shared" si="61"/>
        <v>42167.621018518519</v>
      </c>
      <c r="U1289" s="12" t="str">
        <f>TEXT(Table1[[#This Row],[Date Created Conversion (Launched at)]],"mmmm")</f>
        <v>April</v>
      </c>
      <c r="V1289" s="12">
        <f>YEAR(Table1[[#This Row],[Date Created Conversion (Launched at)]])</f>
        <v>2015</v>
      </c>
    </row>
    <row r="1290" spans="1:22" ht="43" x14ac:dyDescent="0.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 s="8">
        <v>1470801600</v>
      </c>
      <c r="J1290" s="8">
        <v>1468122163</v>
      </c>
      <c r="K1290" t="b">
        <v>0</v>
      </c>
      <c r="L1290">
        <v>61</v>
      </c>
      <c r="M1290" t="b">
        <v>1</v>
      </c>
      <c r="N1290" s="5">
        <f>Table1[[#This Row],[pledged]]/Table1[[#This Row],[backers_count]]</f>
        <v>65.868852459016395</v>
      </c>
      <c r="O1290" s="1">
        <f t="shared" si="62"/>
        <v>100</v>
      </c>
      <c r="P1290" s="5" t="s">
        <v>8270</v>
      </c>
      <c r="Q1290" s="1" t="s">
        <v>8318</v>
      </c>
      <c r="R1290" s="1" t="s">
        <v>8319</v>
      </c>
      <c r="S1290" s="9">
        <f t="shared" si="60"/>
        <v>42561.154664351852</v>
      </c>
      <c r="T1290" s="11">
        <f t="shared" si="61"/>
        <v>42592.166666666672</v>
      </c>
      <c r="U1290" s="12" t="str">
        <f>TEXT(Table1[[#This Row],[Date Created Conversion (Launched at)]],"mmmm")</f>
        <v>July</v>
      </c>
      <c r="V1290" s="12">
        <f>YEAR(Table1[[#This Row],[Date Created Conversion (Launched at)]])</f>
        <v>2016</v>
      </c>
    </row>
    <row r="1291" spans="1:22" ht="43" x14ac:dyDescent="0.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 s="8">
        <v>1483499645</v>
      </c>
      <c r="J1291" s="8">
        <v>1480907645</v>
      </c>
      <c r="K1291" t="b">
        <v>0</v>
      </c>
      <c r="L1291">
        <v>52</v>
      </c>
      <c r="M1291" t="b">
        <v>1</v>
      </c>
      <c r="N1291" s="5">
        <f>Table1[[#This Row],[pledged]]/Table1[[#This Row],[backers_count]]</f>
        <v>36.07692307692308</v>
      </c>
      <c r="O1291" s="1">
        <f t="shared" si="62"/>
        <v>125</v>
      </c>
      <c r="P1291" s="5" t="s">
        <v>8270</v>
      </c>
      <c r="Q1291" s="1" t="s">
        <v>8318</v>
      </c>
      <c r="R1291" s="1" t="s">
        <v>8319</v>
      </c>
      <c r="S1291" s="9">
        <f t="shared" si="60"/>
        <v>42709.134780092594</v>
      </c>
      <c r="T1291" s="11">
        <f t="shared" si="61"/>
        <v>42739.134780092594</v>
      </c>
      <c r="U1291" s="12" t="str">
        <f>TEXT(Table1[[#This Row],[Date Created Conversion (Launched at)]],"mmmm")</f>
        <v>December</v>
      </c>
      <c r="V1291" s="12">
        <f>YEAR(Table1[[#This Row],[Date Created Conversion (Launched at)]])</f>
        <v>2016</v>
      </c>
    </row>
    <row r="1292" spans="1:22" ht="28.7" x14ac:dyDescent="0.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 s="8">
        <v>1429772340</v>
      </c>
      <c r="J1292" s="8">
        <v>1427121931</v>
      </c>
      <c r="K1292" t="b">
        <v>0</v>
      </c>
      <c r="L1292">
        <v>86</v>
      </c>
      <c r="M1292" t="b">
        <v>1</v>
      </c>
      <c r="N1292" s="5">
        <f>Table1[[#This Row],[pledged]]/Table1[[#This Row],[backers_count]]</f>
        <v>44.186046511627907</v>
      </c>
      <c r="O1292" s="1">
        <f t="shared" si="62"/>
        <v>109</v>
      </c>
      <c r="P1292" s="5" t="s">
        <v>8270</v>
      </c>
      <c r="Q1292" s="1" t="s">
        <v>8318</v>
      </c>
      <c r="R1292" s="1" t="s">
        <v>8319</v>
      </c>
      <c r="S1292" s="9">
        <f t="shared" si="60"/>
        <v>42086.614942129629</v>
      </c>
      <c r="T1292" s="11">
        <f t="shared" si="61"/>
        <v>42117.290972222225</v>
      </c>
      <c r="U1292" s="12" t="str">
        <f>TEXT(Table1[[#This Row],[Date Created Conversion (Launched at)]],"mmmm")</f>
        <v>March</v>
      </c>
      <c r="V1292" s="12">
        <f>YEAR(Table1[[#This Row],[Date Created Conversion (Launched at)]])</f>
        <v>2015</v>
      </c>
    </row>
    <row r="1293" spans="1:22" ht="43" x14ac:dyDescent="0.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 s="8">
        <v>1428390000</v>
      </c>
      <c r="J1293" s="8">
        <v>1425224391</v>
      </c>
      <c r="K1293" t="b">
        <v>0</v>
      </c>
      <c r="L1293">
        <v>42</v>
      </c>
      <c r="M1293" t="b">
        <v>1</v>
      </c>
      <c r="N1293" s="5">
        <f>Table1[[#This Row],[pledged]]/Table1[[#This Row],[backers_count]]</f>
        <v>104.07142857142857</v>
      </c>
      <c r="O1293" s="1">
        <f t="shared" si="62"/>
        <v>146</v>
      </c>
      <c r="P1293" s="5" t="s">
        <v>8270</v>
      </c>
      <c r="Q1293" s="1" t="s">
        <v>8318</v>
      </c>
      <c r="R1293" s="1" t="s">
        <v>8319</v>
      </c>
      <c r="S1293" s="9">
        <f t="shared" si="60"/>
        <v>42064.652673611112</v>
      </c>
      <c r="T1293" s="11">
        <f t="shared" si="61"/>
        <v>42101.291666666672</v>
      </c>
      <c r="U1293" s="12" t="str">
        <f>TEXT(Table1[[#This Row],[Date Created Conversion (Launched at)]],"mmmm")</f>
        <v>March</v>
      </c>
      <c r="V1293" s="12">
        <f>YEAR(Table1[[#This Row],[Date Created Conversion (Launched at)]])</f>
        <v>2015</v>
      </c>
    </row>
    <row r="1294" spans="1:22" ht="43" x14ac:dyDescent="0.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 s="8">
        <v>1444172340</v>
      </c>
      <c r="J1294" s="8">
        <v>1441822828</v>
      </c>
      <c r="K1294" t="b">
        <v>0</v>
      </c>
      <c r="L1294">
        <v>52</v>
      </c>
      <c r="M1294" t="b">
        <v>1</v>
      </c>
      <c r="N1294" s="5">
        <f>Table1[[#This Row],[pledged]]/Table1[[#This Row],[backers_count]]</f>
        <v>35.96153846153846</v>
      </c>
      <c r="O1294" s="1">
        <f t="shared" si="62"/>
        <v>110</v>
      </c>
      <c r="P1294" s="5" t="s">
        <v>8270</v>
      </c>
      <c r="Q1294" s="1" t="s">
        <v>8318</v>
      </c>
      <c r="R1294" s="1" t="s">
        <v>8319</v>
      </c>
      <c r="S1294" s="9">
        <f t="shared" si="60"/>
        <v>42256.764212962968</v>
      </c>
      <c r="T1294" s="11">
        <f t="shared" si="61"/>
        <v>42283.957638888889</v>
      </c>
      <c r="U1294" s="12" t="str">
        <f>TEXT(Table1[[#This Row],[Date Created Conversion (Launched at)]],"mmmm")</f>
        <v>September</v>
      </c>
      <c r="V1294" s="12">
        <f>YEAR(Table1[[#This Row],[Date Created Conversion (Launched at)]])</f>
        <v>2015</v>
      </c>
    </row>
    <row r="1295" spans="1:22" ht="43" x14ac:dyDescent="0.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 s="8">
        <v>1447523371</v>
      </c>
      <c r="J1295" s="8">
        <v>1444927771</v>
      </c>
      <c r="K1295" t="b">
        <v>0</v>
      </c>
      <c r="L1295">
        <v>120</v>
      </c>
      <c r="M1295" t="b">
        <v>1</v>
      </c>
      <c r="N1295" s="5">
        <f>Table1[[#This Row],[pledged]]/Table1[[#This Row],[backers_count]]</f>
        <v>127.79166666666667</v>
      </c>
      <c r="O1295" s="1">
        <f t="shared" si="62"/>
        <v>102</v>
      </c>
      <c r="P1295" s="5" t="s">
        <v>8270</v>
      </c>
      <c r="Q1295" s="1" t="s">
        <v>8318</v>
      </c>
      <c r="R1295" s="1" t="s">
        <v>8319</v>
      </c>
      <c r="S1295" s="9">
        <f t="shared" si="60"/>
        <v>42292.701053240744</v>
      </c>
      <c r="T1295" s="11">
        <f t="shared" si="61"/>
        <v>42322.742719907408</v>
      </c>
      <c r="U1295" s="12" t="str">
        <f>TEXT(Table1[[#This Row],[Date Created Conversion (Launched at)]],"mmmm")</f>
        <v>October</v>
      </c>
      <c r="V1295" s="12">
        <f>YEAR(Table1[[#This Row],[Date Created Conversion (Launched at)]])</f>
        <v>2015</v>
      </c>
    </row>
    <row r="1296" spans="1:22" ht="43" x14ac:dyDescent="0.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 s="8">
        <v>1445252400</v>
      </c>
      <c r="J1296" s="8">
        <v>1443696797</v>
      </c>
      <c r="K1296" t="b">
        <v>0</v>
      </c>
      <c r="L1296">
        <v>22</v>
      </c>
      <c r="M1296" t="b">
        <v>1</v>
      </c>
      <c r="N1296" s="5">
        <f>Table1[[#This Row],[pledged]]/Table1[[#This Row],[backers_count]]</f>
        <v>27.727272727272727</v>
      </c>
      <c r="O1296" s="1">
        <f t="shared" si="62"/>
        <v>122</v>
      </c>
      <c r="P1296" s="5" t="s">
        <v>8270</v>
      </c>
      <c r="Q1296" s="1" t="s">
        <v>8318</v>
      </c>
      <c r="R1296" s="1" t="s">
        <v>8319</v>
      </c>
      <c r="S1296" s="9">
        <f t="shared" si="60"/>
        <v>42278.453668981485</v>
      </c>
      <c r="T1296" s="11">
        <f t="shared" si="61"/>
        <v>42296.458333333328</v>
      </c>
      <c r="U1296" s="12" t="str">
        <f>TEXT(Table1[[#This Row],[Date Created Conversion (Launched at)]],"mmmm")</f>
        <v>October</v>
      </c>
      <c r="V1296" s="12">
        <f>YEAR(Table1[[#This Row],[Date Created Conversion (Launched at)]])</f>
        <v>2015</v>
      </c>
    </row>
    <row r="1297" spans="1:22" ht="43" x14ac:dyDescent="0.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 s="8">
        <v>1438189200</v>
      </c>
      <c r="J1297" s="8">
        <v>1435585497</v>
      </c>
      <c r="K1297" t="b">
        <v>0</v>
      </c>
      <c r="L1297">
        <v>64</v>
      </c>
      <c r="M1297" t="b">
        <v>1</v>
      </c>
      <c r="N1297" s="5">
        <f>Table1[[#This Row],[pledged]]/Table1[[#This Row],[backers_count]]</f>
        <v>39.828125</v>
      </c>
      <c r="O1297" s="1">
        <f t="shared" si="62"/>
        <v>102</v>
      </c>
      <c r="P1297" s="5" t="s">
        <v>8270</v>
      </c>
      <c r="Q1297" s="1" t="s">
        <v>8318</v>
      </c>
      <c r="R1297" s="1" t="s">
        <v>8319</v>
      </c>
      <c r="S1297" s="9">
        <f t="shared" si="60"/>
        <v>42184.572881944448</v>
      </c>
      <c r="T1297" s="11">
        <f t="shared" si="61"/>
        <v>42214.708333333328</v>
      </c>
      <c r="U1297" s="12" t="str">
        <f>TEXT(Table1[[#This Row],[Date Created Conversion (Launched at)]],"mmmm")</f>
        <v>June</v>
      </c>
      <c r="V1297" s="12">
        <f>YEAR(Table1[[#This Row],[Date Created Conversion (Launched at)]])</f>
        <v>2015</v>
      </c>
    </row>
    <row r="1298" spans="1:22" ht="57.35" x14ac:dyDescent="0.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 s="8">
        <v>1457914373</v>
      </c>
      <c r="J1298" s="8">
        <v>1456189973</v>
      </c>
      <c r="K1298" t="b">
        <v>0</v>
      </c>
      <c r="L1298">
        <v>23</v>
      </c>
      <c r="M1298" t="b">
        <v>1</v>
      </c>
      <c r="N1298" s="5">
        <f>Table1[[#This Row],[pledged]]/Table1[[#This Row],[backers_count]]</f>
        <v>52.173913043478258</v>
      </c>
      <c r="O1298" s="1">
        <f t="shared" si="62"/>
        <v>141</v>
      </c>
      <c r="P1298" s="5" t="s">
        <v>8270</v>
      </c>
      <c r="Q1298" s="1" t="s">
        <v>8318</v>
      </c>
      <c r="R1298" s="1" t="s">
        <v>8319</v>
      </c>
      <c r="S1298" s="9">
        <f t="shared" si="60"/>
        <v>42423.050613425927</v>
      </c>
      <c r="T1298" s="11">
        <f t="shared" si="61"/>
        <v>42443.008946759262</v>
      </c>
      <c r="U1298" s="12" t="str">
        <f>TEXT(Table1[[#This Row],[Date Created Conversion (Launched at)]],"mmmm")</f>
        <v>February</v>
      </c>
      <c r="V1298" s="12">
        <f>YEAR(Table1[[#This Row],[Date Created Conversion (Launched at)]])</f>
        <v>2016</v>
      </c>
    </row>
    <row r="1299" spans="1:22" ht="43" x14ac:dyDescent="0.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 s="8">
        <v>1462125358</v>
      </c>
      <c r="J1299" s="8">
        <v>1459533358</v>
      </c>
      <c r="K1299" t="b">
        <v>0</v>
      </c>
      <c r="L1299">
        <v>238</v>
      </c>
      <c r="M1299" t="b">
        <v>1</v>
      </c>
      <c r="N1299" s="5">
        <f>Table1[[#This Row],[pledged]]/Table1[[#This Row],[backers_count]]</f>
        <v>92.037815126050418</v>
      </c>
      <c r="O1299" s="1">
        <f t="shared" si="62"/>
        <v>110</v>
      </c>
      <c r="P1299" s="5" t="s">
        <v>8270</v>
      </c>
      <c r="Q1299" s="1" t="s">
        <v>8318</v>
      </c>
      <c r="R1299" s="1" t="s">
        <v>8319</v>
      </c>
      <c r="S1299" s="9">
        <f t="shared" si="60"/>
        <v>42461.747199074074</v>
      </c>
      <c r="T1299" s="11">
        <f t="shared" si="61"/>
        <v>42491.747199074074</v>
      </c>
      <c r="U1299" s="12" t="str">
        <f>TEXT(Table1[[#This Row],[Date Created Conversion (Launched at)]],"mmmm")</f>
        <v>April</v>
      </c>
      <c r="V1299" s="12">
        <f>YEAR(Table1[[#This Row],[Date Created Conversion (Launched at)]])</f>
        <v>2016</v>
      </c>
    </row>
    <row r="1300" spans="1:22" ht="43" x14ac:dyDescent="0.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 s="8">
        <v>1461860432</v>
      </c>
      <c r="J1300" s="8">
        <v>1459268432</v>
      </c>
      <c r="K1300" t="b">
        <v>0</v>
      </c>
      <c r="L1300">
        <v>33</v>
      </c>
      <c r="M1300" t="b">
        <v>1</v>
      </c>
      <c r="N1300" s="5">
        <f>Table1[[#This Row],[pledged]]/Table1[[#This Row],[backers_count]]</f>
        <v>63.424242424242422</v>
      </c>
      <c r="O1300" s="1">
        <f t="shared" si="62"/>
        <v>105</v>
      </c>
      <c r="P1300" s="5" t="s">
        <v>8270</v>
      </c>
      <c r="Q1300" s="1" t="s">
        <v>8318</v>
      </c>
      <c r="R1300" s="1" t="s">
        <v>8319</v>
      </c>
      <c r="S1300" s="9">
        <f t="shared" si="60"/>
        <v>42458.680925925924</v>
      </c>
      <c r="T1300" s="11">
        <f t="shared" si="61"/>
        <v>42488.680925925924</v>
      </c>
      <c r="U1300" s="12" t="str">
        <f>TEXT(Table1[[#This Row],[Date Created Conversion (Launched at)]],"mmmm")</f>
        <v>March</v>
      </c>
      <c r="V1300" s="12">
        <f>YEAR(Table1[[#This Row],[Date Created Conversion (Launched at)]])</f>
        <v>2016</v>
      </c>
    </row>
    <row r="1301" spans="1:22" ht="43" x14ac:dyDescent="0.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 s="8">
        <v>1436902359</v>
      </c>
      <c r="J1301" s="8">
        <v>1434310359</v>
      </c>
      <c r="K1301" t="b">
        <v>0</v>
      </c>
      <c r="L1301">
        <v>32</v>
      </c>
      <c r="M1301" t="b">
        <v>1</v>
      </c>
      <c r="N1301" s="5">
        <f>Table1[[#This Row],[pledged]]/Table1[[#This Row],[backers_count]]</f>
        <v>135.625</v>
      </c>
      <c r="O1301" s="1">
        <f t="shared" si="62"/>
        <v>124</v>
      </c>
      <c r="P1301" s="5" t="s">
        <v>8270</v>
      </c>
      <c r="Q1301" s="1" t="s">
        <v>8318</v>
      </c>
      <c r="R1301" s="1" t="s">
        <v>8319</v>
      </c>
      <c r="S1301" s="9">
        <f t="shared" si="60"/>
        <v>42169.814340277779</v>
      </c>
      <c r="T1301" s="11">
        <f t="shared" si="61"/>
        <v>42199.814340277779</v>
      </c>
      <c r="U1301" s="12" t="str">
        <f>TEXT(Table1[[#This Row],[Date Created Conversion (Launched at)]],"mmmm")</f>
        <v>June</v>
      </c>
      <c r="V1301" s="12">
        <f>YEAR(Table1[[#This Row],[Date Created Conversion (Launched at)]])</f>
        <v>2015</v>
      </c>
    </row>
    <row r="1302" spans="1:22" ht="43" x14ac:dyDescent="0.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 s="8">
        <v>1464807420</v>
      </c>
      <c r="J1302" s="8">
        <v>1461427938</v>
      </c>
      <c r="K1302" t="b">
        <v>0</v>
      </c>
      <c r="L1302">
        <v>24</v>
      </c>
      <c r="M1302" t="b">
        <v>1</v>
      </c>
      <c r="N1302" s="5">
        <f>Table1[[#This Row],[pledged]]/Table1[[#This Row],[backers_count]]</f>
        <v>168.75</v>
      </c>
      <c r="O1302" s="1">
        <f t="shared" si="62"/>
        <v>135</v>
      </c>
      <c r="P1302" s="5" t="s">
        <v>8270</v>
      </c>
      <c r="Q1302" s="1" t="s">
        <v>8318</v>
      </c>
      <c r="R1302" s="1" t="s">
        <v>8319</v>
      </c>
      <c r="S1302" s="9">
        <f t="shared" si="60"/>
        <v>42483.675208333334</v>
      </c>
      <c r="T1302" s="11">
        <f t="shared" si="61"/>
        <v>42522.789583333331</v>
      </c>
      <c r="U1302" s="12" t="str">
        <f>TEXT(Table1[[#This Row],[Date Created Conversion (Launched at)]],"mmmm")</f>
        <v>April</v>
      </c>
      <c r="V1302" s="12">
        <f>YEAR(Table1[[#This Row],[Date Created Conversion (Launched at)]])</f>
        <v>2016</v>
      </c>
    </row>
    <row r="1303" spans="1:22" ht="43" x14ac:dyDescent="0.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 s="8">
        <v>1437447600</v>
      </c>
      <c r="J1303" s="8">
        <v>1436551178</v>
      </c>
      <c r="K1303" t="b">
        <v>0</v>
      </c>
      <c r="L1303">
        <v>29</v>
      </c>
      <c r="M1303" t="b">
        <v>1</v>
      </c>
      <c r="N1303" s="5">
        <f>Table1[[#This Row],[pledged]]/Table1[[#This Row],[backers_count]]</f>
        <v>70.862068965517238</v>
      </c>
      <c r="O1303" s="1">
        <f t="shared" si="62"/>
        <v>103</v>
      </c>
      <c r="P1303" s="5" t="s">
        <v>8270</v>
      </c>
      <c r="Q1303" s="1" t="s">
        <v>8318</v>
      </c>
      <c r="R1303" s="1" t="s">
        <v>8319</v>
      </c>
      <c r="S1303" s="9">
        <f t="shared" si="60"/>
        <v>42195.749745370369</v>
      </c>
      <c r="T1303" s="11">
        <f t="shared" si="61"/>
        <v>42206.125</v>
      </c>
      <c r="U1303" s="12" t="str">
        <f>TEXT(Table1[[#This Row],[Date Created Conversion (Launched at)]],"mmmm")</f>
        <v>July</v>
      </c>
      <c r="V1303" s="12">
        <f>YEAR(Table1[[#This Row],[Date Created Conversion (Launched at)]])</f>
        <v>2015</v>
      </c>
    </row>
    <row r="1304" spans="1:22" ht="43" x14ac:dyDescent="0.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 s="8">
        <v>1480559011</v>
      </c>
      <c r="J1304" s="8">
        <v>1477963411</v>
      </c>
      <c r="K1304" t="b">
        <v>0</v>
      </c>
      <c r="L1304">
        <v>50</v>
      </c>
      <c r="M1304" t="b">
        <v>1</v>
      </c>
      <c r="N1304" s="5">
        <f>Table1[[#This Row],[pledged]]/Table1[[#This Row],[backers_count]]</f>
        <v>50</v>
      </c>
      <c r="O1304" s="1">
        <f t="shared" si="62"/>
        <v>100</v>
      </c>
      <c r="P1304" s="5" t="s">
        <v>8270</v>
      </c>
      <c r="Q1304" s="1" t="s">
        <v>8318</v>
      </c>
      <c r="R1304" s="1" t="s">
        <v>8319</v>
      </c>
      <c r="S1304" s="9">
        <f t="shared" si="60"/>
        <v>42675.057997685188</v>
      </c>
      <c r="T1304" s="11">
        <f t="shared" si="61"/>
        <v>42705.099664351852</v>
      </c>
      <c r="U1304" s="12" t="str">
        <f>TEXT(Table1[[#This Row],[Date Created Conversion (Launched at)]],"mmmm")</f>
        <v>November</v>
      </c>
      <c r="V1304" s="12">
        <f>YEAR(Table1[[#This Row],[Date Created Conversion (Launched at)]])</f>
        <v>2016</v>
      </c>
    </row>
    <row r="1305" spans="1:22" ht="28.7" x14ac:dyDescent="0.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 s="8">
        <v>1469962800</v>
      </c>
      <c r="J1305" s="8">
        <v>1468578920</v>
      </c>
      <c r="K1305" t="b">
        <v>0</v>
      </c>
      <c r="L1305">
        <v>108</v>
      </c>
      <c r="M1305" t="b">
        <v>1</v>
      </c>
      <c r="N1305" s="5">
        <f>Table1[[#This Row],[pledged]]/Table1[[#This Row],[backers_count]]</f>
        <v>42.214166666666671</v>
      </c>
      <c r="O1305" s="1">
        <f t="shared" si="62"/>
        <v>130</v>
      </c>
      <c r="P1305" s="5" t="s">
        <v>8270</v>
      </c>
      <c r="Q1305" s="1" t="s">
        <v>8318</v>
      </c>
      <c r="R1305" s="1" t="s">
        <v>8319</v>
      </c>
      <c r="S1305" s="9">
        <f t="shared" si="60"/>
        <v>42566.441203703704</v>
      </c>
      <c r="T1305" s="11">
        <f t="shared" si="61"/>
        <v>42582.458333333328</v>
      </c>
      <c r="U1305" s="12" t="str">
        <f>TEXT(Table1[[#This Row],[Date Created Conversion (Launched at)]],"mmmm")</f>
        <v>July</v>
      </c>
      <c r="V1305" s="12">
        <f>YEAR(Table1[[#This Row],[Date Created Conversion (Launched at)]])</f>
        <v>2016</v>
      </c>
    </row>
    <row r="1306" spans="1:22" ht="43" x14ac:dyDescent="0.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 s="8">
        <v>1489376405</v>
      </c>
      <c r="J1306" s="8">
        <v>1484196005</v>
      </c>
      <c r="K1306" t="b">
        <v>0</v>
      </c>
      <c r="L1306">
        <v>104</v>
      </c>
      <c r="M1306" t="b">
        <v>0</v>
      </c>
      <c r="N1306" s="5">
        <f>Table1[[#This Row],[pledged]]/Table1[[#This Row],[backers_count]]</f>
        <v>152.41346153846155</v>
      </c>
      <c r="O1306" s="1">
        <f t="shared" si="62"/>
        <v>40</v>
      </c>
      <c r="P1306" s="5" t="s">
        <v>8272</v>
      </c>
      <c r="Q1306" s="1" t="s">
        <v>8320</v>
      </c>
      <c r="R1306" s="1" t="s">
        <v>8322</v>
      </c>
      <c r="S1306" s="9">
        <f t="shared" si="60"/>
        <v>42747.194502314815</v>
      </c>
      <c r="T1306" s="11">
        <f t="shared" si="61"/>
        <v>42807.152835648143</v>
      </c>
      <c r="U1306" s="12" t="str">
        <f>TEXT(Table1[[#This Row],[Date Created Conversion (Launched at)]],"mmmm")</f>
        <v>January</v>
      </c>
      <c r="V1306" s="12">
        <f>YEAR(Table1[[#This Row],[Date Created Conversion (Launched at)]])</f>
        <v>2017</v>
      </c>
    </row>
    <row r="1307" spans="1:22" ht="43" x14ac:dyDescent="0.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 s="8">
        <v>1469122200</v>
      </c>
      <c r="J1307" s="8">
        <v>1466611108</v>
      </c>
      <c r="K1307" t="b">
        <v>0</v>
      </c>
      <c r="L1307">
        <v>86</v>
      </c>
      <c r="M1307" t="b">
        <v>0</v>
      </c>
      <c r="N1307" s="5">
        <f>Table1[[#This Row],[pledged]]/Table1[[#This Row],[backers_count]]</f>
        <v>90.616279069767444</v>
      </c>
      <c r="O1307" s="1">
        <f t="shared" si="62"/>
        <v>26</v>
      </c>
      <c r="P1307" s="5" t="s">
        <v>8272</v>
      </c>
      <c r="Q1307" s="1" t="s">
        <v>8320</v>
      </c>
      <c r="R1307" s="1" t="s">
        <v>8322</v>
      </c>
      <c r="S1307" s="9">
        <f t="shared" si="60"/>
        <v>42543.665601851855</v>
      </c>
      <c r="T1307" s="11">
        <f t="shared" si="61"/>
        <v>42572.729166666672</v>
      </c>
      <c r="U1307" s="12" t="str">
        <f>TEXT(Table1[[#This Row],[Date Created Conversion (Launched at)]],"mmmm")</f>
        <v>June</v>
      </c>
      <c r="V1307" s="12">
        <f>YEAR(Table1[[#This Row],[Date Created Conversion (Launched at)]])</f>
        <v>2016</v>
      </c>
    </row>
    <row r="1308" spans="1:22" ht="57.35" x14ac:dyDescent="0.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 s="8">
        <v>1417690734</v>
      </c>
      <c r="J1308" s="8">
        <v>1415098734</v>
      </c>
      <c r="K1308" t="b">
        <v>0</v>
      </c>
      <c r="L1308">
        <v>356</v>
      </c>
      <c r="M1308" t="b">
        <v>0</v>
      </c>
      <c r="N1308" s="5">
        <f>Table1[[#This Row],[pledged]]/Table1[[#This Row],[backers_count]]</f>
        <v>201.60393258426967</v>
      </c>
      <c r="O1308" s="1">
        <f t="shared" si="62"/>
        <v>65</v>
      </c>
      <c r="P1308" s="5" t="s">
        <v>8272</v>
      </c>
      <c r="Q1308" s="1" t="s">
        <v>8320</v>
      </c>
      <c r="R1308" s="1" t="s">
        <v>8322</v>
      </c>
      <c r="S1308" s="9">
        <f t="shared" si="60"/>
        <v>41947.457569444443</v>
      </c>
      <c r="T1308" s="11">
        <f t="shared" si="61"/>
        <v>41977.457569444443</v>
      </c>
      <c r="U1308" s="12" t="str">
        <f>TEXT(Table1[[#This Row],[Date Created Conversion (Launched at)]],"mmmm")</f>
        <v>November</v>
      </c>
      <c r="V1308" s="12">
        <f>YEAR(Table1[[#This Row],[Date Created Conversion (Launched at)]])</f>
        <v>2014</v>
      </c>
    </row>
    <row r="1309" spans="1:22" ht="28.7" x14ac:dyDescent="0.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 s="8">
        <v>1455710679</v>
      </c>
      <c r="J1309" s="8">
        <v>1453118679</v>
      </c>
      <c r="K1309" t="b">
        <v>0</v>
      </c>
      <c r="L1309">
        <v>45</v>
      </c>
      <c r="M1309" t="b">
        <v>0</v>
      </c>
      <c r="N1309" s="5">
        <f>Table1[[#This Row],[pledged]]/Table1[[#This Row],[backers_count]]</f>
        <v>127.93333333333334</v>
      </c>
      <c r="O1309" s="1">
        <f t="shared" si="62"/>
        <v>12</v>
      </c>
      <c r="P1309" s="5" t="s">
        <v>8272</v>
      </c>
      <c r="Q1309" s="1" t="s">
        <v>8320</v>
      </c>
      <c r="R1309" s="1" t="s">
        <v>8322</v>
      </c>
      <c r="S1309" s="9">
        <f t="shared" si="60"/>
        <v>42387.503229166672</v>
      </c>
      <c r="T1309" s="11">
        <f t="shared" si="61"/>
        <v>42417.503229166672</v>
      </c>
      <c r="U1309" s="12" t="str">
        <f>TEXT(Table1[[#This Row],[Date Created Conversion (Launched at)]],"mmmm")</f>
        <v>January</v>
      </c>
      <c r="V1309" s="12">
        <f>YEAR(Table1[[#This Row],[Date Created Conversion (Launched at)]])</f>
        <v>2016</v>
      </c>
    </row>
    <row r="1310" spans="1:22" ht="28.7" x14ac:dyDescent="0.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 s="8">
        <v>1475937812</v>
      </c>
      <c r="J1310" s="8">
        <v>1472481812</v>
      </c>
      <c r="K1310" t="b">
        <v>0</v>
      </c>
      <c r="L1310">
        <v>38</v>
      </c>
      <c r="M1310" t="b">
        <v>0</v>
      </c>
      <c r="N1310" s="5">
        <f>Table1[[#This Row],[pledged]]/Table1[[#This Row],[backers_count]]</f>
        <v>29.894736842105264</v>
      </c>
      <c r="O1310" s="1">
        <f t="shared" si="62"/>
        <v>11</v>
      </c>
      <c r="P1310" s="5" t="s">
        <v>8272</v>
      </c>
      <c r="Q1310" s="1" t="s">
        <v>8320</v>
      </c>
      <c r="R1310" s="1" t="s">
        <v>8322</v>
      </c>
      <c r="S1310" s="9">
        <f t="shared" si="60"/>
        <v>42611.613564814819</v>
      </c>
      <c r="T1310" s="11">
        <f t="shared" si="61"/>
        <v>42651.613564814819</v>
      </c>
      <c r="U1310" s="12" t="str">
        <f>TEXT(Table1[[#This Row],[Date Created Conversion (Launched at)]],"mmmm")</f>
        <v>August</v>
      </c>
      <c r="V1310" s="12">
        <f>YEAR(Table1[[#This Row],[Date Created Conversion (Launched at)]])</f>
        <v>2016</v>
      </c>
    </row>
    <row r="1311" spans="1:22" ht="43" x14ac:dyDescent="0.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 s="8">
        <v>1444943468</v>
      </c>
      <c r="J1311" s="8">
        <v>1441919468</v>
      </c>
      <c r="K1311" t="b">
        <v>0</v>
      </c>
      <c r="L1311">
        <v>35</v>
      </c>
      <c r="M1311" t="b">
        <v>0</v>
      </c>
      <c r="N1311" s="5">
        <f>Table1[[#This Row],[pledged]]/Table1[[#This Row],[backers_count]]</f>
        <v>367.97142857142859</v>
      </c>
      <c r="O1311" s="1">
        <f t="shared" si="62"/>
        <v>112</v>
      </c>
      <c r="P1311" s="5" t="s">
        <v>8272</v>
      </c>
      <c r="Q1311" s="1" t="s">
        <v>8320</v>
      </c>
      <c r="R1311" s="1" t="s">
        <v>8322</v>
      </c>
      <c r="S1311" s="9">
        <f t="shared" si="60"/>
        <v>42257.882731481484</v>
      </c>
      <c r="T1311" s="11">
        <f t="shared" si="61"/>
        <v>42292.882731481484</v>
      </c>
      <c r="U1311" s="12" t="str">
        <f>TEXT(Table1[[#This Row],[Date Created Conversion (Launched at)]],"mmmm")</f>
        <v>September</v>
      </c>
      <c r="V1311" s="12">
        <f>YEAR(Table1[[#This Row],[Date Created Conversion (Launched at)]])</f>
        <v>2015</v>
      </c>
    </row>
    <row r="1312" spans="1:22" ht="43" x14ac:dyDescent="0.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 s="8">
        <v>1471622450</v>
      </c>
      <c r="J1312" s="8">
        <v>1467734450</v>
      </c>
      <c r="K1312" t="b">
        <v>0</v>
      </c>
      <c r="L1312">
        <v>24</v>
      </c>
      <c r="M1312" t="b">
        <v>0</v>
      </c>
      <c r="N1312" s="5">
        <f>Table1[[#This Row],[pledged]]/Table1[[#This Row],[backers_count]]</f>
        <v>129.16666666666666</v>
      </c>
      <c r="O1312" s="1">
        <f t="shared" si="62"/>
        <v>16</v>
      </c>
      <c r="P1312" s="5" t="s">
        <v>8272</v>
      </c>
      <c r="Q1312" s="1" t="s">
        <v>8320</v>
      </c>
      <c r="R1312" s="1" t="s">
        <v>8322</v>
      </c>
      <c r="S1312" s="9">
        <f t="shared" si="60"/>
        <v>42556.667245370365</v>
      </c>
      <c r="T1312" s="11">
        <f t="shared" si="61"/>
        <v>42601.667245370365</v>
      </c>
      <c r="U1312" s="12" t="str">
        <f>TEXT(Table1[[#This Row],[Date Created Conversion (Launched at)]],"mmmm")</f>
        <v>July</v>
      </c>
      <c r="V1312" s="12">
        <f>YEAR(Table1[[#This Row],[Date Created Conversion (Launched at)]])</f>
        <v>2016</v>
      </c>
    </row>
    <row r="1313" spans="1:22" ht="43" x14ac:dyDescent="0.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 s="8">
        <v>1480536919</v>
      </c>
      <c r="J1313" s="8">
        <v>1477509319</v>
      </c>
      <c r="K1313" t="b">
        <v>0</v>
      </c>
      <c r="L1313">
        <v>100</v>
      </c>
      <c r="M1313" t="b">
        <v>0</v>
      </c>
      <c r="N1313" s="5">
        <f>Table1[[#This Row],[pledged]]/Table1[[#This Row],[backers_count]]</f>
        <v>800.7</v>
      </c>
      <c r="O1313" s="1">
        <f t="shared" si="62"/>
        <v>32</v>
      </c>
      <c r="P1313" s="5" t="s">
        <v>8272</v>
      </c>
      <c r="Q1313" s="1" t="s">
        <v>8320</v>
      </c>
      <c r="R1313" s="1" t="s">
        <v>8322</v>
      </c>
      <c r="S1313" s="9">
        <f t="shared" si="60"/>
        <v>42669.802303240736</v>
      </c>
      <c r="T1313" s="11">
        <f t="shared" si="61"/>
        <v>42704.843969907408</v>
      </c>
      <c r="U1313" s="12" t="str">
        <f>TEXT(Table1[[#This Row],[Date Created Conversion (Launched at)]],"mmmm")</f>
        <v>October</v>
      </c>
      <c r="V1313" s="12">
        <f>YEAR(Table1[[#This Row],[Date Created Conversion (Launched at)]])</f>
        <v>2016</v>
      </c>
    </row>
    <row r="1314" spans="1:22" ht="43" x14ac:dyDescent="0.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 s="8">
        <v>1429375922</v>
      </c>
      <c r="J1314" s="8">
        <v>1426783922</v>
      </c>
      <c r="K1314" t="b">
        <v>0</v>
      </c>
      <c r="L1314">
        <v>1</v>
      </c>
      <c r="M1314" t="b">
        <v>0</v>
      </c>
      <c r="N1314" s="5">
        <f>Table1[[#This Row],[pledged]]/Table1[[#This Row],[backers_count]]</f>
        <v>28</v>
      </c>
      <c r="O1314" s="1">
        <f t="shared" si="62"/>
        <v>1</v>
      </c>
      <c r="P1314" s="5" t="s">
        <v>8272</v>
      </c>
      <c r="Q1314" s="1" t="s">
        <v>8320</v>
      </c>
      <c r="R1314" s="1" t="s">
        <v>8322</v>
      </c>
      <c r="S1314" s="9">
        <f t="shared" si="60"/>
        <v>42082.702800925923</v>
      </c>
      <c r="T1314" s="11">
        <f t="shared" si="61"/>
        <v>42112.702800925923</v>
      </c>
      <c r="U1314" s="12" t="str">
        <f>TEXT(Table1[[#This Row],[Date Created Conversion (Launched at)]],"mmmm")</f>
        <v>March</v>
      </c>
      <c r="V1314" s="12">
        <f>YEAR(Table1[[#This Row],[Date Created Conversion (Launched at)]])</f>
        <v>2015</v>
      </c>
    </row>
    <row r="1315" spans="1:22" ht="43" x14ac:dyDescent="0.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 s="8">
        <v>1457024514</v>
      </c>
      <c r="J1315" s="8">
        <v>1454432514</v>
      </c>
      <c r="K1315" t="b">
        <v>0</v>
      </c>
      <c r="L1315">
        <v>122</v>
      </c>
      <c r="M1315" t="b">
        <v>0</v>
      </c>
      <c r="N1315" s="5">
        <f>Table1[[#This Row],[pledged]]/Table1[[#This Row],[backers_count]]</f>
        <v>102.01639344262296</v>
      </c>
      <c r="O1315" s="1">
        <f t="shared" si="62"/>
        <v>31</v>
      </c>
      <c r="P1315" s="5" t="s">
        <v>8272</v>
      </c>
      <c r="Q1315" s="1" t="s">
        <v>8320</v>
      </c>
      <c r="R1315" s="1" t="s">
        <v>8322</v>
      </c>
      <c r="S1315" s="9">
        <f t="shared" si="60"/>
        <v>42402.709652777776</v>
      </c>
      <c r="T1315" s="11">
        <f t="shared" si="61"/>
        <v>42432.709652777776</v>
      </c>
      <c r="U1315" s="12" t="str">
        <f>TEXT(Table1[[#This Row],[Date Created Conversion (Launched at)]],"mmmm")</f>
        <v>February</v>
      </c>
      <c r="V1315" s="12">
        <f>YEAR(Table1[[#This Row],[Date Created Conversion (Launched at)]])</f>
        <v>2016</v>
      </c>
    </row>
    <row r="1316" spans="1:22" ht="43" x14ac:dyDescent="0.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 s="8">
        <v>1477065860</v>
      </c>
      <c r="J1316" s="8">
        <v>1471881860</v>
      </c>
      <c r="K1316" t="b">
        <v>0</v>
      </c>
      <c r="L1316">
        <v>11</v>
      </c>
      <c r="M1316" t="b">
        <v>0</v>
      </c>
      <c r="N1316" s="5">
        <f>Table1[[#This Row],[pledged]]/Table1[[#This Row],[backers_count]]</f>
        <v>184.36363636363637</v>
      </c>
      <c r="O1316" s="1">
        <f t="shared" si="62"/>
        <v>1</v>
      </c>
      <c r="P1316" s="5" t="s">
        <v>8272</v>
      </c>
      <c r="Q1316" s="1" t="s">
        <v>8320</v>
      </c>
      <c r="R1316" s="1" t="s">
        <v>8322</v>
      </c>
      <c r="S1316" s="9">
        <f t="shared" si="60"/>
        <v>42604.669675925921</v>
      </c>
      <c r="T1316" s="11">
        <f t="shared" si="61"/>
        <v>42664.669675925921</v>
      </c>
      <c r="U1316" s="12" t="str">
        <f>TEXT(Table1[[#This Row],[Date Created Conversion (Launched at)]],"mmmm")</f>
        <v>August</v>
      </c>
      <c r="V1316" s="12">
        <f>YEAR(Table1[[#This Row],[Date Created Conversion (Launched at)]])</f>
        <v>2016</v>
      </c>
    </row>
    <row r="1317" spans="1:22" ht="28.7" x14ac:dyDescent="0.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 s="8">
        <v>1446771600</v>
      </c>
      <c r="J1317" s="8">
        <v>1443700648</v>
      </c>
      <c r="K1317" t="b">
        <v>0</v>
      </c>
      <c r="L1317">
        <v>248</v>
      </c>
      <c r="M1317" t="b">
        <v>0</v>
      </c>
      <c r="N1317" s="5">
        <f>Table1[[#This Row],[pledged]]/Table1[[#This Row],[backers_count]]</f>
        <v>162.91935483870967</v>
      </c>
      <c r="O1317" s="1">
        <f t="shared" si="62"/>
        <v>40</v>
      </c>
      <c r="P1317" s="5" t="s">
        <v>8272</v>
      </c>
      <c r="Q1317" s="1" t="s">
        <v>8320</v>
      </c>
      <c r="R1317" s="1" t="s">
        <v>8322</v>
      </c>
      <c r="S1317" s="9">
        <f t="shared" si="60"/>
        <v>42278.498240740737</v>
      </c>
      <c r="T1317" s="11">
        <f t="shared" si="61"/>
        <v>42314.041666666672</v>
      </c>
      <c r="U1317" s="12" t="str">
        <f>TEXT(Table1[[#This Row],[Date Created Conversion (Launched at)]],"mmmm")</f>
        <v>October</v>
      </c>
      <c r="V1317" s="12">
        <f>YEAR(Table1[[#This Row],[Date Created Conversion (Launched at)]])</f>
        <v>2015</v>
      </c>
    </row>
    <row r="1318" spans="1:22" ht="43" x14ac:dyDescent="0.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 s="8">
        <v>1456700709</v>
      </c>
      <c r="J1318" s="8">
        <v>1453676709</v>
      </c>
      <c r="K1318" t="b">
        <v>0</v>
      </c>
      <c r="L1318">
        <v>1</v>
      </c>
      <c r="M1318" t="b">
        <v>0</v>
      </c>
      <c r="N1318" s="5">
        <f>Table1[[#This Row],[pledged]]/Table1[[#This Row],[backers_count]]</f>
        <v>1</v>
      </c>
      <c r="O1318" s="1">
        <f t="shared" si="62"/>
        <v>0</v>
      </c>
      <c r="P1318" s="5" t="s">
        <v>8272</v>
      </c>
      <c r="Q1318" s="1" t="s">
        <v>8320</v>
      </c>
      <c r="R1318" s="1" t="s">
        <v>8322</v>
      </c>
      <c r="S1318" s="9">
        <f t="shared" si="60"/>
        <v>42393.961909722224</v>
      </c>
      <c r="T1318" s="11">
        <f t="shared" si="61"/>
        <v>42428.961909722224</v>
      </c>
      <c r="U1318" s="12" t="str">
        <f>TEXT(Table1[[#This Row],[Date Created Conversion (Launched at)]],"mmmm")</f>
        <v>January</v>
      </c>
      <c r="V1318" s="12">
        <f>YEAR(Table1[[#This Row],[Date Created Conversion (Launched at)]])</f>
        <v>2016</v>
      </c>
    </row>
    <row r="1319" spans="1:22" ht="57.35" x14ac:dyDescent="0.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 s="8">
        <v>1469109600</v>
      </c>
      <c r="J1319" s="8">
        <v>1464586746</v>
      </c>
      <c r="K1319" t="b">
        <v>0</v>
      </c>
      <c r="L1319">
        <v>19</v>
      </c>
      <c r="M1319" t="b">
        <v>0</v>
      </c>
      <c r="N1319" s="5">
        <f>Table1[[#This Row],[pledged]]/Table1[[#This Row],[backers_count]]</f>
        <v>603.52631578947364</v>
      </c>
      <c r="O1319" s="1">
        <f t="shared" si="62"/>
        <v>6</v>
      </c>
      <c r="P1319" s="5" t="s">
        <v>8272</v>
      </c>
      <c r="Q1319" s="1" t="s">
        <v>8320</v>
      </c>
      <c r="R1319" s="1" t="s">
        <v>8322</v>
      </c>
      <c r="S1319" s="9">
        <f t="shared" si="60"/>
        <v>42520.235486111109</v>
      </c>
      <c r="T1319" s="11">
        <f t="shared" si="61"/>
        <v>42572.583333333328</v>
      </c>
      <c r="U1319" s="12" t="str">
        <f>TEXT(Table1[[#This Row],[Date Created Conversion (Launched at)]],"mmmm")</f>
        <v>May</v>
      </c>
      <c r="V1319" s="12">
        <f>YEAR(Table1[[#This Row],[Date Created Conversion (Launched at)]])</f>
        <v>2016</v>
      </c>
    </row>
    <row r="1320" spans="1:22" ht="43" x14ac:dyDescent="0.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 s="8">
        <v>1420938172</v>
      </c>
      <c r="J1320" s="8">
        <v>1418346172</v>
      </c>
      <c r="K1320" t="b">
        <v>0</v>
      </c>
      <c r="L1320">
        <v>135</v>
      </c>
      <c r="M1320" t="b">
        <v>0</v>
      </c>
      <c r="N1320" s="5">
        <f>Table1[[#This Row],[pledged]]/Table1[[#This Row],[backers_count]]</f>
        <v>45.407407407407405</v>
      </c>
      <c r="O1320" s="1">
        <f t="shared" si="62"/>
        <v>15</v>
      </c>
      <c r="P1320" s="5" t="s">
        <v>8272</v>
      </c>
      <c r="Q1320" s="1" t="s">
        <v>8320</v>
      </c>
      <c r="R1320" s="1" t="s">
        <v>8322</v>
      </c>
      <c r="S1320" s="9">
        <f t="shared" si="60"/>
        <v>41985.043657407412</v>
      </c>
      <c r="T1320" s="11">
        <f t="shared" si="61"/>
        <v>42015.043657407412</v>
      </c>
      <c r="U1320" s="12" t="str">
        <f>TEXT(Table1[[#This Row],[Date Created Conversion (Launched at)]],"mmmm")</f>
        <v>December</v>
      </c>
      <c r="V1320" s="12">
        <f>YEAR(Table1[[#This Row],[Date Created Conversion (Launched at)]])</f>
        <v>2014</v>
      </c>
    </row>
    <row r="1321" spans="1:22" ht="43" x14ac:dyDescent="0.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 s="8">
        <v>1405094400</v>
      </c>
      <c r="J1321" s="8">
        <v>1403810965</v>
      </c>
      <c r="K1321" t="b">
        <v>0</v>
      </c>
      <c r="L1321">
        <v>9</v>
      </c>
      <c r="M1321" t="b">
        <v>0</v>
      </c>
      <c r="N1321" s="5">
        <f>Table1[[#This Row],[pledged]]/Table1[[#This Row],[backers_count]]</f>
        <v>97.333333333333329</v>
      </c>
      <c r="O1321" s="1">
        <f t="shared" si="62"/>
        <v>15</v>
      </c>
      <c r="P1321" s="5" t="s">
        <v>8272</v>
      </c>
      <c r="Q1321" s="1" t="s">
        <v>8320</v>
      </c>
      <c r="R1321" s="1" t="s">
        <v>8322</v>
      </c>
      <c r="S1321" s="9">
        <f t="shared" si="60"/>
        <v>41816.812094907407</v>
      </c>
      <c r="T1321" s="11">
        <f t="shared" si="61"/>
        <v>41831.666666666664</v>
      </c>
      <c r="U1321" s="12" t="str">
        <f>TEXT(Table1[[#This Row],[Date Created Conversion (Launched at)]],"mmmm")</f>
        <v>June</v>
      </c>
      <c r="V1321" s="12">
        <f>YEAR(Table1[[#This Row],[Date Created Conversion (Launched at)]])</f>
        <v>2014</v>
      </c>
    </row>
    <row r="1322" spans="1:22" ht="43" x14ac:dyDescent="0.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 s="8">
        <v>1483138800</v>
      </c>
      <c r="J1322" s="8">
        <v>1480610046</v>
      </c>
      <c r="K1322" t="b">
        <v>0</v>
      </c>
      <c r="L1322">
        <v>3</v>
      </c>
      <c r="M1322" t="b">
        <v>0</v>
      </c>
      <c r="N1322" s="5">
        <f>Table1[[#This Row],[pledged]]/Table1[[#This Row],[backers_count]]</f>
        <v>167.66666666666666</v>
      </c>
      <c r="O1322" s="1">
        <f t="shared" si="62"/>
        <v>1</v>
      </c>
      <c r="P1322" s="5" t="s">
        <v>8272</v>
      </c>
      <c r="Q1322" s="1" t="s">
        <v>8320</v>
      </c>
      <c r="R1322" s="1" t="s">
        <v>8322</v>
      </c>
      <c r="S1322" s="9">
        <f t="shared" si="60"/>
        <v>42705.690347222218</v>
      </c>
      <c r="T1322" s="11">
        <f t="shared" si="61"/>
        <v>42734.958333333328</v>
      </c>
      <c r="U1322" s="12" t="str">
        <f>TEXT(Table1[[#This Row],[Date Created Conversion (Launched at)]],"mmmm")</f>
        <v>December</v>
      </c>
      <c r="V1322" s="12">
        <f>YEAR(Table1[[#This Row],[Date Created Conversion (Launched at)]])</f>
        <v>2016</v>
      </c>
    </row>
    <row r="1323" spans="1:22" ht="43" x14ac:dyDescent="0.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 s="8">
        <v>1482515937</v>
      </c>
      <c r="J1323" s="8">
        <v>1479923937</v>
      </c>
      <c r="K1323" t="b">
        <v>0</v>
      </c>
      <c r="L1323">
        <v>7</v>
      </c>
      <c r="M1323" t="b">
        <v>0</v>
      </c>
      <c r="N1323" s="5">
        <f>Table1[[#This Row],[pledged]]/Table1[[#This Row],[backers_count]]</f>
        <v>859.85714285714289</v>
      </c>
      <c r="O1323" s="1">
        <f t="shared" si="62"/>
        <v>1</v>
      </c>
      <c r="P1323" s="5" t="s">
        <v>8272</v>
      </c>
      <c r="Q1323" s="1" t="s">
        <v>8320</v>
      </c>
      <c r="R1323" s="1" t="s">
        <v>8322</v>
      </c>
      <c r="S1323" s="9">
        <f t="shared" si="60"/>
        <v>42697.74927083333</v>
      </c>
      <c r="T1323" s="11">
        <f t="shared" si="61"/>
        <v>42727.74927083333</v>
      </c>
      <c r="U1323" s="12" t="str">
        <f>TEXT(Table1[[#This Row],[Date Created Conversion (Launched at)]],"mmmm")</f>
        <v>November</v>
      </c>
      <c r="V1323" s="12">
        <f>YEAR(Table1[[#This Row],[Date Created Conversion (Launched at)]])</f>
        <v>2016</v>
      </c>
    </row>
    <row r="1324" spans="1:22" ht="43" x14ac:dyDescent="0.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 s="8">
        <v>1432223125</v>
      </c>
      <c r="J1324" s="8">
        <v>1429631125</v>
      </c>
      <c r="K1324" t="b">
        <v>0</v>
      </c>
      <c r="L1324">
        <v>4</v>
      </c>
      <c r="M1324" t="b">
        <v>0</v>
      </c>
      <c r="N1324" s="5">
        <f>Table1[[#This Row],[pledged]]/Table1[[#This Row],[backers_count]]</f>
        <v>26.5</v>
      </c>
      <c r="O1324" s="1">
        <f t="shared" si="62"/>
        <v>0</v>
      </c>
      <c r="P1324" s="5" t="s">
        <v>8272</v>
      </c>
      <c r="Q1324" s="1" t="s">
        <v>8320</v>
      </c>
      <c r="R1324" s="1" t="s">
        <v>8322</v>
      </c>
      <c r="S1324" s="9">
        <f t="shared" si="60"/>
        <v>42115.656539351854</v>
      </c>
      <c r="T1324" s="11">
        <f t="shared" si="61"/>
        <v>42145.656539351854</v>
      </c>
      <c r="U1324" s="12" t="str">
        <f>TEXT(Table1[[#This Row],[Date Created Conversion (Launched at)]],"mmmm")</f>
        <v>April</v>
      </c>
      <c r="V1324" s="12">
        <f>YEAR(Table1[[#This Row],[Date Created Conversion (Launched at)]])</f>
        <v>2015</v>
      </c>
    </row>
    <row r="1325" spans="1:22" ht="43" x14ac:dyDescent="0.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 s="8">
        <v>1461653700</v>
      </c>
      <c r="J1325" s="8">
        <v>1458665146</v>
      </c>
      <c r="K1325" t="b">
        <v>0</v>
      </c>
      <c r="L1325">
        <v>44</v>
      </c>
      <c r="M1325" t="b">
        <v>0</v>
      </c>
      <c r="N1325" s="5">
        <f>Table1[[#This Row],[pledged]]/Table1[[#This Row],[backers_count]]</f>
        <v>30.272727272727273</v>
      </c>
      <c r="O1325" s="1">
        <f t="shared" si="62"/>
        <v>9</v>
      </c>
      <c r="P1325" s="5" t="s">
        <v>8272</v>
      </c>
      <c r="Q1325" s="1" t="s">
        <v>8320</v>
      </c>
      <c r="R1325" s="1" t="s">
        <v>8322</v>
      </c>
      <c r="S1325" s="9">
        <f t="shared" si="60"/>
        <v>42451.698449074072</v>
      </c>
      <c r="T1325" s="11">
        <f t="shared" si="61"/>
        <v>42486.288194444445</v>
      </c>
      <c r="U1325" s="12" t="str">
        <f>TEXT(Table1[[#This Row],[Date Created Conversion (Launched at)]],"mmmm")</f>
        <v>March</v>
      </c>
      <c r="V1325" s="12">
        <f>YEAR(Table1[[#This Row],[Date Created Conversion (Launched at)]])</f>
        <v>2016</v>
      </c>
    </row>
    <row r="1326" spans="1:22" ht="43" x14ac:dyDescent="0.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 s="8">
        <v>1476371552</v>
      </c>
      <c r="J1326" s="8">
        <v>1473779552</v>
      </c>
      <c r="K1326" t="b">
        <v>0</v>
      </c>
      <c r="L1326">
        <v>90</v>
      </c>
      <c r="M1326" t="b">
        <v>0</v>
      </c>
      <c r="N1326" s="5">
        <f>Table1[[#This Row],[pledged]]/Table1[[#This Row],[backers_count]]</f>
        <v>54.666666666666664</v>
      </c>
      <c r="O1326" s="1">
        <f t="shared" si="62"/>
        <v>10</v>
      </c>
      <c r="P1326" s="5" t="s">
        <v>8272</v>
      </c>
      <c r="Q1326" s="1" t="s">
        <v>8320</v>
      </c>
      <c r="R1326" s="1" t="s">
        <v>8322</v>
      </c>
      <c r="S1326" s="9">
        <f t="shared" si="60"/>
        <v>42626.633703703701</v>
      </c>
      <c r="T1326" s="11">
        <f t="shared" si="61"/>
        <v>42656.633703703701</v>
      </c>
      <c r="U1326" s="12" t="str">
        <f>TEXT(Table1[[#This Row],[Date Created Conversion (Launched at)]],"mmmm")</f>
        <v>September</v>
      </c>
      <c r="V1326" s="12">
        <f>YEAR(Table1[[#This Row],[Date Created Conversion (Launched at)]])</f>
        <v>2016</v>
      </c>
    </row>
    <row r="1327" spans="1:22" ht="43" x14ac:dyDescent="0.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 s="8">
        <v>1483063435</v>
      </c>
      <c r="J1327" s="8">
        <v>1480471435</v>
      </c>
      <c r="K1327" t="b">
        <v>0</v>
      </c>
      <c r="L1327">
        <v>8</v>
      </c>
      <c r="M1327" t="b">
        <v>0</v>
      </c>
      <c r="N1327" s="5">
        <f>Table1[[#This Row],[pledged]]/Table1[[#This Row],[backers_count]]</f>
        <v>60.75</v>
      </c>
      <c r="O1327" s="1">
        <f t="shared" si="62"/>
        <v>2</v>
      </c>
      <c r="P1327" s="5" t="s">
        <v>8272</v>
      </c>
      <c r="Q1327" s="1" t="s">
        <v>8320</v>
      </c>
      <c r="R1327" s="1" t="s">
        <v>8322</v>
      </c>
      <c r="S1327" s="9">
        <f t="shared" si="60"/>
        <v>42704.086053240739</v>
      </c>
      <c r="T1327" s="11">
        <f t="shared" si="61"/>
        <v>42734.086053240739</v>
      </c>
      <c r="U1327" s="12" t="str">
        <f>TEXT(Table1[[#This Row],[Date Created Conversion (Launched at)]],"mmmm")</f>
        <v>November</v>
      </c>
      <c r="V1327" s="12">
        <f>YEAR(Table1[[#This Row],[Date Created Conversion (Launched at)]])</f>
        <v>2016</v>
      </c>
    </row>
    <row r="1328" spans="1:22" ht="43" x14ac:dyDescent="0.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 s="8">
        <v>1421348428</v>
      </c>
      <c r="J1328" s="8">
        <v>1417460428</v>
      </c>
      <c r="K1328" t="b">
        <v>0</v>
      </c>
      <c r="L1328">
        <v>11</v>
      </c>
      <c r="M1328" t="b">
        <v>0</v>
      </c>
      <c r="N1328" s="5">
        <f>Table1[[#This Row],[pledged]]/Table1[[#This Row],[backers_count]]</f>
        <v>102.72727272727273</v>
      </c>
      <c r="O1328" s="1">
        <f t="shared" si="62"/>
        <v>1</v>
      </c>
      <c r="P1328" s="5" t="s">
        <v>8272</v>
      </c>
      <c r="Q1328" s="1" t="s">
        <v>8320</v>
      </c>
      <c r="R1328" s="1" t="s">
        <v>8322</v>
      </c>
      <c r="S1328" s="9">
        <f t="shared" si="60"/>
        <v>41974.791990740741</v>
      </c>
      <c r="T1328" s="11">
        <f t="shared" si="61"/>
        <v>42019.791990740741</v>
      </c>
      <c r="U1328" s="12" t="str">
        <f>TEXT(Table1[[#This Row],[Date Created Conversion (Launched at)]],"mmmm")</f>
        <v>December</v>
      </c>
      <c r="V1328" s="12">
        <f>YEAR(Table1[[#This Row],[Date Created Conversion (Launched at)]])</f>
        <v>2014</v>
      </c>
    </row>
    <row r="1329" spans="1:22" ht="43" x14ac:dyDescent="0.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 s="8">
        <v>1432916235</v>
      </c>
      <c r="J1329" s="8">
        <v>1430324235</v>
      </c>
      <c r="K1329" t="b">
        <v>0</v>
      </c>
      <c r="L1329">
        <v>41</v>
      </c>
      <c r="M1329" t="b">
        <v>0</v>
      </c>
      <c r="N1329" s="5">
        <f>Table1[[#This Row],[pledged]]/Table1[[#This Row],[backers_count]]</f>
        <v>41.585365853658537</v>
      </c>
      <c r="O1329" s="1">
        <f t="shared" si="62"/>
        <v>4</v>
      </c>
      <c r="P1329" s="5" t="s">
        <v>8272</v>
      </c>
      <c r="Q1329" s="1" t="s">
        <v>8320</v>
      </c>
      <c r="R1329" s="1" t="s">
        <v>8322</v>
      </c>
      <c r="S1329" s="9">
        <f t="shared" si="60"/>
        <v>42123.678645833337</v>
      </c>
      <c r="T1329" s="11">
        <f t="shared" si="61"/>
        <v>42153.678645833337</v>
      </c>
      <c r="U1329" s="12" t="str">
        <f>TEXT(Table1[[#This Row],[Date Created Conversion (Launched at)]],"mmmm")</f>
        <v>April</v>
      </c>
      <c r="V1329" s="12">
        <f>YEAR(Table1[[#This Row],[Date Created Conversion (Launched at)]])</f>
        <v>2015</v>
      </c>
    </row>
    <row r="1330" spans="1:22" ht="43" x14ac:dyDescent="0.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 s="8">
        <v>1476458734</v>
      </c>
      <c r="J1330" s="8">
        <v>1472570734</v>
      </c>
      <c r="K1330" t="b">
        <v>0</v>
      </c>
      <c r="L1330">
        <v>15</v>
      </c>
      <c r="M1330" t="b">
        <v>0</v>
      </c>
      <c r="N1330" s="5">
        <f>Table1[[#This Row],[pledged]]/Table1[[#This Row],[backers_count]]</f>
        <v>116.53333333333333</v>
      </c>
      <c r="O1330" s="1">
        <f t="shared" si="62"/>
        <v>2</v>
      </c>
      <c r="P1330" s="5" t="s">
        <v>8272</v>
      </c>
      <c r="Q1330" s="1" t="s">
        <v>8320</v>
      </c>
      <c r="R1330" s="1" t="s">
        <v>8322</v>
      </c>
      <c r="S1330" s="9">
        <f t="shared" si="60"/>
        <v>42612.642754629633</v>
      </c>
      <c r="T1330" s="11">
        <f t="shared" si="61"/>
        <v>42657.642754629633</v>
      </c>
      <c r="U1330" s="12" t="str">
        <f>TEXT(Table1[[#This Row],[Date Created Conversion (Launched at)]],"mmmm")</f>
        <v>August</v>
      </c>
      <c r="V1330" s="12">
        <f>YEAR(Table1[[#This Row],[Date Created Conversion (Launched at)]])</f>
        <v>2016</v>
      </c>
    </row>
    <row r="1331" spans="1:22" ht="43" x14ac:dyDescent="0.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 s="8">
        <v>1417501145</v>
      </c>
      <c r="J1331" s="8">
        <v>1414041545</v>
      </c>
      <c r="K1331" t="b">
        <v>0</v>
      </c>
      <c r="L1331">
        <v>9</v>
      </c>
      <c r="M1331" t="b">
        <v>0</v>
      </c>
      <c r="N1331" s="5">
        <f>Table1[[#This Row],[pledged]]/Table1[[#This Row],[backers_count]]</f>
        <v>45.333333333333336</v>
      </c>
      <c r="O1331" s="1">
        <f t="shared" si="62"/>
        <v>1</v>
      </c>
      <c r="P1331" s="5" t="s">
        <v>8272</v>
      </c>
      <c r="Q1331" s="1" t="s">
        <v>8320</v>
      </c>
      <c r="R1331" s="1" t="s">
        <v>8322</v>
      </c>
      <c r="S1331" s="9">
        <f t="shared" si="60"/>
        <v>41935.221585648149</v>
      </c>
      <c r="T1331" s="11">
        <f t="shared" si="61"/>
        <v>41975.263252314813</v>
      </c>
      <c r="U1331" s="12" t="str">
        <f>TEXT(Table1[[#This Row],[Date Created Conversion (Launched at)]],"mmmm")</f>
        <v>October</v>
      </c>
      <c r="V1331" s="12">
        <f>YEAR(Table1[[#This Row],[Date Created Conversion (Launched at)]])</f>
        <v>2014</v>
      </c>
    </row>
    <row r="1332" spans="1:22" ht="43" x14ac:dyDescent="0.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 s="8">
        <v>1467432000</v>
      </c>
      <c r="J1332" s="8">
        <v>1464763109</v>
      </c>
      <c r="K1332" t="b">
        <v>0</v>
      </c>
      <c r="L1332">
        <v>50</v>
      </c>
      <c r="M1332" t="b">
        <v>0</v>
      </c>
      <c r="N1332" s="5">
        <f>Table1[[#This Row],[pledged]]/Table1[[#This Row],[backers_count]]</f>
        <v>157.46</v>
      </c>
      <c r="O1332" s="1">
        <f t="shared" si="62"/>
        <v>22</v>
      </c>
      <c r="P1332" s="5" t="s">
        <v>8272</v>
      </c>
      <c r="Q1332" s="1" t="s">
        <v>8320</v>
      </c>
      <c r="R1332" s="1" t="s">
        <v>8322</v>
      </c>
      <c r="S1332" s="9">
        <f t="shared" si="60"/>
        <v>42522.276724537034</v>
      </c>
      <c r="T1332" s="11">
        <f t="shared" si="61"/>
        <v>42553.166666666672</v>
      </c>
      <c r="U1332" s="12" t="str">
        <f>TEXT(Table1[[#This Row],[Date Created Conversion (Launched at)]],"mmmm")</f>
        <v>June</v>
      </c>
      <c r="V1332" s="12">
        <f>YEAR(Table1[[#This Row],[Date Created Conversion (Launched at)]])</f>
        <v>2016</v>
      </c>
    </row>
    <row r="1333" spans="1:22" ht="43" x14ac:dyDescent="0.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 s="8">
        <v>1471435554</v>
      </c>
      <c r="J1333" s="8">
        <v>1468843554</v>
      </c>
      <c r="K1333" t="b">
        <v>0</v>
      </c>
      <c r="L1333">
        <v>34</v>
      </c>
      <c r="M1333" t="b">
        <v>0</v>
      </c>
      <c r="N1333" s="5">
        <f>Table1[[#This Row],[pledged]]/Table1[[#This Row],[backers_count]]</f>
        <v>100.5</v>
      </c>
      <c r="O1333" s="1">
        <f t="shared" si="62"/>
        <v>1</v>
      </c>
      <c r="P1333" s="5" t="s">
        <v>8272</v>
      </c>
      <c r="Q1333" s="1" t="s">
        <v>8320</v>
      </c>
      <c r="R1333" s="1" t="s">
        <v>8322</v>
      </c>
      <c r="S1333" s="9">
        <f t="shared" si="60"/>
        <v>42569.50409722222</v>
      </c>
      <c r="T1333" s="11">
        <f t="shared" si="61"/>
        <v>42599.50409722222</v>
      </c>
      <c r="U1333" s="12" t="str">
        <f>TEXT(Table1[[#This Row],[Date Created Conversion (Launched at)]],"mmmm")</f>
        <v>July</v>
      </c>
      <c r="V1333" s="12">
        <f>YEAR(Table1[[#This Row],[Date Created Conversion (Launched at)]])</f>
        <v>2016</v>
      </c>
    </row>
    <row r="1334" spans="1:22" ht="43" x14ac:dyDescent="0.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 s="8">
        <v>1485480408</v>
      </c>
      <c r="J1334" s="8">
        <v>1482888408</v>
      </c>
      <c r="K1334" t="b">
        <v>0</v>
      </c>
      <c r="L1334">
        <v>0</v>
      </c>
      <c r="M1334" t="b">
        <v>0</v>
      </c>
      <c r="N1334" s="5" t="e">
        <f>Table1[[#This Row],[pledged]]/Table1[[#This Row],[backers_count]]</f>
        <v>#DIV/0!</v>
      </c>
      <c r="O1334" s="1">
        <f t="shared" si="62"/>
        <v>0</v>
      </c>
      <c r="P1334" s="5" t="s">
        <v>8272</v>
      </c>
      <c r="Q1334" s="1" t="s">
        <v>8320</v>
      </c>
      <c r="R1334" s="1" t="s">
        <v>8322</v>
      </c>
      <c r="S1334" s="9">
        <f t="shared" si="60"/>
        <v>42732.060277777782</v>
      </c>
      <c r="T1334" s="11">
        <f t="shared" si="61"/>
        <v>42762.060277777782</v>
      </c>
      <c r="U1334" s="12" t="str">
        <f>TEXT(Table1[[#This Row],[Date Created Conversion (Launched at)]],"mmmm")</f>
        <v>December</v>
      </c>
      <c r="V1334" s="12">
        <f>YEAR(Table1[[#This Row],[Date Created Conversion (Launched at)]])</f>
        <v>2016</v>
      </c>
    </row>
    <row r="1335" spans="1:22" ht="43" x14ac:dyDescent="0.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 s="8">
        <v>1405478025</v>
      </c>
      <c r="J1335" s="8">
        <v>1402886025</v>
      </c>
      <c r="K1335" t="b">
        <v>0</v>
      </c>
      <c r="L1335">
        <v>0</v>
      </c>
      <c r="M1335" t="b">
        <v>0</v>
      </c>
      <c r="N1335" s="5" t="e">
        <f>Table1[[#This Row],[pledged]]/Table1[[#This Row],[backers_count]]</f>
        <v>#DIV/0!</v>
      </c>
      <c r="O1335" s="1">
        <f t="shared" si="62"/>
        <v>0</v>
      </c>
      <c r="P1335" s="5" t="s">
        <v>8272</v>
      </c>
      <c r="Q1335" s="1" t="s">
        <v>8320</v>
      </c>
      <c r="R1335" s="1" t="s">
        <v>8322</v>
      </c>
      <c r="S1335" s="9">
        <f t="shared" si="60"/>
        <v>41806.106770833336</v>
      </c>
      <c r="T1335" s="11">
        <f t="shared" si="61"/>
        <v>41836.106770833336</v>
      </c>
      <c r="U1335" s="12" t="str">
        <f>TEXT(Table1[[#This Row],[Date Created Conversion (Launched at)]],"mmmm")</f>
        <v>June</v>
      </c>
      <c r="V1335" s="12">
        <f>YEAR(Table1[[#This Row],[Date Created Conversion (Launched at)]])</f>
        <v>2014</v>
      </c>
    </row>
    <row r="1336" spans="1:22" ht="43" x14ac:dyDescent="0.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 s="8">
        <v>1457721287</v>
      </c>
      <c r="J1336" s="8">
        <v>1455129287</v>
      </c>
      <c r="K1336" t="b">
        <v>0</v>
      </c>
      <c r="L1336">
        <v>276</v>
      </c>
      <c r="M1336" t="b">
        <v>0</v>
      </c>
      <c r="N1336" s="5">
        <f>Table1[[#This Row],[pledged]]/Table1[[#This Row],[backers_count]]</f>
        <v>51.822463768115945</v>
      </c>
      <c r="O1336" s="1">
        <f t="shared" si="62"/>
        <v>11</v>
      </c>
      <c r="P1336" s="5" t="s">
        <v>8272</v>
      </c>
      <c r="Q1336" s="1" t="s">
        <v>8320</v>
      </c>
      <c r="R1336" s="1" t="s">
        <v>8322</v>
      </c>
      <c r="S1336" s="9">
        <f t="shared" si="60"/>
        <v>42410.774155092593</v>
      </c>
      <c r="T1336" s="11">
        <f t="shared" si="61"/>
        <v>42440.774155092593</v>
      </c>
      <c r="U1336" s="12" t="str">
        <f>TEXT(Table1[[#This Row],[Date Created Conversion (Launched at)]],"mmmm")</f>
        <v>February</v>
      </c>
      <c r="V1336" s="12">
        <f>YEAR(Table1[[#This Row],[Date Created Conversion (Launched at)]])</f>
        <v>2016</v>
      </c>
    </row>
    <row r="1337" spans="1:22" ht="43" x14ac:dyDescent="0.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 s="8">
        <v>1449354502</v>
      </c>
      <c r="J1337" s="8">
        <v>1446762502</v>
      </c>
      <c r="K1337" t="b">
        <v>0</v>
      </c>
      <c r="L1337">
        <v>16</v>
      </c>
      <c r="M1337" t="b">
        <v>0</v>
      </c>
      <c r="N1337" s="5">
        <f>Table1[[#This Row],[pledged]]/Table1[[#This Row],[backers_count]]</f>
        <v>308.75</v>
      </c>
      <c r="O1337" s="1">
        <f t="shared" si="62"/>
        <v>20</v>
      </c>
      <c r="P1337" s="5" t="s">
        <v>8272</v>
      </c>
      <c r="Q1337" s="1" t="s">
        <v>8320</v>
      </c>
      <c r="R1337" s="1" t="s">
        <v>8322</v>
      </c>
      <c r="S1337" s="9">
        <f t="shared" si="60"/>
        <v>42313.936365740738</v>
      </c>
      <c r="T1337" s="11">
        <f t="shared" si="61"/>
        <v>42343.936365740738</v>
      </c>
      <c r="U1337" s="12" t="str">
        <f>TEXT(Table1[[#This Row],[Date Created Conversion (Launched at)]],"mmmm")</f>
        <v>November</v>
      </c>
      <c r="V1337" s="12">
        <f>YEAR(Table1[[#This Row],[Date Created Conversion (Launched at)]])</f>
        <v>2015</v>
      </c>
    </row>
    <row r="1338" spans="1:22" ht="43" x14ac:dyDescent="0.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 s="8">
        <v>1418849028</v>
      </c>
      <c r="J1338" s="8">
        <v>1415825028</v>
      </c>
      <c r="K1338" t="b">
        <v>0</v>
      </c>
      <c r="L1338">
        <v>224</v>
      </c>
      <c r="M1338" t="b">
        <v>0</v>
      </c>
      <c r="N1338" s="5">
        <f>Table1[[#This Row],[pledged]]/Table1[[#This Row],[backers_count]]</f>
        <v>379.22767857142856</v>
      </c>
      <c r="O1338" s="1">
        <f t="shared" si="62"/>
        <v>85</v>
      </c>
      <c r="P1338" s="5" t="s">
        <v>8272</v>
      </c>
      <c r="Q1338" s="1" t="s">
        <v>8320</v>
      </c>
      <c r="R1338" s="1" t="s">
        <v>8322</v>
      </c>
      <c r="S1338" s="9">
        <f t="shared" si="60"/>
        <v>41955.863750000004</v>
      </c>
      <c r="T1338" s="11">
        <f t="shared" si="61"/>
        <v>41990.863750000004</v>
      </c>
      <c r="U1338" s="12" t="str">
        <f>TEXT(Table1[[#This Row],[Date Created Conversion (Launched at)]],"mmmm")</f>
        <v>November</v>
      </c>
      <c r="V1338" s="12">
        <f>YEAR(Table1[[#This Row],[Date Created Conversion (Launched at)]])</f>
        <v>2014</v>
      </c>
    </row>
    <row r="1339" spans="1:22" ht="43" x14ac:dyDescent="0.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 s="8">
        <v>1488549079</v>
      </c>
      <c r="J1339" s="8">
        <v>1485957079</v>
      </c>
      <c r="K1339" t="b">
        <v>0</v>
      </c>
      <c r="L1339">
        <v>140</v>
      </c>
      <c r="M1339" t="b">
        <v>0</v>
      </c>
      <c r="N1339" s="5">
        <f>Table1[[#This Row],[pledged]]/Table1[[#This Row],[backers_count]]</f>
        <v>176.36428571428573</v>
      </c>
      <c r="O1339" s="1">
        <f t="shared" si="62"/>
        <v>49</v>
      </c>
      <c r="P1339" s="5" t="s">
        <v>8272</v>
      </c>
      <c r="Q1339" s="1" t="s">
        <v>8320</v>
      </c>
      <c r="R1339" s="1" t="s">
        <v>8322</v>
      </c>
      <c r="S1339" s="9">
        <f t="shared" si="60"/>
        <v>42767.577303240745</v>
      </c>
      <c r="T1339" s="11">
        <f t="shared" si="61"/>
        <v>42797.577303240745</v>
      </c>
      <c r="U1339" s="12" t="str">
        <f>TEXT(Table1[[#This Row],[Date Created Conversion (Launched at)]],"mmmm")</f>
        <v>February</v>
      </c>
      <c r="V1339" s="12">
        <f>YEAR(Table1[[#This Row],[Date Created Conversion (Launched at)]])</f>
        <v>2017</v>
      </c>
    </row>
    <row r="1340" spans="1:22" ht="43" x14ac:dyDescent="0.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 s="8">
        <v>1438543033</v>
      </c>
      <c r="J1340" s="8">
        <v>1435951033</v>
      </c>
      <c r="K1340" t="b">
        <v>0</v>
      </c>
      <c r="L1340">
        <v>15</v>
      </c>
      <c r="M1340" t="b">
        <v>0</v>
      </c>
      <c r="N1340" s="5">
        <f>Table1[[#This Row],[pledged]]/Table1[[#This Row],[backers_count]]</f>
        <v>66.066666666666663</v>
      </c>
      <c r="O1340" s="1">
        <f t="shared" si="62"/>
        <v>3</v>
      </c>
      <c r="P1340" s="5" t="s">
        <v>8272</v>
      </c>
      <c r="Q1340" s="1" t="s">
        <v>8320</v>
      </c>
      <c r="R1340" s="1" t="s">
        <v>8322</v>
      </c>
      <c r="S1340" s="9">
        <f t="shared" si="60"/>
        <v>42188.803622685184</v>
      </c>
      <c r="T1340" s="11">
        <f t="shared" si="61"/>
        <v>42218.803622685184</v>
      </c>
      <c r="U1340" s="12" t="str">
        <f>TEXT(Table1[[#This Row],[Date Created Conversion (Launched at)]],"mmmm")</f>
        <v>July</v>
      </c>
      <c r="V1340" s="12">
        <f>YEAR(Table1[[#This Row],[Date Created Conversion (Launched at)]])</f>
        <v>2015</v>
      </c>
    </row>
    <row r="1341" spans="1:22" ht="28.7" x14ac:dyDescent="0.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 s="8">
        <v>1418056315</v>
      </c>
      <c r="J1341" s="8">
        <v>1414164715</v>
      </c>
      <c r="K1341" t="b">
        <v>0</v>
      </c>
      <c r="L1341">
        <v>37</v>
      </c>
      <c r="M1341" t="b">
        <v>0</v>
      </c>
      <c r="N1341" s="5">
        <f>Table1[[#This Row],[pledged]]/Table1[[#This Row],[backers_count]]</f>
        <v>89.648648648648646</v>
      </c>
      <c r="O1341" s="1">
        <f t="shared" si="62"/>
        <v>7</v>
      </c>
      <c r="P1341" s="5" t="s">
        <v>8272</v>
      </c>
      <c r="Q1341" s="1" t="s">
        <v>8320</v>
      </c>
      <c r="R1341" s="1" t="s">
        <v>8322</v>
      </c>
      <c r="S1341" s="9">
        <f t="shared" si="60"/>
        <v>41936.647164351853</v>
      </c>
      <c r="T1341" s="11">
        <f t="shared" si="61"/>
        <v>41981.688831018517</v>
      </c>
      <c r="U1341" s="12" t="str">
        <f>TEXT(Table1[[#This Row],[Date Created Conversion (Launched at)]],"mmmm")</f>
        <v>October</v>
      </c>
      <c r="V1341" s="12">
        <f>YEAR(Table1[[#This Row],[Date Created Conversion (Launched at)]])</f>
        <v>2014</v>
      </c>
    </row>
    <row r="1342" spans="1:22" ht="43" x14ac:dyDescent="0.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 s="8">
        <v>1408112253</v>
      </c>
      <c r="J1342" s="8">
        <v>1405520253</v>
      </c>
      <c r="K1342" t="b">
        <v>0</v>
      </c>
      <c r="L1342">
        <v>0</v>
      </c>
      <c r="M1342" t="b">
        <v>0</v>
      </c>
      <c r="N1342" s="5" t="e">
        <f>Table1[[#This Row],[pledged]]/Table1[[#This Row],[backers_count]]</f>
        <v>#DIV/0!</v>
      </c>
      <c r="O1342" s="1">
        <f t="shared" si="62"/>
        <v>0</v>
      </c>
      <c r="P1342" s="5" t="s">
        <v>8272</v>
      </c>
      <c r="Q1342" s="1" t="s">
        <v>8320</v>
      </c>
      <c r="R1342" s="1" t="s">
        <v>8322</v>
      </c>
      <c r="S1342" s="9">
        <f t="shared" si="60"/>
        <v>41836.595520833333</v>
      </c>
      <c r="T1342" s="11">
        <f t="shared" si="61"/>
        <v>41866.595520833333</v>
      </c>
      <c r="U1342" s="12" t="str">
        <f>TEXT(Table1[[#This Row],[Date Created Conversion (Launched at)]],"mmmm")</f>
        <v>July</v>
      </c>
      <c r="V1342" s="12">
        <f>YEAR(Table1[[#This Row],[Date Created Conversion (Launched at)]])</f>
        <v>2014</v>
      </c>
    </row>
    <row r="1343" spans="1:22" ht="43" x14ac:dyDescent="0.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 s="8">
        <v>1475333917</v>
      </c>
      <c r="J1343" s="8">
        <v>1472569117</v>
      </c>
      <c r="K1343" t="b">
        <v>0</v>
      </c>
      <c r="L1343">
        <v>46</v>
      </c>
      <c r="M1343" t="b">
        <v>0</v>
      </c>
      <c r="N1343" s="5">
        <f>Table1[[#This Row],[pledged]]/Table1[[#This Row],[backers_count]]</f>
        <v>382.39130434782606</v>
      </c>
      <c r="O1343" s="1">
        <f t="shared" si="62"/>
        <v>70</v>
      </c>
      <c r="P1343" s="5" t="s">
        <v>8272</v>
      </c>
      <c r="Q1343" s="1" t="s">
        <v>8320</v>
      </c>
      <c r="R1343" s="1" t="s">
        <v>8322</v>
      </c>
      <c r="S1343" s="9">
        <f t="shared" si="60"/>
        <v>42612.624039351853</v>
      </c>
      <c r="T1343" s="11">
        <f t="shared" si="61"/>
        <v>42644.624039351853</v>
      </c>
      <c r="U1343" s="12" t="str">
        <f>TEXT(Table1[[#This Row],[Date Created Conversion (Launched at)]],"mmmm")</f>
        <v>August</v>
      </c>
      <c r="V1343" s="12">
        <f>YEAR(Table1[[#This Row],[Date Created Conversion (Launched at)]])</f>
        <v>2016</v>
      </c>
    </row>
    <row r="1344" spans="1:22" ht="43" x14ac:dyDescent="0.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 s="8">
        <v>1437161739</v>
      </c>
      <c r="J1344" s="8">
        <v>1434569739</v>
      </c>
      <c r="K1344" t="b">
        <v>0</v>
      </c>
      <c r="L1344">
        <v>1</v>
      </c>
      <c r="M1344" t="b">
        <v>0</v>
      </c>
      <c r="N1344" s="5">
        <f>Table1[[#This Row],[pledged]]/Table1[[#This Row],[backers_count]]</f>
        <v>100</v>
      </c>
      <c r="O1344" s="1">
        <f t="shared" si="62"/>
        <v>0</v>
      </c>
      <c r="P1344" s="5" t="s">
        <v>8272</v>
      </c>
      <c r="Q1344" s="1" t="s">
        <v>8320</v>
      </c>
      <c r="R1344" s="1" t="s">
        <v>8322</v>
      </c>
      <c r="S1344" s="9">
        <f t="shared" si="60"/>
        <v>42172.816423611112</v>
      </c>
      <c r="T1344" s="11">
        <f t="shared" si="61"/>
        <v>42202.816423611112</v>
      </c>
      <c r="U1344" s="12" t="str">
        <f>TEXT(Table1[[#This Row],[Date Created Conversion (Launched at)]],"mmmm")</f>
        <v>June</v>
      </c>
      <c r="V1344" s="12">
        <f>YEAR(Table1[[#This Row],[Date Created Conversion (Launched at)]])</f>
        <v>2015</v>
      </c>
    </row>
    <row r="1345" spans="1:22" ht="43" x14ac:dyDescent="0.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 s="8">
        <v>1471579140</v>
      </c>
      <c r="J1345" s="8">
        <v>1466512683</v>
      </c>
      <c r="K1345" t="b">
        <v>0</v>
      </c>
      <c r="L1345">
        <v>323</v>
      </c>
      <c r="M1345" t="b">
        <v>0</v>
      </c>
      <c r="N1345" s="5">
        <f>Table1[[#This Row],[pledged]]/Table1[[#This Row],[backers_count]]</f>
        <v>158.35603715170279</v>
      </c>
      <c r="O1345" s="1">
        <f t="shared" si="62"/>
        <v>102</v>
      </c>
      <c r="P1345" s="5" t="s">
        <v>8272</v>
      </c>
      <c r="Q1345" s="1" t="s">
        <v>8320</v>
      </c>
      <c r="R1345" s="1" t="s">
        <v>8322</v>
      </c>
      <c r="S1345" s="9">
        <f t="shared" si="60"/>
        <v>42542.526423611111</v>
      </c>
      <c r="T1345" s="11">
        <f t="shared" si="61"/>
        <v>42601.165972222225</v>
      </c>
      <c r="U1345" s="12" t="str">
        <f>TEXT(Table1[[#This Row],[Date Created Conversion (Launched at)]],"mmmm")</f>
        <v>June</v>
      </c>
      <c r="V1345" s="12">
        <f>YEAR(Table1[[#This Row],[Date Created Conversion (Launched at)]])</f>
        <v>2016</v>
      </c>
    </row>
    <row r="1346" spans="1:22" ht="43" x14ac:dyDescent="0.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 s="8">
        <v>1467313039</v>
      </c>
      <c r="J1346" s="8">
        <v>1464807439</v>
      </c>
      <c r="K1346" t="b">
        <v>0</v>
      </c>
      <c r="L1346">
        <v>139</v>
      </c>
      <c r="M1346" t="b">
        <v>1</v>
      </c>
      <c r="N1346" s="5">
        <f>Table1[[#This Row],[pledged]]/Table1[[#This Row],[backers_count]]</f>
        <v>40.762589928057551</v>
      </c>
      <c r="O1346" s="1">
        <f t="shared" si="62"/>
        <v>378</v>
      </c>
      <c r="P1346" s="5" t="s">
        <v>8273</v>
      </c>
      <c r="Q1346" s="1" t="s">
        <v>8323</v>
      </c>
      <c r="R1346" s="1" t="s">
        <v>8324</v>
      </c>
      <c r="S1346" s="9">
        <f t="shared" ref="S1346:S1409" si="63">(J1346/86400)+DATE(1970,1,1)</f>
        <v>42522.789803240739</v>
      </c>
      <c r="T1346" s="11">
        <f t="shared" ref="T1346:T1409" si="64">(I1346/86400)+DATE(1970,1,1)</f>
        <v>42551.789803240739</v>
      </c>
      <c r="U1346" s="12" t="str">
        <f>TEXT(Table1[[#This Row],[Date Created Conversion (Launched at)]],"mmmm")</f>
        <v>June</v>
      </c>
      <c r="V1346" s="12">
        <f>YEAR(Table1[[#This Row],[Date Created Conversion (Launched at)]])</f>
        <v>2016</v>
      </c>
    </row>
    <row r="1347" spans="1:22" ht="43" x14ac:dyDescent="0.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 s="8">
        <v>1405366359</v>
      </c>
      <c r="J1347" s="8">
        <v>1402342359</v>
      </c>
      <c r="K1347" t="b">
        <v>0</v>
      </c>
      <c r="L1347">
        <v>7</v>
      </c>
      <c r="M1347" t="b">
        <v>1</v>
      </c>
      <c r="N1347" s="5">
        <f>Table1[[#This Row],[pledged]]/Table1[[#This Row],[backers_count]]</f>
        <v>53.571428571428569</v>
      </c>
      <c r="O1347" s="1">
        <f t="shared" ref="O1347:O1410" si="65">ROUND(($E1347/$D1347)*100,0)</f>
        <v>125</v>
      </c>
      <c r="P1347" s="5" t="s">
        <v>8273</v>
      </c>
      <c r="Q1347" s="1" t="s">
        <v>8323</v>
      </c>
      <c r="R1347" s="1" t="s">
        <v>8324</v>
      </c>
      <c r="S1347" s="9">
        <f t="shared" si="63"/>
        <v>41799.814340277779</v>
      </c>
      <c r="T1347" s="11">
        <f t="shared" si="64"/>
        <v>41834.814340277779</v>
      </c>
      <c r="U1347" s="12" t="str">
        <f>TEXT(Table1[[#This Row],[Date Created Conversion (Launched at)]],"mmmm")</f>
        <v>June</v>
      </c>
      <c r="V1347" s="12">
        <f>YEAR(Table1[[#This Row],[Date Created Conversion (Launched at)]])</f>
        <v>2014</v>
      </c>
    </row>
    <row r="1348" spans="1:22" ht="43" x14ac:dyDescent="0.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 s="8">
        <v>1372297751</v>
      </c>
      <c r="J1348" s="8">
        <v>1369705751</v>
      </c>
      <c r="K1348" t="b">
        <v>0</v>
      </c>
      <c r="L1348">
        <v>149</v>
      </c>
      <c r="M1348" t="b">
        <v>1</v>
      </c>
      <c r="N1348" s="5">
        <f>Table1[[#This Row],[pledged]]/Table1[[#This Row],[backers_count]]</f>
        <v>48.449664429530202</v>
      </c>
      <c r="O1348" s="1">
        <f t="shared" si="65"/>
        <v>147</v>
      </c>
      <c r="P1348" s="5" t="s">
        <v>8273</v>
      </c>
      <c r="Q1348" s="1" t="s">
        <v>8323</v>
      </c>
      <c r="R1348" s="1" t="s">
        <v>8324</v>
      </c>
      <c r="S1348" s="9">
        <f t="shared" si="63"/>
        <v>41422.075821759259</v>
      </c>
      <c r="T1348" s="11">
        <f t="shared" si="64"/>
        <v>41452.075821759259</v>
      </c>
      <c r="U1348" s="12" t="str">
        <f>TEXT(Table1[[#This Row],[Date Created Conversion (Launched at)]],"mmmm")</f>
        <v>May</v>
      </c>
      <c r="V1348" s="12">
        <f>YEAR(Table1[[#This Row],[Date Created Conversion (Launched at)]])</f>
        <v>2013</v>
      </c>
    </row>
    <row r="1349" spans="1:22" ht="43" x14ac:dyDescent="0.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 s="8">
        <v>1425741525</v>
      </c>
      <c r="J1349" s="8">
        <v>1423149525</v>
      </c>
      <c r="K1349" t="b">
        <v>0</v>
      </c>
      <c r="L1349">
        <v>31</v>
      </c>
      <c r="M1349" t="b">
        <v>1</v>
      </c>
      <c r="N1349" s="5">
        <f>Table1[[#This Row],[pledged]]/Table1[[#This Row],[backers_count]]</f>
        <v>82.41935483870968</v>
      </c>
      <c r="O1349" s="1">
        <f t="shared" si="65"/>
        <v>102</v>
      </c>
      <c r="P1349" s="5" t="s">
        <v>8273</v>
      </c>
      <c r="Q1349" s="1" t="s">
        <v>8323</v>
      </c>
      <c r="R1349" s="1" t="s">
        <v>8324</v>
      </c>
      <c r="S1349" s="9">
        <f t="shared" si="63"/>
        <v>42040.638020833328</v>
      </c>
      <c r="T1349" s="11">
        <f t="shared" si="64"/>
        <v>42070.638020833328</v>
      </c>
      <c r="U1349" s="12" t="str">
        <f>TEXT(Table1[[#This Row],[Date Created Conversion (Launched at)]],"mmmm")</f>
        <v>February</v>
      </c>
      <c r="V1349" s="12">
        <f>YEAR(Table1[[#This Row],[Date Created Conversion (Launched at)]])</f>
        <v>2015</v>
      </c>
    </row>
    <row r="1350" spans="1:22" ht="43" x14ac:dyDescent="0.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 s="8">
        <v>1418904533</v>
      </c>
      <c r="J1350" s="8">
        <v>1416485333</v>
      </c>
      <c r="K1350" t="b">
        <v>0</v>
      </c>
      <c r="L1350">
        <v>26</v>
      </c>
      <c r="M1350" t="b">
        <v>1</v>
      </c>
      <c r="N1350" s="5">
        <f>Table1[[#This Row],[pledged]]/Table1[[#This Row],[backers_count]]</f>
        <v>230.19230769230768</v>
      </c>
      <c r="O1350" s="1">
        <f t="shared" si="65"/>
        <v>102</v>
      </c>
      <c r="P1350" s="5" t="s">
        <v>8273</v>
      </c>
      <c r="Q1350" s="1" t="s">
        <v>8323</v>
      </c>
      <c r="R1350" s="1" t="s">
        <v>8324</v>
      </c>
      <c r="S1350" s="9">
        <f t="shared" si="63"/>
        <v>41963.506168981483</v>
      </c>
      <c r="T1350" s="11">
        <f t="shared" si="64"/>
        <v>41991.506168981483</v>
      </c>
      <c r="U1350" s="12" t="str">
        <f>TEXT(Table1[[#This Row],[Date Created Conversion (Launched at)]],"mmmm")</f>
        <v>November</v>
      </c>
      <c r="V1350" s="12">
        <f>YEAR(Table1[[#This Row],[Date Created Conversion (Launched at)]])</f>
        <v>2014</v>
      </c>
    </row>
    <row r="1351" spans="1:22" ht="43" x14ac:dyDescent="0.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 s="8">
        <v>1450249140</v>
      </c>
      <c r="J1351" s="8">
        <v>1447055935</v>
      </c>
      <c r="K1351" t="b">
        <v>0</v>
      </c>
      <c r="L1351">
        <v>172</v>
      </c>
      <c r="M1351" t="b">
        <v>1</v>
      </c>
      <c r="N1351" s="5">
        <f>Table1[[#This Row],[pledged]]/Table1[[#This Row],[backers_count]]</f>
        <v>59.360465116279073</v>
      </c>
      <c r="O1351" s="1">
        <f t="shared" si="65"/>
        <v>204</v>
      </c>
      <c r="P1351" s="5" t="s">
        <v>8273</v>
      </c>
      <c r="Q1351" s="1" t="s">
        <v>8323</v>
      </c>
      <c r="R1351" s="1" t="s">
        <v>8324</v>
      </c>
      <c r="S1351" s="9">
        <f t="shared" si="63"/>
        <v>42317.33258101852</v>
      </c>
      <c r="T1351" s="11">
        <f t="shared" si="64"/>
        <v>42354.290972222225</v>
      </c>
      <c r="U1351" s="12" t="str">
        <f>TEXT(Table1[[#This Row],[Date Created Conversion (Launched at)]],"mmmm")</f>
        <v>November</v>
      </c>
      <c r="V1351" s="12">
        <f>YEAR(Table1[[#This Row],[Date Created Conversion (Launched at)]])</f>
        <v>2015</v>
      </c>
    </row>
    <row r="1352" spans="1:22" ht="43" x14ac:dyDescent="0.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 s="8">
        <v>1451089134</v>
      </c>
      <c r="J1352" s="8">
        <v>1448497134</v>
      </c>
      <c r="K1352" t="b">
        <v>0</v>
      </c>
      <c r="L1352">
        <v>78</v>
      </c>
      <c r="M1352" t="b">
        <v>1</v>
      </c>
      <c r="N1352" s="5">
        <f>Table1[[#This Row],[pledged]]/Table1[[#This Row],[backers_count]]</f>
        <v>66.698717948717942</v>
      </c>
      <c r="O1352" s="1">
        <f t="shared" si="65"/>
        <v>104</v>
      </c>
      <c r="P1352" s="5" t="s">
        <v>8273</v>
      </c>
      <c r="Q1352" s="1" t="s">
        <v>8323</v>
      </c>
      <c r="R1352" s="1" t="s">
        <v>8324</v>
      </c>
      <c r="S1352" s="9">
        <f t="shared" si="63"/>
        <v>42334.013124999998</v>
      </c>
      <c r="T1352" s="11">
        <f t="shared" si="64"/>
        <v>42364.013124999998</v>
      </c>
      <c r="U1352" s="12" t="str">
        <f>TEXT(Table1[[#This Row],[Date Created Conversion (Launched at)]],"mmmm")</f>
        <v>November</v>
      </c>
      <c r="V1352" s="12">
        <f>YEAR(Table1[[#This Row],[Date Created Conversion (Launched at)]])</f>
        <v>2015</v>
      </c>
    </row>
    <row r="1353" spans="1:22" ht="28.7" x14ac:dyDescent="0.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 s="8">
        <v>1455299144</v>
      </c>
      <c r="J1353" s="8">
        <v>1452707144</v>
      </c>
      <c r="K1353" t="b">
        <v>0</v>
      </c>
      <c r="L1353">
        <v>120</v>
      </c>
      <c r="M1353" t="b">
        <v>1</v>
      </c>
      <c r="N1353" s="5">
        <f>Table1[[#This Row],[pledged]]/Table1[[#This Row],[backers_count]]</f>
        <v>168.77500000000001</v>
      </c>
      <c r="O1353" s="1">
        <f t="shared" si="65"/>
        <v>101</v>
      </c>
      <c r="P1353" s="5" t="s">
        <v>8273</v>
      </c>
      <c r="Q1353" s="1" t="s">
        <v>8323</v>
      </c>
      <c r="R1353" s="1" t="s">
        <v>8324</v>
      </c>
      <c r="S1353" s="9">
        <f t="shared" si="63"/>
        <v>42382.74009259259</v>
      </c>
      <c r="T1353" s="11">
        <f t="shared" si="64"/>
        <v>42412.74009259259</v>
      </c>
      <c r="U1353" s="12" t="str">
        <f>TEXT(Table1[[#This Row],[Date Created Conversion (Launched at)]],"mmmm")</f>
        <v>January</v>
      </c>
      <c r="V1353" s="12">
        <f>YEAR(Table1[[#This Row],[Date Created Conversion (Launched at)]])</f>
        <v>2016</v>
      </c>
    </row>
    <row r="1354" spans="1:22" ht="43" x14ac:dyDescent="0.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 s="8">
        <v>1441425540</v>
      </c>
      <c r="J1354" s="8">
        <v>1436968366</v>
      </c>
      <c r="K1354" t="b">
        <v>0</v>
      </c>
      <c r="L1354">
        <v>227</v>
      </c>
      <c r="M1354" t="b">
        <v>1</v>
      </c>
      <c r="N1354" s="5">
        <f>Table1[[#This Row],[pledged]]/Table1[[#This Row],[backers_count]]</f>
        <v>59.973568281938327</v>
      </c>
      <c r="O1354" s="1">
        <f t="shared" si="65"/>
        <v>136</v>
      </c>
      <c r="P1354" s="5" t="s">
        <v>8273</v>
      </c>
      <c r="Q1354" s="1" t="s">
        <v>8323</v>
      </c>
      <c r="R1354" s="1" t="s">
        <v>8324</v>
      </c>
      <c r="S1354" s="9">
        <f t="shared" si="63"/>
        <v>42200.578310185185</v>
      </c>
      <c r="T1354" s="11">
        <f t="shared" si="64"/>
        <v>42252.165972222225</v>
      </c>
      <c r="U1354" s="12" t="str">
        <f>TEXT(Table1[[#This Row],[Date Created Conversion (Launched at)]],"mmmm")</f>
        <v>July</v>
      </c>
      <c r="V1354" s="12">
        <f>YEAR(Table1[[#This Row],[Date Created Conversion (Launched at)]])</f>
        <v>2015</v>
      </c>
    </row>
    <row r="1355" spans="1:22" ht="28.7" x14ac:dyDescent="0.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 s="8">
        <v>1362960000</v>
      </c>
      <c r="J1355" s="8">
        <v>1359946188</v>
      </c>
      <c r="K1355" t="b">
        <v>0</v>
      </c>
      <c r="L1355">
        <v>42</v>
      </c>
      <c r="M1355" t="b">
        <v>1</v>
      </c>
      <c r="N1355" s="5">
        <f>Table1[[#This Row],[pledged]]/Table1[[#This Row],[backers_count]]</f>
        <v>31.80952380952381</v>
      </c>
      <c r="O1355" s="1">
        <f t="shared" si="65"/>
        <v>134</v>
      </c>
      <c r="P1355" s="5" t="s">
        <v>8273</v>
      </c>
      <c r="Q1355" s="1" t="s">
        <v>8323</v>
      </c>
      <c r="R1355" s="1" t="s">
        <v>8324</v>
      </c>
      <c r="S1355" s="9">
        <f t="shared" si="63"/>
        <v>41309.11791666667</v>
      </c>
      <c r="T1355" s="11">
        <f t="shared" si="64"/>
        <v>41344</v>
      </c>
      <c r="U1355" s="12" t="str">
        <f>TEXT(Table1[[#This Row],[Date Created Conversion (Launched at)]],"mmmm")</f>
        <v>February</v>
      </c>
      <c r="V1355" s="12">
        <f>YEAR(Table1[[#This Row],[Date Created Conversion (Launched at)]])</f>
        <v>2013</v>
      </c>
    </row>
    <row r="1356" spans="1:22" ht="43" x14ac:dyDescent="0.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 s="8">
        <v>1465672979</v>
      </c>
      <c r="J1356" s="8">
        <v>1463080979</v>
      </c>
      <c r="K1356" t="b">
        <v>0</v>
      </c>
      <c r="L1356">
        <v>64</v>
      </c>
      <c r="M1356" t="b">
        <v>1</v>
      </c>
      <c r="N1356" s="5">
        <f>Table1[[#This Row],[pledged]]/Table1[[#This Row],[backers_count]]</f>
        <v>24.421875</v>
      </c>
      <c r="O1356" s="1">
        <f t="shared" si="65"/>
        <v>130</v>
      </c>
      <c r="P1356" s="5" t="s">
        <v>8273</v>
      </c>
      <c r="Q1356" s="1" t="s">
        <v>8323</v>
      </c>
      <c r="R1356" s="1" t="s">
        <v>8324</v>
      </c>
      <c r="S1356" s="9">
        <f t="shared" si="63"/>
        <v>42502.807627314818</v>
      </c>
      <c r="T1356" s="11">
        <f t="shared" si="64"/>
        <v>42532.807627314818</v>
      </c>
      <c r="U1356" s="12" t="str">
        <f>TEXT(Table1[[#This Row],[Date Created Conversion (Launched at)]],"mmmm")</f>
        <v>May</v>
      </c>
      <c r="V1356" s="12">
        <f>YEAR(Table1[[#This Row],[Date Created Conversion (Launched at)]])</f>
        <v>2016</v>
      </c>
    </row>
    <row r="1357" spans="1:22" ht="57.35" x14ac:dyDescent="0.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 s="8">
        <v>1354269600</v>
      </c>
      <c r="J1357" s="8">
        <v>1351663605</v>
      </c>
      <c r="K1357" t="b">
        <v>0</v>
      </c>
      <c r="L1357">
        <v>121</v>
      </c>
      <c r="M1357" t="b">
        <v>1</v>
      </c>
      <c r="N1357" s="5">
        <f>Table1[[#This Row],[pledged]]/Table1[[#This Row],[backers_count]]</f>
        <v>25.347107438016529</v>
      </c>
      <c r="O1357" s="1">
        <f t="shared" si="65"/>
        <v>123</v>
      </c>
      <c r="P1357" s="5" t="s">
        <v>8273</v>
      </c>
      <c r="Q1357" s="1" t="s">
        <v>8323</v>
      </c>
      <c r="R1357" s="1" t="s">
        <v>8324</v>
      </c>
      <c r="S1357" s="9">
        <f t="shared" si="63"/>
        <v>41213.254687499997</v>
      </c>
      <c r="T1357" s="11">
        <f t="shared" si="64"/>
        <v>41243.416666666664</v>
      </c>
      <c r="U1357" s="12" t="str">
        <f>TEXT(Table1[[#This Row],[Date Created Conversion (Launched at)]],"mmmm")</f>
        <v>October</v>
      </c>
      <c r="V1357" s="12">
        <f>YEAR(Table1[[#This Row],[Date Created Conversion (Launched at)]])</f>
        <v>2012</v>
      </c>
    </row>
    <row r="1358" spans="1:22" ht="43" x14ac:dyDescent="0.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 s="8">
        <v>1372985760</v>
      </c>
      <c r="J1358" s="8">
        <v>1370393760</v>
      </c>
      <c r="K1358" t="b">
        <v>0</v>
      </c>
      <c r="L1358">
        <v>87</v>
      </c>
      <c r="M1358" t="b">
        <v>1</v>
      </c>
      <c r="N1358" s="5">
        <f>Table1[[#This Row],[pledged]]/Table1[[#This Row],[backers_count]]</f>
        <v>71.443218390804603</v>
      </c>
      <c r="O1358" s="1">
        <f t="shared" si="65"/>
        <v>183</v>
      </c>
      <c r="P1358" s="5" t="s">
        <v>8273</v>
      </c>
      <c r="Q1358" s="1" t="s">
        <v>8323</v>
      </c>
      <c r="R1358" s="1" t="s">
        <v>8324</v>
      </c>
      <c r="S1358" s="9">
        <f t="shared" si="63"/>
        <v>41430.038888888885</v>
      </c>
      <c r="T1358" s="11">
        <f t="shared" si="64"/>
        <v>41460.038888888885</v>
      </c>
      <c r="U1358" s="12" t="str">
        <f>TEXT(Table1[[#This Row],[Date Created Conversion (Launched at)]],"mmmm")</f>
        <v>June</v>
      </c>
      <c r="V1358" s="12">
        <f>YEAR(Table1[[#This Row],[Date Created Conversion (Launched at)]])</f>
        <v>2013</v>
      </c>
    </row>
    <row r="1359" spans="1:22" ht="43" x14ac:dyDescent="0.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 s="8">
        <v>1362117540</v>
      </c>
      <c r="J1359" s="8">
        <v>1359587137</v>
      </c>
      <c r="K1359" t="b">
        <v>0</v>
      </c>
      <c r="L1359">
        <v>65</v>
      </c>
      <c r="M1359" t="b">
        <v>1</v>
      </c>
      <c r="N1359" s="5">
        <f>Table1[[#This Row],[pledged]]/Table1[[#This Row],[backers_count]]</f>
        <v>38.553846153846152</v>
      </c>
      <c r="O1359" s="1">
        <f t="shared" si="65"/>
        <v>125</v>
      </c>
      <c r="P1359" s="5" t="s">
        <v>8273</v>
      </c>
      <c r="Q1359" s="1" t="s">
        <v>8323</v>
      </c>
      <c r="R1359" s="1" t="s">
        <v>8324</v>
      </c>
      <c r="S1359" s="9">
        <f t="shared" si="63"/>
        <v>41304.962233796294</v>
      </c>
      <c r="T1359" s="11">
        <f t="shared" si="64"/>
        <v>41334.249305555553</v>
      </c>
      <c r="U1359" s="12" t="str">
        <f>TEXT(Table1[[#This Row],[Date Created Conversion (Launched at)]],"mmmm")</f>
        <v>January</v>
      </c>
      <c r="V1359" s="12">
        <f>YEAR(Table1[[#This Row],[Date Created Conversion (Launched at)]])</f>
        <v>2013</v>
      </c>
    </row>
    <row r="1360" spans="1:22" ht="43" x14ac:dyDescent="0.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 s="8">
        <v>1309009323</v>
      </c>
      <c r="J1360" s="8">
        <v>1306417323</v>
      </c>
      <c r="K1360" t="b">
        <v>0</v>
      </c>
      <c r="L1360">
        <v>49</v>
      </c>
      <c r="M1360" t="b">
        <v>1</v>
      </c>
      <c r="N1360" s="5">
        <f>Table1[[#This Row],[pledged]]/Table1[[#This Row],[backers_count]]</f>
        <v>68.367346938775512</v>
      </c>
      <c r="O1360" s="1">
        <f t="shared" si="65"/>
        <v>112</v>
      </c>
      <c r="P1360" s="5" t="s">
        <v>8273</v>
      </c>
      <c r="Q1360" s="1" t="s">
        <v>8323</v>
      </c>
      <c r="R1360" s="1" t="s">
        <v>8324</v>
      </c>
      <c r="S1360" s="9">
        <f t="shared" si="63"/>
        <v>40689.570868055554</v>
      </c>
      <c r="T1360" s="11">
        <f t="shared" si="64"/>
        <v>40719.570868055554</v>
      </c>
      <c r="U1360" s="12" t="str">
        <f>TEXT(Table1[[#This Row],[Date Created Conversion (Launched at)]],"mmmm")</f>
        <v>May</v>
      </c>
      <c r="V1360" s="12">
        <f>YEAR(Table1[[#This Row],[Date Created Conversion (Launched at)]])</f>
        <v>2011</v>
      </c>
    </row>
    <row r="1361" spans="1:22" ht="43" x14ac:dyDescent="0.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 s="8">
        <v>1309980790</v>
      </c>
      <c r="J1361" s="8">
        <v>1304623990</v>
      </c>
      <c r="K1361" t="b">
        <v>0</v>
      </c>
      <c r="L1361">
        <v>19</v>
      </c>
      <c r="M1361" t="b">
        <v>1</v>
      </c>
      <c r="N1361" s="5">
        <f>Table1[[#This Row],[pledged]]/Table1[[#This Row],[backers_count]]</f>
        <v>40.210526315789473</v>
      </c>
      <c r="O1361" s="1">
        <f t="shared" si="65"/>
        <v>116</v>
      </c>
      <c r="P1361" s="5" t="s">
        <v>8273</v>
      </c>
      <c r="Q1361" s="1" t="s">
        <v>8323</v>
      </c>
      <c r="R1361" s="1" t="s">
        <v>8324</v>
      </c>
      <c r="S1361" s="9">
        <f t="shared" si="63"/>
        <v>40668.814699074072</v>
      </c>
      <c r="T1361" s="11">
        <f t="shared" si="64"/>
        <v>40730.814699074072</v>
      </c>
      <c r="U1361" s="12" t="str">
        <f>TEXT(Table1[[#This Row],[Date Created Conversion (Launched at)]],"mmmm")</f>
        <v>May</v>
      </c>
      <c r="V1361" s="12">
        <f>YEAR(Table1[[#This Row],[Date Created Conversion (Launched at)]])</f>
        <v>2011</v>
      </c>
    </row>
    <row r="1362" spans="1:22" ht="28.7" x14ac:dyDescent="0.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 s="8">
        <v>1343943420</v>
      </c>
      <c r="J1362" s="8">
        <v>1341524220</v>
      </c>
      <c r="K1362" t="b">
        <v>0</v>
      </c>
      <c r="L1362">
        <v>81</v>
      </c>
      <c r="M1362" t="b">
        <v>1</v>
      </c>
      <c r="N1362" s="5">
        <f>Table1[[#This Row],[pledged]]/Table1[[#This Row],[backers_count]]</f>
        <v>32.074074074074076</v>
      </c>
      <c r="O1362" s="1">
        <f t="shared" si="65"/>
        <v>173</v>
      </c>
      <c r="P1362" s="5" t="s">
        <v>8273</v>
      </c>
      <c r="Q1362" s="1" t="s">
        <v>8323</v>
      </c>
      <c r="R1362" s="1" t="s">
        <v>8324</v>
      </c>
      <c r="S1362" s="9">
        <f t="shared" si="63"/>
        <v>41095.900694444441</v>
      </c>
      <c r="T1362" s="11">
        <f t="shared" si="64"/>
        <v>41123.900694444441</v>
      </c>
      <c r="U1362" s="12" t="str">
        <f>TEXT(Table1[[#This Row],[Date Created Conversion (Launched at)]],"mmmm")</f>
        <v>July</v>
      </c>
      <c r="V1362" s="12">
        <f>YEAR(Table1[[#This Row],[Date Created Conversion (Launched at)]])</f>
        <v>2012</v>
      </c>
    </row>
    <row r="1363" spans="1:22" ht="43" x14ac:dyDescent="0.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 s="8">
        <v>1403370772</v>
      </c>
      <c r="J1363" s="8">
        <v>1400778772</v>
      </c>
      <c r="K1363" t="b">
        <v>0</v>
      </c>
      <c r="L1363">
        <v>264</v>
      </c>
      <c r="M1363" t="b">
        <v>1</v>
      </c>
      <c r="N1363" s="5">
        <f>Table1[[#This Row],[pledged]]/Table1[[#This Row],[backers_count]]</f>
        <v>28.632575757575758</v>
      </c>
      <c r="O1363" s="1">
        <f t="shared" si="65"/>
        <v>126</v>
      </c>
      <c r="P1363" s="5" t="s">
        <v>8273</v>
      </c>
      <c r="Q1363" s="1" t="s">
        <v>8323</v>
      </c>
      <c r="R1363" s="1" t="s">
        <v>8324</v>
      </c>
      <c r="S1363" s="9">
        <f t="shared" si="63"/>
        <v>41781.717268518521</v>
      </c>
      <c r="T1363" s="11">
        <f t="shared" si="64"/>
        <v>41811.717268518521</v>
      </c>
      <c r="U1363" s="12" t="str">
        <f>TEXT(Table1[[#This Row],[Date Created Conversion (Launched at)]],"mmmm")</f>
        <v>May</v>
      </c>
      <c r="V1363" s="12">
        <f>YEAR(Table1[[#This Row],[Date Created Conversion (Launched at)]])</f>
        <v>2014</v>
      </c>
    </row>
    <row r="1364" spans="1:22" ht="28.7" x14ac:dyDescent="0.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 s="8">
        <v>1378592731</v>
      </c>
      <c r="J1364" s="8">
        <v>1373408731</v>
      </c>
      <c r="K1364" t="b">
        <v>0</v>
      </c>
      <c r="L1364">
        <v>25</v>
      </c>
      <c r="M1364" t="b">
        <v>1</v>
      </c>
      <c r="N1364" s="5">
        <f>Table1[[#This Row],[pledged]]/Table1[[#This Row],[backers_count]]</f>
        <v>43.64</v>
      </c>
      <c r="O1364" s="1">
        <f t="shared" si="65"/>
        <v>109</v>
      </c>
      <c r="P1364" s="5" t="s">
        <v>8273</v>
      </c>
      <c r="Q1364" s="1" t="s">
        <v>8323</v>
      </c>
      <c r="R1364" s="1" t="s">
        <v>8324</v>
      </c>
      <c r="S1364" s="9">
        <f t="shared" si="63"/>
        <v>41464.934386574074</v>
      </c>
      <c r="T1364" s="11">
        <f t="shared" si="64"/>
        <v>41524.934386574074</v>
      </c>
      <c r="U1364" s="12" t="str">
        <f>TEXT(Table1[[#This Row],[Date Created Conversion (Launched at)]],"mmmm")</f>
        <v>July</v>
      </c>
      <c r="V1364" s="12">
        <f>YEAR(Table1[[#This Row],[Date Created Conversion (Launched at)]])</f>
        <v>2013</v>
      </c>
    </row>
    <row r="1365" spans="1:22" ht="43" x14ac:dyDescent="0.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 s="8">
        <v>1455523140</v>
      </c>
      <c r="J1365" s="8">
        <v>1453925727</v>
      </c>
      <c r="K1365" t="b">
        <v>0</v>
      </c>
      <c r="L1365">
        <v>5</v>
      </c>
      <c r="M1365" t="b">
        <v>1</v>
      </c>
      <c r="N1365" s="5">
        <f>Table1[[#This Row],[pledged]]/Table1[[#This Row],[backers_count]]</f>
        <v>40</v>
      </c>
      <c r="O1365" s="1">
        <f t="shared" si="65"/>
        <v>100</v>
      </c>
      <c r="P1365" s="5" t="s">
        <v>8273</v>
      </c>
      <c r="Q1365" s="1" t="s">
        <v>8323</v>
      </c>
      <c r="R1365" s="1" t="s">
        <v>8324</v>
      </c>
      <c r="S1365" s="9">
        <f t="shared" si="63"/>
        <v>42396.8440625</v>
      </c>
      <c r="T1365" s="11">
        <f t="shared" si="64"/>
        <v>42415.332638888889</v>
      </c>
      <c r="U1365" s="12" t="str">
        <f>TEXT(Table1[[#This Row],[Date Created Conversion (Launched at)]],"mmmm")</f>
        <v>January</v>
      </c>
      <c r="V1365" s="12">
        <f>YEAR(Table1[[#This Row],[Date Created Conversion (Launched at)]])</f>
        <v>2016</v>
      </c>
    </row>
    <row r="1366" spans="1:22" ht="43" x14ac:dyDescent="0.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 s="8">
        <v>1420648906</v>
      </c>
      <c r="J1366" s="8">
        <v>1415464906</v>
      </c>
      <c r="K1366" t="b">
        <v>0</v>
      </c>
      <c r="L1366">
        <v>144</v>
      </c>
      <c r="M1366" t="b">
        <v>1</v>
      </c>
      <c r="N1366" s="5">
        <f>Table1[[#This Row],[pledged]]/Table1[[#This Row],[backers_count]]</f>
        <v>346.04166666666669</v>
      </c>
      <c r="O1366" s="1">
        <f t="shared" si="65"/>
        <v>119</v>
      </c>
      <c r="P1366" s="5" t="s">
        <v>8275</v>
      </c>
      <c r="Q1366" s="1" t="s">
        <v>8326</v>
      </c>
      <c r="R1366" s="1" t="s">
        <v>8327</v>
      </c>
      <c r="S1366" s="9">
        <f t="shared" si="63"/>
        <v>41951.6956712963</v>
      </c>
      <c r="T1366" s="11">
        <f t="shared" si="64"/>
        <v>42011.6956712963</v>
      </c>
      <c r="U1366" s="12" t="str">
        <f>TEXT(Table1[[#This Row],[Date Created Conversion (Launched at)]],"mmmm")</f>
        <v>November</v>
      </c>
      <c r="V1366" s="12">
        <f>YEAR(Table1[[#This Row],[Date Created Conversion (Launched at)]])</f>
        <v>2014</v>
      </c>
    </row>
    <row r="1367" spans="1:22" ht="43" x14ac:dyDescent="0.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 s="8">
        <v>1426523752</v>
      </c>
      <c r="J1367" s="8">
        <v>1423935352</v>
      </c>
      <c r="K1367" t="b">
        <v>0</v>
      </c>
      <c r="L1367">
        <v>92</v>
      </c>
      <c r="M1367" t="b">
        <v>1</v>
      </c>
      <c r="N1367" s="5">
        <f>Table1[[#This Row],[pledged]]/Table1[[#This Row],[backers_count]]</f>
        <v>81.739130434782609</v>
      </c>
      <c r="O1367" s="1">
        <f t="shared" si="65"/>
        <v>100</v>
      </c>
      <c r="P1367" s="5" t="s">
        <v>8275</v>
      </c>
      <c r="Q1367" s="1" t="s">
        <v>8326</v>
      </c>
      <c r="R1367" s="1" t="s">
        <v>8327</v>
      </c>
      <c r="S1367" s="9">
        <f t="shared" si="63"/>
        <v>42049.733240740738</v>
      </c>
      <c r="T1367" s="11">
        <f t="shared" si="64"/>
        <v>42079.691574074073</v>
      </c>
      <c r="U1367" s="12" t="str">
        <f>TEXT(Table1[[#This Row],[Date Created Conversion (Launched at)]],"mmmm")</f>
        <v>February</v>
      </c>
      <c r="V1367" s="12">
        <f>YEAR(Table1[[#This Row],[Date Created Conversion (Launched at)]])</f>
        <v>2015</v>
      </c>
    </row>
    <row r="1368" spans="1:22" x14ac:dyDescent="0.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 s="8">
        <v>1417049663</v>
      </c>
      <c r="J1368" s="8">
        <v>1413158063</v>
      </c>
      <c r="K1368" t="b">
        <v>0</v>
      </c>
      <c r="L1368">
        <v>147</v>
      </c>
      <c r="M1368" t="b">
        <v>1</v>
      </c>
      <c r="N1368" s="5">
        <f>Table1[[#This Row],[pledged]]/Table1[[#This Row],[backers_count]]</f>
        <v>64.535306122448986</v>
      </c>
      <c r="O1368" s="1">
        <f t="shared" si="65"/>
        <v>126</v>
      </c>
      <c r="P1368" s="5" t="s">
        <v>8275</v>
      </c>
      <c r="Q1368" s="1" t="s">
        <v>8326</v>
      </c>
      <c r="R1368" s="1" t="s">
        <v>8327</v>
      </c>
      <c r="S1368" s="9">
        <f t="shared" si="63"/>
        <v>41924.996099537035</v>
      </c>
      <c r="T1368" s="11">
        <f t="shared" si="64"/>
        <v>41970.037766203706</v>
      </c>
      <c r="U1368" s="12" t="str">
        <f>TEXT(Table1[[#This Row],[Date Created Conversion (Launched at)]],"mmmm")</f>
        <v>October</v>
      </c>
      <c r="V1368" s="12">
        <f>YEAR(Table1[[#This Row],[Date Created Conversion (Launched at)]])</f>
        <v>2014</v>
      </c>
    </row>
    <row r="1369" spans="1:22" ht="43" x14ac:dyDescent="0.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 s="8">
        <v>1447463050</v>
      </c>
      <c r="J1369" s="8">
        <v>1444867450</v>
      </c>
      <c r="K1369" t="b">
        <v>0</v>
      </c>
      <c r="L1369">
        <v>90</v>
      </c>
      <c r="M1369" t="b">
        <v>1</v>
      </c>
      <c r="N1369" s="5">
        <f>Table1[[#This Row],[pledged]]/Table1[[#This Row],[backers_count]]</f>
        <v>63.477777777777774</v>
      </c>
      <c r="O1369" s="1">
        <f t="shared" si="65"/>
        <v>114</v>
      </c>
      <c r="P1369" s="5" t="s">
        <v>8275</v>
      </c>
      <c r="Q1369" s="1" t="s">
        <v>8326</v>
      </c>
      <c r="R1369" s="1" t="s">
        <v>8327</v>
      </c>
      <c r="S1369" s="9">
        <f t="shared" si="63"/>
        <v>42292.002893518518</v>
      </c>
      <c r="T1369" s="11">
        <f t="shared" si="64"/>
        <v>42322.044560185182</v>
      </c>
      <c r="U1369" s="12" t="str">
        <f>TEXT(Table1[[#This Row],[Date Created Conversion (Launched at)]],"mmmm")</f>
        <v>October</v>
      </c>
      <c r="V1369" s="12">
        <f>YEAR(Table1[[#This Row],[Date Created Conversion (Launched at)]])</f>
        <v>2015</v>
      </c>
    </row>
    <row r="1370" spans="1:22" ht="43" x14ac:dyDescent="0.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 s="8">
        <v>1434342894</v>
      </c>
      <c r="J1370" s="8">
        <v>1432269294</v>
      </c>
      <c r="K1370" t="b">
        <v>0</v>
      </c>
      <c r="L1370">
        <v>87</v>
      </c>
      <c r="M1370" t="b">
        <v>1</v>
      </c>
      <c r="N1370" s="5">
        <f>Table1[[#This Row],[pledged]]/Table1[[#This Row],[backers_count]]</f>
        <v>63.620689655172413</v>
      </c>
      <c r="O1370" s="1">
        <f t="shared" si="65"/>
        <v>111</v>
      </c>
      <c r="P1370" s="5" t="s">
        <v>8275</v>
      </c>
      <c r="Q1370" s="1" t="s">
        <v>8326</v>
      </c>
      <c r="R1370" s="1" t="s">
        <v>8327</v>
      </c>
      <c r="S1370" s="9">
        <f t="shared" si="63"/>
        <v>42146.190902777773</v>
      </c>
      <c r="T1370" s="11">
        <f t="shared" si="64"/>
        <v>42170.190902777773</v>
      </c>
      <c r="U1370" s="12" t="str">
        <f>TEXT(Table1[[#This Row],[Date Created Conversion (Launched at)]],"mmmm")</f>
        <v>May</v>
      </c>
      <c r="V1370" s="12">
        <f>YEAR(Table1[[#This Row],[Date Created Conversion (Launched at)]])</f>
        <v>2015</v>
      </c>
    </row>
    <row r="1371" spans="1:22" ht="43" x14ac:dyDescent="0.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 s="8">
        <v>1397225746</v>
      </c>
      <c r="J1371" s="8">
        <v>1394633746</v>
      </c>
      <c r="K1371" t="b">
        <v>0</v>
      </c>
      <c r="L1371">
        <v>406</v>
      </c>
      <c r="M1371" t="b">
        <v>1</v>
      </c>
      <c r="N1371" s="5">
        <f>Table1[[#This Row],[pledged]]/Table1[[#This Row],[backers_count]]</f>
        <v>83.967068965517228</v>
      </c>
      <c r="O1371" s="1">
        <f t="shared" si="65"/>
        <v>105</v>
      </c>
      <c r="P1371" s="5" t="s">
        <v>8275</v>
      </c>
      <c r="Q1371" s="1" t="s">
        <v>8326</v>
      </c>
      <c r="R1371" s="1" t="s">
        <v>8327</v>
      </c>
      <c r="S1371" s="9">
        <f t="shared" si="63"/>
        <v>41710.594282407408</v>
      </c>
      <c r="T1371" s="11">
        <f t="shared" si="64"/>
        <v>41740.594282407408</v>
      </c>
      <c r="U1371" s="12" t="str">
        <f>TEXT(Table1[[#This Row],[Date Created Conversion (Launched at)]],"mmmm")</f>
        <v>March</v>
      </c>
      <c r="V1371" s="12">
        <f>YEAR(Table1[[#This Row],[Date Created Conversion (Launched at)]])</f>
        <v>2014</v>
      </c>
    </row>
    <row r="1372" spans="1:22" ht="28.7" x14ac:dyDescent="0.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 s="8">
        <v>1381881890</v>
      </c>
      <c r="J1372" s="8">
        <v>1380585890</v>
      </c>
      <c r="K1372" t="b">
        <v>0</v>
      </c>
      <c r="L1372">
        <v>20</v>
      </c>
      <c r="M1372" t="b">
        <v>1</v>
      </c>
      <c r="N1372" s="5">
        <f>Table1[[#This Row],[pledged]]/Table1[[#This Row],[backers_count]]</f>
        <v>77.75</v>
      </c>
      <c r="O1372" s="1">
        <f t="shared" si="65"/>
        <v>104</v>
      </c>
      <c r="P1372" s="5" t="s">
        <v>8275</v>
      </c>
      <c r="Q1372" s="1" t="s">
        <v>8326</v>
      </c>
      <c r="R1372" s="1" t="s">
        <v>8327</v>
      </c>
      <c r="S1372" s="9">
        <f t="shared" si="63"/>
        <v>41548.00335648148</v>
      </c>
      <c r="T1372" s="11">
        <f t="shared" si="64"/>
        <v>41563.00335648148</v>
      </c>
      <c r="U1372" s="12" t="str">
        <f>TEXT(Table1[[#This Row],[Date Created Conversion (Launched at)]],"mmmm")</f>
        <v>October</v>
      </c>
      <c r="V1372" s="12">
        <f>YEAR(Table1[[#This Row],[Date Created Conversion (Launched at)]])</f>
        <v>2013</v>
      </c>
    </row>
    <row r="1373" spans="1:22" ht="43" x14ac:dyDescent="0.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 s="8">
        <v>1431022342</v>
      </c>
      <c r="J1373" s="8">
        <v>1428430342</v>
      </c>
      <c r="K1373" t="b">
        <v>0</v>
      </c>
      <c r="L1373">
        <v>70</v>
      </c>
      <c r="M1373" t="b">
        <v>1</v>
      </c>
      <c r="N1373" s="5">
        <f>Table1[[#This Row],[pledged]]/Table1[[#This Row],[backers_count]]</f>
        <v>107.07142857142857</v>
      </c>
      <c r="O1373" s="1">
        <f t="shared" si="65"/>
        <v>107</v>
      </c>
      <c r="P1373" s="5" t="s">
        <v>8275</v>
      </c>
      <c r="Q1373" s="1" t="s">
        <v>8326</v>
      </c>
      <c r="R1373" s="1" t="s">
        <v>8327</v>
      </c>
      <c r="S1373" s="9">
        <f t="shared" si="63"/>
        <v>42101.758587962962</v>
      </c>
      <c r="T1373" s="11">
        <f t="shared" si="64"/>
        <v>42131.758587962962</v>
      </c>
      <c r="U1373" s="12" t="str">
        <f>TEXT(Table1[[#This Row],[Date Created Conversion (Launched at)]],"mmmm")</f>
        <v>April</v>
      </c>
      <c r="V1373" s="12">
        <f>YEAR(Table1[[#This Row],[Date Created Conversion (Launched at)]])</f>
        <v>2015</v>
      </c>
    </row>
    <row r="1374" spans="1:22" x14ac:dyDescent="0.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 s="8">
        <v>1342115132</v>
      </c>
      <c r="J1374" s="8">
        <v>1339523132</v>
      </c>
      <c r="K1374" t="b">
        <v>0</v>
      </c>
      <c r="L1374">
        <v>16</v>
      </c>
      <c r="M1374" t="b">
        <v>1</v>
      </c>
      <c r="N1374" s="5">
        <f>Table1[[#This Row],[pledged]]/Table1[[#This Row],[backers_count]]</f>
        <v>38.75</v>
      </c>
      <c r="O1374" s="1">
        <f t="shared" si="65"/>
        <v>124</v>
      </c>
      <c r="P1374" s="5" t="s">
        <v>8275</v>
      </c>
      <c r="Q1374" s="1" t="s">
        <v>8326</v>
      </c>
      <c r="R1374" s="1" t="s">
        <v>8327</v>
      </c>
      <c r="S1374" s="9">
        <f t="shared" si="63"/>
        <v>41072.739953703705</v>
      </c>
      <c r="T1374" s="11">
        <f t="shared" si="64"/>
        <v>41102.739953703705</v>
      </c>
      <c r="U1374" s="12" t="str">
        <f>TEXT(Table1[[#This Row],[Date Created Conversion (Launched at)]],"mmmm")</f>
        <v>June</v>
      </c>
      <c r="V1374" s="12">
        <f>YEAR(Table1[[#This Row],[Date Created Conversion (Launched at)]])</f>
        <v>2012</v>
      </c>
    </row>
    <row r="1375" spans="1:22" ht="28.7" x14ac:dyDescent="0.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 s="8">
        <v>1483138233</v>
      </c>
      <c r="J1375" s="8">
        <v>1480546233</v>
      </c>
      <c r="K1375" t="b">
        <v>0</v>
      </c>
      <c r="L1375">
        <v>52</v>
      </c>
      <c r="M1375" t="b">
        <v>1</v>
      </c>
      <c r="N1375" s="5">
        <f>Table1[[#This Row],[pledged]]/Table1[[#This Row],[backers_count]]</f>
        <v>201.94230769230768</v>
      </c>
      <c r="O1375" s="1">
        <f t="shared" si="65"/>
        <v>105</v>
      </c>
      <c r="P1375" s="5" t="s">
        <v>8275</v>
      </c>
      <c r="Q1375" s="1" t="s">
        <v>8326</v>
      </c>
      <c r="R1375" s="1" t="s">
        <v>8327</v>
      </c>
      <c r="S1375" s="9">
        <f t="shared" si="63"/>
        <v>42704.95177083333</v>
      </c>
      <c r="T1375" s="11">
        <f t="shared" si="64"/>
        <v>42734.95177083333</v>
      </c>
      <c r="U1375" s="12" t="str">
        <f>TEXT(Table1[[#This Row],[Date Created Conversion (Launched at)]],"mmmm")</f>
        <v>November</v>
      </c>
      <c r="V1375" s="12">
        <f>YEAR(Table1[[#This Row],[Date Created Conversion (Launched at)]])</f>
        <v>2016</v>
      </c>
    </row>
    <row r="1376" spans="1:22" ht="43" x14ac:dyDescent="0.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 s="8">
        <v>1458874388</v>
      </c>
      <c r="J1376" s="8">
        <v>1456285988</v>
      </c>
      <c r="K1376" t="b">
        <v>0</v>
      </c>
      <c r="L1376">
        <v>66</v>
      </c>
      <c r="M1376" t="b">
        <v>1</v>
      </c>
      <c r="N1376" s="5">
        <f>Table1[[#This Row],[pledged]]/Table1[[#This Row],[backers_count]]</f>
        <v>43.060606060606062</v>
      </c>
      <c r="O1376" s="1">
        <f t="shared" si="65"/>
        <v>189</v>
      </c>
      <c r="P1376" s="5" t="s">
        <v>8275</v>
      </c>
      <c r="Q1376" s="1" t="s">
        <v>8326</v>
      </c>
      <c r="R1376" s="1" t="s">
        <v>8327</v>
      </c>
      <c r="S1376" s="9">
        <f t="shared" si="63"/>
        <v>42424.161898148144</v>
      </c>
      <c r="T1376" s="11">
        <f t="shared" si="64"/>
        <v>42454.12023148148</v>
      </c>
      <c r="U1376" s="12" t="str">
        <f>TEXT(Table1[[#This Row],[Date Created Conversion (Launched at)]],"mmmm")</f>
        <v>February</v>
      </c>
      <c r="V1376" s="12">
        <f>YEAR(Table1[[#This Row],[Date Created Conversion (Launched at)]])</f>
        <v>2016</v>
      </c>
    </row>
    <row r="1377" spans="1:22" ht="43" x14ac:dyDescent="0.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 s="8">
        <v>1484444119</v>
      </c>
      <c r="J1377" s="8">
        <v>1481852119</v>
      </c>
      <c r="K1377" t="b">
        <v>0</v>
      </c>
      <c r="L1377">
        <v>109</v>
      </c>
      <c r="M1377" t="b">
        <v>1</v>
      </c>
      <c r="N1377" s="5">
        <f>Table1[[#This Row],[pledged]]/Table1[[#This Row],[backers_count]]</f>
        <v>62.871559633027523</v>
      </c>
      <c r="O1377" s="1">
        <f t="shared" si="65"/>
        <v>171</v>
      </c>
      <c r="P1377" s="5" t="s">
        <v>8275</v>
      </c>
      <c r="Q1377" s="1" t="s">
        <v>8326</v>
      </c>
      <c r="R1377" s="1" t="s">
        <v>8327</v>
      </c>
      <c r="S1377" s="9">
        <f t="shared" si="63"/>
        <v>42720.066192129627</v>
      </c>
      <c r="T1377" s="11">
        <f t="shared" si="64"/>
        <v>42750.066192129627</v>
      </c>
      <c r="U1377" s="12" t="str">
        <f>TEXT(Table1[[#This Row],[Date Created Conversion (Launched at)]],"mmmm")</f>
        <v>December</v>
      </c>
      <c r="V1377" s="12">
        <f>YEAR(Table1[[#This Row],[Date Created Conversion (Launched at)]])</f>
        <v>2016</v>
      </c>
    </row>
    <row r="1378" spans="1:22" ht="28.7" x14ac:dyDescent="0.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 s="8">
        <v>1480784606</v>
      </c>
      <c r="J1378" s="8">
        <v>1478189006</v>
      </c>
      <c r="K1378" t="b">
        <v>0</v>
      </c>
      <c r="L1378">
        <v>168</v>
      </c>
      <c r="M1378" t="b">
        <v>1</v>
      </c>
      <c r="N1378" s="5">
        <f>Table1[[#This Row],[pledged]]/Table1[[#This Row],[backers_count]]</f>
        <v>55.607142857142854</v>
      </c>
      <c r="O1378" s="1">
        <f t="shared" si="65"/>
        <v>252</v>
      </c>
      <c r="P1378" s="5" t="s">
        <v>8275</v>
      </c>
      <c r="Q1378" s="1" t="s">
        <v>8326</v>
      </c>
      <c r="R1378" s="1" t="s">
        <v>8327</v>
      </c>
      <c r="S1378" s="9">
        <f t="shared" si="63"/>
        <v>42677.669050925921</v>
      </c>
      <c r="T1378" s="11">
        <f t="shared" si="64"/>
        <v>42707.710717592592</v>
      </c>
      <c r="U1378" s="12" t="str">
        <f>TEXT(Table1[[#This Row],[Date Created Conversion (Launched at)]],"mmmm")</f>
        <v>November</v>
      </c>
      <c r="V1378" s="12">
        <f>YEAR(Table1[[#This Row],[Date Created Conversion (Launched at)]])</f>
        <v>2016</v>
      </c>
    </row>
    <row r="1379" spans="1:22" ht="43" x14ac:dyDescent="0.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 s="8">
        <v>1486095060</v>
      </c>
      <c r="J1379" s="8">
        <v>1484198170</v>
      </c>
      <c r="K1379" t="b">
        <v>0</v>
      </c>
      <c r="L1379">
        <v>31</v>
      </c>
      <c r="M1379" t="b">
        <v>1</v>
      </c>
      <c r="N1379" s="5">
        <f>Table1[[#This Row],[pledged]]/Table1[[#This Row],[backers_count]]</f>
        <v>48.70967741935484</v>
      </c>
      <c r="O1379" s="1">
        <f t="shared" si="65"/>
        <v>116</v>
      </c>
      <c r="P1379" s="5" t="s">
        <v>8275</v>
      </c>
      <c r="Q1379" s="1" t="s">
        <v>8326</v>
      </c>
      <c r="R1379" s="1" t="s">
        <v>8327</v>
      </c>
      <c r="S1379" s="9">
        <f t="shared" si="63"/>
        <v>42747.219560185185</v>
      </c>
      <c r="T1379" s="11">
        <f t="shared" si="64"/>
        <v>42769.174305555556</v>
      </c>
      <c r="U1379" s="12" t="str">
        <f>TEXT(Table1[[#This Row],[Date Created Conversion (Launched at)]],"mmmm")</f>
        <v>January</v>
      </c>
      <c r="V1379" s="12">
        <f>YEAR(Table1[[#This Row],[Date Created Conversion (Launched at)]])</f>
        <v>2017</v>
      </c>
    </row>
    <row r="1380" spans="1:22" x14ac:dyDescent="0.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 s="8">
        <v>1470075210</v>
      </c>
      <c r="J1380" s="8">
        <v>1468779210</v>
      </c>
      <c r="K1380" t="b">
        <v>0</v>
      </c>
      <c r="L1380">
        <v>133</v>
      </c>
      <c r="M1380" t="b">
        <v>1</v>
      </c>
      <c r="N1380" s="5">
        <f>Table1[[#This Row],[pledged]]/Table1[[#This Row],[backers_count]]</f>
        <v>30.578947368421051</v>
      </c>
      <c r="O1380" s="1">
        <f t="shared" si="65"/>
        <v>203</v>
      </c>
      <c r="P1380" s="5" t="s">
        <v>8275</v>
      </c>
      <c r="Q1380" s="1" t="s">
        <v>8326</v>
      </c>
      <c r="R1380" s="1" t="s">
        <v>8327</v>
      </c>
      <c r="S1380" s="9">
        <f t="shared" si="63"/>
        <v>42568.759375000001</v>
      </c>
      <c r="T1380" s="11">
        <f t="shared" si="64"/>
        <v>42583.759375000001</v>
      </c>
      <c r="U1380" s="12" t="str">
        <f>TEXT(Table1[[#This Row],[Date Created Conversion (Launched at)]],"mmmm")</f>
        <v>July</v>
      </c>
      <c r="V1380" s="12">
        <f>YEAR(Table1[[#This Row],[Date Created Conversion (Launched at)]])</f>
        <v>2016</v>
      </c>
    </row>
    <row r="1381" spans="1:22" ht="28.7" x14ac:dyDescent="0.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 s="8">
        <v>1433504876</v>
      </c>
      <c r="J1381" s="8">
        <v>1430912876</v>
      </c>
      <c r="K1381" t="b">
        <v>0</v>
      </c>
      <c r="L1381">
        <v>151</v>
      </c>
      <c r="M1381" t="b">
        <v>1</v>
      </c>
      <c r="N1381" s="5">
        <f>Table1[[#This Row],[pledged]]/Table1[[#This Row],[backers_count]]</f>
        <v>73.907284768211923</v>
      </c>
      <c r="O1381" s="1">
        <f t="shared" si="65"/>
        <v>112</v>
      </c>
      <c r="P1381" s="5" t="s">
        <v>8275</v>
      </c>
      <c r="Q1381" s="1" t="s">
        <v>8326</v>
      </c>
      <c r="R1381" s="1" t="s">
        <v>8327</v>
      </c>
      <c r="S1381" s="9">
        <f t="shared" si="63"/>
        <v>42130.491620370369</v>
      </c>
      <c r="T1381" s="11">
        <f t="shared" si="64"/>
        <v>42160.491620370369</v>
      </c>
      <c r="U1381" s="12" t="str">
        <f>TEXT(Table1[[#This Row],[Date Created Conversion (Launched at)]],"mmmm")</f>
        <v>May</v>
      </c>
      <c r="V1381" s="12">
        <f>YEAR(Table1[[#This Row],[Date Created Conversion (Launched at)]])</f>
        <v>2015</v>
      </c>
    </row>
    <row r="1382" spans="1:22" ht="28.7" x14ac:dyDescent="0.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 s="8">
        <v>1433815200</v>
      </c>
      <c r="J1382" s="8">
        <v>1431886706</v>
      </c>
      <c r="K1382" t="b">
        <v>0</v>
      </c>
      <c r="L1382">
        <v>5</v>
      </c>
      <c r="M1382" t="b">
        <v>1</v>
      </c>
      <c r="N1382" s="5">
        <f>Table1[[#This Row],[pledged]]/Table1[[#This Row],[backers_count]]</f>
        <v>21.2</v>
      </c>
      <c r="O1382" s="1">
        <f t="shared" si="65"/>
        <v>424</v>
      </c>
      <c r="P1382" s="5" t="s">
        <v>8275</v>
      </c>
      <c r="Q1382" s="1" t="s">
        <v>8326</v>
      </c>
      <c r="R1382" s="1" t="s">
        <v>8327</v>
      </c>
      <c r="S1382" s="9">
        <f t="shared" si="63"/>
        <v>42141.762800925921</v>
      </c>
      <c r="T1382" s="11">
        <f t="shared" si="64"/>
        <v>42164.083333333328</v>
      </c>
      <c r="U1382" s="12" t="str">
        <f>TEXT(Table1[[#This Row],[Date Created Conversion (Launched at)]],"mmmm")</f>
        <v>May</v>
      </c>
      <c r="V1382" s="12">
        <f>YEAR(Table1[[#This Row],[Date Created Conversion (Launched at)]])</f>
        <v>2015</v>
      </c>
    </row>
    <row r="1383" spans="1:22" ht="43" x14ac:dyDescent="0.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 s="8">
        <v>1482988125</v>
      </c>
      <c r="J1383" s="8">
        <v>1480396125</v>
      </c>
      <c r="K1383" t="b">
        <v>0</v>
      </c>
      <c r="L1383">
        <v>73</v>
      </c>
      <c r="M1383" t="b">
        <v>1</v>
      </c>
      <c r="N1383" s="5">
        <f>Table1[[#This Row],[pledged]]/Table1[[#This Row],[backers_count]]</f>
        <v>73.356164383561648</v>
      </c>
      <c r="O1383" s="1">
        <f t="shared" si="65"/>
        <v>107</v>
      </c>
      <c r="P1383" s="5" t="s">
        <v>8275</v>
      </c>
      <c r="Q1383" s="1" t="s">
        <v>8326</v>
      </c>
      <c r="R1383" s="1" t="s">
        <v>8327</v>
      </c>
      <c r="S1383" s="9">
        <f t="shared" si="63"/>
        <v>42703.214409722219</v>
      </c>
      <c r="T1383" s="11">
        <f t="shared" si="64"/>
        <v>42733.214409722219</v>
      </c>
      <c r="U1383" s="12" t="str">
        <f>TEXT(Table1[[#This Row],[Date Created Conversion (Launched at)]],"mmmm")</f>
        <v>November</v>
      </c>
      <c r="V1383" s="12">
        <f>YEAR(Table1[[#This Row],[Date Created Conversion (Launched at)]])</f>
        <v>2016</v>
      </c>
    </row>
    <row r="1384" spans="1:22" ht="43" x14ac:dyDescent="0.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 s="8">
        <v>1367867536</v>
      </c>
      <c r="J1384" s="8">
        <v>1365275536</v>
      </c>
      <c r="K1384" t="b">
        <v>0</v>
      </c>
      <c r="L1384">
        <v>148</v>
      </c>
      <c r="M1384" t="b">
        <v>1</v>
      </c>
      <c r="N1384" s="5">
        <f>Table1[[#This Row],[pledged]]/Table1[[#This Row],[backers_count]]</f>
        <v>56.412162162162161</v>
      </c>
      <c r="O1384" s="1">
        <f t="shared" si="65"/>
        <v>104</v>
      </c>
      <c r="P1384" s="5" t="s">
        <v>8275</v>
      </c>
      <c r="Q1384" s="1" t="s">
        <v>8326</v>
      </c>
      <c r="R1384" s="1" t="s">
        <v>8327</v>
      </c>
      <c r="S1384" s="9">
        <f t="shared" si="63"/>
        <v>41370.800185185188</v>
      </c>
      <c r="T1384" s="11">
        <f t="shared" si="64"/>
        <v>41400.800185185188</v>
      </c>
      <c r="U1384" s="12" t="str">
        <f>TEXT(Table1[[#This Row],[Date Created Conversion (Launched at)]],"mmmm")</f>
        <v>April</v>
      </c>
      <c r="V1384" s="12">
        <f>YEAR(Table1[[#This Row],[Date Created Conversion (Launched at)]])</f>
        <v>2013</v>
      </c>
    </row>
    <row r="1385" spans="1:22" ht="43" x14ac:dyDescent="0.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 s="8">
        <v>1482457678</v>
      </c>
      <c r="J1385" s="8">
        <v>1480729678</v>
      </c>
      <c r="K1385" t="b">
        <v>0</v>
      </c>
      <c r="L1385">
        <v>93</v>
      </c>
      <c r="M1385" t="b">
        <v>1</v>
      </c>
      <c r="N1385" s="5">
        <f>Table1[[#This Row],[pledged]]/Table1[[#This Row],[backers_count]]</f>
        <v>50.247311827956992</v>
      </c>
      <c r="O1385" s="1">
        <f t="shared" si="65"/>
        <v>212</v>
      </c>
      <c r="P1385" s="5" t="s">
        <v>8275</v>
      </c>
      <c r="Q1385" s="1" t="s">
        <v>8326</v>
      </c>
      <c r="R1385" s="1" t="s">
        <v>8327</v>
      </c>
      <c r="S1385" s="9">
        <f t="shared" si="63"/>
        <v>42707.074976851851</v>
      </c>
      <c r="T1385" s="11">
        <f t="shared" si="64"/>
        <v>42727.074976851851</v>
      </c>
      <c r="U1385" s="12" t="str">
        <f>TEXT(Table1[[#This Row],[Date Created Conversion (Launched at)]],"mmmm")</f>
        <v>December</v>
      </c>
      <c r="V1385" s="12">
        <f>YEAR(Table1[[#This Row],[Date Created Conversion (Launched at)]])</f>
        <v>2016</v>
      </c>
    </row>
    <row r="1386" spans="1:22" ht="43" x14ac:dyDescent="0.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 s="8">
        <v>1436117922</v>
      </c>
      <c r="J1386" s="8">
        <v>1433525922</v>
      </c>
      <c r="K1386" t="b">
        <v>0</v>
      </c>
      <c r="L1386">
        <v>63</v>
      </c>
      <c r="M1386" t="b">
        <v>1</v>
      </c>
      <c r="N1386" s="5">
        <f>Table1[[#This Row],[pledged]]/Table1[[#This Row],[backers_count]]</f>
        <v>68.936507936507937</v>
      </c>
      <c r="O1386" s="1">
        <f t="shared" si="65"/>
        <v>124</v>
      </c>
      <c r="P1386" s="5" t="s">
        <v>8275</v>
      </c>
      <c r="Q1386" s="1" t="s">
        <v>8326</v>
      </c>
      <c r="R1386" s="1" t="s">
        <v>8327</v>
      </c>
      <c r="S1386" s="9">
        <f t="shared" si="63"/>
        <v>42160.735208333332</v>
      </c>
      <c r="T1386" s="11">
        <f t="shared" si="64"/>
        <v>42190.735208333332</v>
      </c>
      <c r="U1386" s="12" t="str">
        <f>TEXT(Table1[[#This Row],[Date Created Conversion (Launched at)]],"mmmm")</f>
        <v>June</v>
      </c>
      <c r="V1386" s="12">
        <f>YEAR(Table1[[#This Row],[Date Created Conversion (Launched at)]])</f>
        <v>2015</v>
      </c>
    </row>
    <row r="1387" spans="1:22" ht="43" x14ac:dyDescent="0.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 s="8">
        <v>1461931860</v>
      </c>
      <c r="J1387" s="8">
        <v>1457109121</v>
      </c>
      <c r="K1387" t="b">
        <v>0</v>
      </c>
      <c r="L1387">
        <v>134</v>
      </c>
      <c r="M1387" t="b">
        <v>1</v>
      </c>
      <c r="N1387" s="5">
        <f>Table1[[#This Row],[pledged]]/Table1[[#This Row],[backers_count]]</f>
        <v>65.914104477611943</v>
      </c>
      <c r="O1387" s="1">
        <f t="shared" si="65"/>
        <v>110</v>
      </c>
      <c r="P1387" s="5" t="s">
        <v>8275</v>
      </c>
      <c r="Q1387" s="1" t="s">
        <v>8326</v>
      </c>
      <c r="R1387" s="1" t="s">
        <v>8327</v>
      </c>
      <c r="S1387" s="9">
        <f t="shared" si="63"/>
        <v>42433.688900462963</v>
      </c>
      <c r="T1387" s="11">
        <f t="shared" si="64"/>
        <v>42489.507638888885</v>
      </c>
      <c r="U1387" s="12" t="str">
        <f>TEXT(Table1[[#This Row],[Date Created Conversion (Launched at)]],"mmmm")</f>
        <v>March</v>
      </c>
      <c r="V1387" s="12">
        <f>YEAR(Table1[[#This Row],[Date Created Conversion (Launched at)]])</f>
        <v>2016</v>
      </c>
    </row>
    <row r="1388" spans="1:22" ht="28.7" x14ac:dyDescent="0.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 s="8">
        <v>1438183889</v>
      </c>
      <c r="J1388" s="8">
        <v>1435591889</v>
      </c>
      <c r="K1388" t="b">
        <v>0</v>
      </c>
      <c r="L1388">
        <v>14</v>
      </c>
      <c r="M1388" t="b">
        <v>1</v>
      </c>
      <c r="N1388" s="5">
        <f>Table1[[#This Row],[pledged]]/Table1[[#This Row],[backers_count]]</f>
        <v>62.5</v>
      </c>
      <c r="O1388" s="1">
        <f t="shared" si="65"/>
        <v>219</v>
      </c>
      <c r="P1388" s="5" t="s">
        <v>8275</v>
      </c>
      <c r="Q1388" s="1" t="s">
        <v>8326</v>
      </c>
      <c r="R1388" s="1" t="s">
        <v>8327</v>
      </c>
      <c r="S1388" s="9">
        <f t="shared" si="63"/>
        <v>42184.646863425922</v>
      </c>
      <c r="T1388" s="11">
        <f t="shared" si="64"/>
        <v>42214.646863425922</v>
      </c>
      <c r="U1388" s="12" t="str">
        <f>TEXT(Table1[[#This Row],[Date Created Conversion (Launched at)]],"mmmm")</f>
        <v>June</v>
      </c>
      <c r="V1388" s="12">
        <f>YEAR(Table1[[#This Row],[Date Created Conversion (Launched at)]])</f>
        <v>2015</v>
      </c>
    </row>
    <row r="1389" spans="1:22" ht="43" x14ac:dyDescent="0.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 s="8">
        <v>1433305800</v>
      </c>
      <c r="J1389" s="8">
        <v>1430604395</v>
      </c>
      <c r="K1389" t="b">
        <v>0</v>
      </c>
      <c r="L1389">
        <v>78</v>
      </c>
      <c r="M1389" t="b">
        <v>1</v>
      </c>
      <c r="N1389" s="5">
        <f>Table1[[#This Row],[pledged]]/Table1[[#This Row],[backers_count]]</f>
        <v>70.064102564102569</v>
      </c>
      <c r="O1389" s="1">
        <f t="shared" si="65"/>
        <v>137</v>
      </c>
      <c r="P1389" s="5" t="s">
        <v>8275</v>
      </c>
      <c r="Q1389" s="1" t="s">
        <v>8326</v>
      </c>
      <c r="R1389" s="1" t="s">
        <v>8327</v>
      </c>
      <c r="S1389" s="9">
        <f t="shared" si="63"/>
        <v>42126.92123842593</v>
      </c>
      <c r="T1389" s="11">
        <f t="shared" si="64"/>
        <v>42158.1875</v>
      </c>
      <c r="U1389" s="12" t="str">
        <f>TEXT(Table1[[#This Row],[Date Created Conversion (Launched at)]],"mmmm")</f>
        <v>May</v>
      </c>
      <c r="V1389" s="12">
        <f>YEAR(Table1[[#This Row],[Date Created Conversion (Launched at)]])</f>
        <v>2015</v>
      </c>
    </row>
    <row r="1390" spans="1:22" ht="43" x14ac:dyDescent="0.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 s="8">
        <v>1476720840</v>
      </c>
      <c r="J1390" s="8">
        <v>1474469117</v>
      </c>
      <c r="K1390" t="b">
        <v>0</v>
      </c>
      <c r="L1390">
        <v>112</v>
      </c>
      <c r="M1390" t="b">
        <v>1</v>
      </c>
      <c r="N1390" s="5">
        <f>Table1[[#This Row],[pledged]]/Table1[[#This Row],[backers_count]]</f>
        <v>60.181874999999998</v>
      </c>
      <c r="O1390" s="1">
        <f t="shared" si="65"/>
        <v>135</v>
      </c>
      <c r="P1390" s="5" t="s">
        <v>8275</v>
      </c>
      <c r="Q1390" s="1" t="s">
        <v>8326</v>
      </c>
      <c r="R1390" s="1" t="s">
        <v>8327</v>
      </c>
      <c r="S1390" s="9">
        <f t="shared" si="63"/>
        <v>42634.614780092597</v>
      </c>
      <c r="T1390" s="11">
        <f t="shared" si="64"/>
        <v>42660.676388888889</v>
      </c>
      <c r="U1390" s="12" t="str">
        <f>TEXT(Table1[[#This Row],[Date Created Conversion (Launched at)]],"mmmm")</f>
        <v>September</v>
      </c>
      <c r="V1390" s="12">
        <f>YEAR(Table1[[#This Row],[Date Created Conversion (Launched at)]])</f>
        <v>2016</v>
      </c>
    </row>
    <row r="1391" spans="1:22" ht="28.7" x14ac:dyDescent="0.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 s="8">
        <v>1471087957</v>
      </c>
      <c r="J1391" s="8">
        <v>1468495957</v>
      </c>
      <c r="K1391" t="b">
        <v>0</v>
      </c>
      <c r="L1391">
        <v>34</v>
      </c>
      <c r="M1391" t="b">
        <v>1</v>
      </c>
      <c r="N1391" s="5">
        <f>Table1[[#This Row],[pledged]]/Table1[[#This Row],[backers_count]]</f>
        <v>21.382352941176471</v>
      </c>
      <c r="O1391" s="1">
        <f t="shared" si="65"/>
        <v>145</v>
      </c>
      <c r="P1391" s="5" t="s">
        <v>8275</v>
      </c>
      <c r="Q1391" s="1" t="s">
        <v>8326</v>
      </c>
      <c r="R1391" s="1" t="s">
        <v>8327</v>
      </c>
      <c r="S1391" s="9">
        <f t="shared" si="63"/>
        <v>42565.480983796297</v>
      </c>
      <c r="T1391" s="11">
        <f t="shared" si="64"/>
        <v>42595.480983796297</v>
      </c>
      <c r="U1391" s="12" t="str">
        <f>TEXT(Table1[[#This Row],[Date Created Conversion (Launched at)]],"mmmm")</f>
        <v>July</v>
      </c>
      <c r="V1391" s="12">
        <f>YEAR(Table1[[#This Row],[Date Created Conversion (Launched at)]])</f>
        <v>2016</v>
      </c>
    </row>
    <row r="1392" spans="1:22" ht="43" x14ac:dyDescent="0.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 s="8">
        <v>1430154720</v>
      </c>
      <c r="J1392" s="8">
        <v>1427224606</v>
      </c>
      <c r="K1392" t="b">
        <v>0</v>
      </c>
      <c r="L1392">
        <v>19</v>
      </c>
      <c r="M1392" t="b">
        <v>1</v>
      </c>
      <c r="N1392" s="5">
        <f>Table1[[#This Row],[pledged]]/Table1[[#This Row],[backers_count]]</f>
        <v>160.78947368421052</v>
      </c>
      <c r="O1392" s="1">
        <f t="shared" si="65"/>
        <v>109</v>
      </c>
      <c r="P1392" s="5" t="s">
        <v>8275</v>
      </c>
      <c r="Q1392" s="1" t="s">
        <v>8326</v>
      </c>
      <c r="R1392" s="1" t="s">
        <v>8327</v>
      </c>
      <c r="S1392" s="9">
        <f t="shared" si="63"/>
        <v>42087.803310185191</v>
      </c>
      <c r="T1392" s="11">
        <f t="shared" si="64"/>
        <v>42121.716666666667</v>
      </c>
      <c r="U1392" s="12" t="str">
        <f>TEXT(Table1[[#This Row],[Date Created Conversion (Launched at)]],"mmmm")</f>
        <v>March</v>
      </c>
      <c r="V1392" s="12">
        <f>YEAR(Table1[[#This Row],[Date Created Conversion (Launched at)]])</f>
        <v>2015</v>
      </c>
    </row>
    <row r="1393" spans="1:22" ht="43" x14ac:dyDescent="0.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 s="8">
        <v>1440219540</v>
      </c>
      <c r="J1393" s="8">
        <v>1436369818</v>
      </c>
      <c r="K1393" t="b">
        <v>0</v>
      </c>
      <c r="L1393">
        <v>13</v>
      </c>
      <c r="M1393" t="b">
        <v>1</v>
      </c>
      <c r="N1393" s="5">
        <f>Table1[[#This Row],[pledged]]/Table1[[#This Row],[backers_count]]</f>
        <v>42.384615384615387</v>
      </c>
      <c r="O1393" s="1">
        <f t="shared" si="65"/>
        <v>110</v>
      </c>
      <c r="P1393" s="5" t="s">
        <v>8275</v>
      </c>
      <c r="Q1393" s="1" t="s">
        <v>8326</v>
      </c>
      <c r="R1393" s="1" t="s">
        <v>8327</v>
      </c>
      <c r="S1393" s="9">
        <f t="shared" si="63"/>
        <v>42193.650671296295</v>
      </c>
      <c r="T1393" s="11">
        <f t="shared" si="64"/>
        <v>42238.207638888889</v>
      </c>
      <c r="U1393" s="12" t="str">
        <f>TEXT(Table1[[#This Row],[Date Created Conversion (Launched at)]],"mmmm")</f>
        <v>July</v>
      </c>
      <c r="V1393" s="12">
        <f>YEAR(Table1[[#This Row],[Date Created Conversion (Launched at)]])</f>
        <v>2015</v>
      </c>
    </row>
    <row r="1394" spans="1:22" ht="43" x14ac:dyDescent="0.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 s="8">
        <v>1456976586</v>
      </c>
      <c r="J1394" s="8">
        <v>1454298186</v>
      </c>
      <c r="K1394" t="b">
        <v>0</v>
      </c>
      <c r="L1394">
        <v>104</v>
      </c>
      <c r="M1394" t="b">
        <v>1</v>
      </c>
      <c r="N1394" s="5">
        <f>Table1[[#This Row],[pledged]]/Table1[[#This Row],[backers_count]]</f>
        <v>27.317307692307693</v>
      </c>
      <c r="O1394" s="1">
        <f t="shared" si="65"/>
        <v>114</v>
      </c>
      <c r="P1394" s="5" t="s">
        <v>8275</v>
      </c>
      <c r="Q1394" s="1" t="s">
        <v>8326</v>
      </c>
      <c r="R1394" s="1" t="s">
        <v>8327</v>
      </c>
      <c r="S1394" s="9">
        <f t="shared" si="63"/>
        <v>42401.154930555553</v>
      </c>
      <c r="T1394" s="11">
        <f t="shared" si="64"/>
        <v>42432.154930555553</v>
      </c>
      <c r="U1394" s="12" t="str">
        <f>TEXT(Table1[[#This Row],[Date Created Conversion (Launched at)]],"mmmm")</f>
        <v>February</v>
      </c>
      <c r="V1394" s="12">
        <f>YEAR(Table1[[#This Row],[Date Created Conversion (Launched at)]])</f>
        <v>2016</v>
      </c>
    </row>
    <row r="1395" spans="1:22" x14ac:dyDescent="0.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 s="8">
        <v>1470068523</v>
      </c>
      <c r="J1395" s="8">
        <v>1467476523</v>
      </c>
      <c r="K1395" t="b">
        <v>0</v>
      </c>
      <c r="L1395">
        <v>52</v>
      </c>
      <c r="M1395" t="b">
        <v>1</v>
      </c>
      <c r="N1395" s="5">
        <f>Table1[[#This Row],[pledged]]/Table1[[#This Row],[backers_count]]</f>
        <v>196.82692307692307</v>
      </c>
      <c r="O1395" s="1">
        <f t="shared" si="65"/>
        <v>102</v>
      </c>
      <c r="P1395" s="5" t="s">
        <v>8275</v>
      </c>
      <c r="Q1395" s="1" t="s">
        <v>8326</v>
      </c>
      <c r="R1395" s="1" t="s">
        <v>8327</v>
      </c>
      <c r="S1395" s="9">
        <f t="shared" si="63"/>
        <v>42553.681979166664</v>
      </c>
      <c r="T1395" s="11">
        <f t="shared" si="64"/>
        <v>42583.681979166664</v>
      </c>
      <c r="U1395" s="12" t="str">
        <f>TEXT(Table1[[#This Row],[Date Created Conversion (Launched at)]],"mmmm")</f>
        <v>July</v>
      </c>
      <c r="V1395" s="12">
        <f>YEAR(Table1[[#This Row],[Date Created Conversion (Launched at)]])</f>
        <v>2016</v>
      </c>
    </row>
    <row r="1396" spans="1:22" ht="43" x14ac:dyDescent="0.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 s="8">
        <v>1488337200</v>
      </c>
      <c r="J1396" s="8">
        <v>1484623726</v>
      </c>
      <c r="K1396" t="b">
        <v>0</v>
      </c>
      <c r="L1396">
        <v>17</v>
      </c>
      <c r="M1396" t="b">
        <v>1</v>
      </c>
      <c r="N1396" s="5">
        <f>Table1[[#This Row],[pledged]]/Table1[[#This Row],[backers_count]]</f>
        <v>53.882352941176471</v>
      </c>
      <c r="O1396" s="1">
        <f t="shared" si="65"/>
        <v>122</v>
      </c>
      <c r="P1396" s="5" t="s">
        <v>8275</v>
      </c>
      <c r="Q1396" s="1" t="s">
        <v>8326</v>
      </c>
      <c r="R1396" s="1" t="s">
        <v>8327</v>
      </c>
      <c r="S1396" s="9">
        <f t="shared" si="63"/>
        <v>42752.144976851851</v>
      </c>
      <c r="T1396" s="11">
        <f t="shared" si="64"/>
        <v>42795.125</v>
      </c>
      <c r="U1396" s="12" t="str">
        <f>TEXT(Table1[[#This Row],[Date Created Conversion (Launched at)]],"mmmm")</f>
        <v>January</v>
      </c>
      <c r="V1396" s="12">
        <f>YEAR(Table1[[#This Row],[Date Created Conversion (Launched at)]])</f>
        <v>2017</v>
      </c>
    </row>
    <row r="1397" spans="1:22" x14ac:dyDescent="0.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 s="8">
        <v>1484430481</v>
      </c>
      <c r="J1397" s="8">
        <v>1481838481</v>
      </c>
      <c r="K1397" t="b">
        <v>0</v>
      </c>
      <c r="L1397">
        <v>82</v>
      </c>
      <c r="M1397" t="b">
        <v>1</v>
      </c>
      <c r="N1397" s="5">
        <f>Table1[[#This Row],[pledged]]/Table1[[#This Row],[backers_count]]</f>
        <v>47.756097560975611</v>
      </c>
      <c r="O1397" s="1">
        <f t="shared" si="65"/>
        <v>112</v>
      </c>
      <c r="P1397" s="5" t="s">
        <v>8275</v>
      </c>
      <c r="Q1397" s="1" t="s">
        <v>8326</v>
      </c>
      <c r="R1397" s="1" t="s">
        <v>8327</v>
      </c>
      <c r="S1397" s="9">
        <f t="shared" si="63"/>
        <v>42719.90834490741</v>
      </c>
      <c r="T1397" s="11">
        <f t="shared" si="64"/>
        <v>42749.90834490741</v>
      </c>
      <c r="U1397" s="12" t="str">
        <f>TEXT(Table1[[#This Row],[Date Created Conversion (Launched at)]],"mmmm")</f>
        <v>December</v>
      </c>
      <c r="V1397" s="12">
        <f>YEAR(Table1[[#This Row],[Date Created Conversion (Launched at)]])</f>
        <v>2016</v>
      </c>
    </row>
    <row r="1398" spans="1:22" ht="43" x14ac:dyDescent="0.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 s="8">
        <v>1423871882</v>
      </c>
      <c r="J1398" s="8">
        <v>1421279882</v>
      </c>
      <c r="K1398" t="b">
        <v>0</v>
      </c>
      <c r="L1398">
        <v>73</v>
      </c>
      <c r="M1398" t="b">
        <v>1</v>
      </c>
      <c r="N1398" s="5">
        <f>Table1[[#This Row],[pledged]]/Table1[[#This Row],[backers_count]]</f>
        <v>88.191780821917803</v>
      </c>
      <c r="O1398" s="1">
        <f t="shared" si="65"/>
        <v>107</v>
      </c>
      <c r="P1398" s="5" t="s">
        <v>8275</v>
      </c>
      <c r="Q1398" s="1" t="s">
        <v>8326</v>
      </c>
      <c r="R1398" s="1" t="s">
        <v>8327</v>
      </c>
      <c r="S1398" s="9">
        <f t="shared" si="63"/>
        <v>42018.99863425926</v>
      </c>
      <c r="T1398" s="11">
        <f t="shared" si="64"/>
        <v>42048.99863425926</v>
      </c>
      <c r="U1398" s="12" t="str">
        <f>TEXT(Table1[[#This Row],[Date Created Conversion (Launched at)]],"mmmm")</f>
        <v>January</v>
      </c>
      <c r="V1398" s="12">
        <f>YEAR(Table1[[#This Row],[Date Created Conversion (Launched at)]])</f>
        <v>2015</v>
      </c>
    </row>
    <row r="1399" spans="1:22" ht="43" x14ac:dyDescent="0.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 s="8">
        <v>1477603140</v>
      </c>
      <c r="J1399" s="8">
        <v>1475013710</v>
      </c>
      <c r="K1399" t="b">
        <v>0</v>
      </c>
      <c r="L1399">
        <v>158</v>
      </c>
      <c r="M1399" t="b">
        <v>1</v>
      </c>
      <c r="N1399" s="5">
        <f>Table1[[#This Row],[pledged]]/Table1[[#This Row],[backers_count]]</f>
        <v>72.056962025316452</v>
      </c>
      <c r="O1399" s="1">
        <f t="shared" si="65"/>
        <v>114</v>
      </c>
      <c r="P1399" s="5" t="s">
        <v>8275</v>
      </c>
      <c r="Q1399" s="1" t="s">
        <v>8326</v>
      </c>
      <c r="R1399" s="1" t="s">
        <v>8327</v>
      </c>
      <c r="S1399" s="9">
        <f t="shared" si="63"/>
        <v>42640.917939814812</v>
      </c>
      <c r="T1399" s="11">
        <f t="shared" si="64"/>
        <v>42670.888194444444</v>
      </c>
      <c r="U1399" s="12" t="str">
        <f>TEXT(Table1[[#This Row],[Date Created Conversion (Launched at)]],"mmmm")</f>
        <v>September</v>
      </c>
      <c r="V1399" s="12">
        <f>YEAR(Table1[[#This Row],[Date Created Conversion (Launched at)]])</f>
        <v>2016</v>
      </c>
    </row>
    <row r="1400" spans="1:22" ht="43" x14ac:dyDescent="0.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 s="8">
        <v>1467752334</v>
      </c>
      <c r="J1400" s="8">
        <v>1465160334</v>
      </c>
      <c r="K1400" t="b">
        <v>0</v>
      </c>
      <c r="L1400">
        <v>65</v>
      </c>
      <c r="M1400" t="b">
        <v>1</v>
      </c>
      <c r="N1400" s="5">
        <f>Table1[[#This Row],[pledged]]/Table1[[#This Row],[backers_count]]</f>
        <v>74.246153846153845</v>
      </c>
      <c r="O1400" s="1">
        <f t="shared" si="65"/>
        <v>110</v>
      </c>
      <c r="P1400" s="5" t="s">
        <v>8275</v>
      </c>
      <c r="Q1400" s="1" t="s">
        <v>8326</v>
      </c>
      <c r="R1400" s="1" t="s">
        <v>8327</v>
      </c>
      <c r="S1400" s="9">
        <f t="shared" si="63"/>
        <v>42526.874236111107</v>
      </c>
      <c r="T1400" s="11">
        <f t="shared" si="64"/>
        <v>42556.874236111107</v>
      </c>
      <c r="U1400" s="12" t="str">
        <f>TEXT(Table1[[#This Row],[Date Created Conversion (Launched at)]],"mmmm")</f>
        <v>June</v>
      </c>
      <c r="V1400" s="12">
        <f>YEAR(Table1[[#This Row],[Date Created Conversion (Launched at)]])</f>
        <v>2016</v>
      </c>
    </row>
    <row r="1401" spans="1:22" ht="43" x14ac:dyDescent="0.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 s="8">
        <v>1412640373</v>
      </c>
      <c r="J1401" s="8">
        <v>1410048373</v>
      </c>
      <c r="K1401" t="b">
        <v>0</v>
      </c>
      <c r="L1401">
        <v>184</v>
      </c>
      <c r="M1401" t="b">
        <v>1</v>
      </c>
      <c r="N1401" s="5">
        <f>Table1[[#This Row],[pledged]]/Table1[[#This Row],[backers_count]]</f>
        <v>61.701086956521742</v>
      </c>
      <c r="O1401" s="1">
        <f t="shared" si="65"/>
        <v>126</v>
      </c>
      <c r="P1401" s="5" t="s">
        <v>8275</v>
      </c>
      <c r="Q1401" s="1" t="s">
        <v>8326</v>
      </c>
      <c r="R1401" s="1" t="s">
        <v>8327</v>
      </c>
      <c r="S1401" s="9">
        <f t="shared" si="63"/>
        <v>41889.004317129627</v>
      </c>
      <c r="T1401" s="11">
        <f t="shared" si="64"/>
        <v>41919.004317129627</v>
      </c>
      <c r="U1401" s="12" t="str">
        <f>TEXT(Table1[[#This Row],[Date Created Conversion (Launched at)]],"mmmm")</f>
        <v>September</v>
      </c>
      <c r="V1401" s="12">
        <f>YEAR(Table1[[#This Row],[Date Created Conversion (Launched at)]])</f>
        <v>2014</v>
      </c>
    </row>
    <row r="1402" spans="1:22" ht="43" x14ac:dyDescent="0.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 s="8">
        <v>1465709400</v>
      </c>
      <c r="J1402" s="8">
        <v>1462695073</v>
      </c>
      <c r="K1402" t="b">
        <v>0</v>
      </c>
      <c r="L1402">
        <v>34</v>
      </c>
      <c r="M1402" t="b">
        <v>1</v>
      </c>
      <c r="N1402" s="5">
        <f>Table1[[#This Row],[pledged]]/Table1[[#This Row],[backers_count]]</f>
        <v>17.235294117647058</v>
      </c>
      <c r="O1402" s="1">
        <f t="shared" si="65"/>
        <v>167</v>
      </c>
      <c r="P1402" s="5" t="s">
        <v>8275</v>
      </c>
      <c r="Q1402" s="1" t="s">
        <v>8326</v>
      </c>
      <c r="R1402" s="1" t="s">
        <v>8327</v>
      </c>
      <c r="S1402" s="9">
        <f t="shared" si="63"/>
        <v>42498.341122685189</v>
      </c>
      <c r="T1402" s="11">
        <f t="shared" si="64"/>
        <v>42533.229166666672</v>
      </c>
      <c r="U1402" s="12" t="str">
        <f>TEXT(Table1[[#This Row],[Date Created Conversion (Launched at)]],"mmmm")</f>
        <v>May</v>
      </c>
      <c r="V1402" s="12">
        <f>YEAR(Table1[[#This Row],[Date Created Conversion (Launched at)]])</f>
        <v>2016</v>
      </c>
    </row>
    <row r="1403" spans="1:22" ht="43" x14ac:dyDescent="0.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 s="8">
        <v>1369612474</v>
      </c>
      <c r="J1403" s="8">
        <v>1367798074</v>
      </c>
      <c r="K1403" t="b">
        <v>0</v>
      </c>
      <c r="L1403">
        <v>240</v>
      </c>
      <c r="M1403" t="b">
        <v>1</v>
      </c>
      <c r="N1403" s="5">
        <f>Table1[[#This Row],[pledged]]/Table1[[#This Row],[backers_count]]</f>
        <v>51.720833333333331</v>
      </c>
      <c r="O1403" s="1">
        <f t="shared" si="65"/>
        <v>497</v>
      </c>
      <c r="P1403" s="5" t="s">
        <v>8275</v>
      </c>
      <c r="Q1403" s="1" t="s">
        <v>8326</v>
      </c>
      <c r="R1403" s="1" t="s">
        <v>8327</v>
      </c>
      <c r="S1403" s="9">
        <f t="shared" si="63"/>
        <v>41399.99622685185</v>
      </c>
      <c r="T1403" s="11">
        <f t="shared" si="64"/>
        <v>41420.99622685185</v>
      </c>
      <c r="U1403" s="12" t="str">
        <f>TEXT(Table1[[#This Row],[Date Created Conversion (Launched at)]],"mmmm")</f>
        <v>May</v>
      </c>
      <c r="V1403" s="12">
        <f>YEAR(Table1[[#This Row],[Date Created Conversion (Launched at)]])</f>
        <v>2013</v>
      </c>
    </row>
    <row r="1404" spans="1:22" ht="43" x14ac:dyDescent="0.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 s="8">
        <v>1430439411</v>
      </c>
      <c r="J1404" s="8">
        <v>1425259011</v>
      </c>
      <c r="K1404" t="b">
        <v>0</v>
      </c>
      <c r="L1404">
        <v>113</v>
      </c>
      <c r="M1404" t="b">
        <v>1</v>
      </c>
      <c r="N1404" s="5">
        <f>Table1[[#This Row],[pledged]]/Table1[[#This Row],[backers_count]]</f>
        <v>24.150442477876105</v>
      </c>
      <c r="O1404" s="1">
        <f t="shared" si="65"/>
        <v>109</v>
      </c>
      <c r="P1404" s="5" t="s">
        <v>8275</v>
      </c>
      <c r="Q1404" s="1" t="s">
        <v>8326</v>
      </c>
      <c r="R1404" s="1" t="s">
        <v>8327</v>
      </c>
      <c r="S1404" s="9">
        <f t="shared" si="63"/>
        <v>42065.053368055553</v>
      </c>
      <c r="T1404" s="11">
        <f t="shared" si="64"/>
        <v>42125.011701388888</v>
      </c>
      <c r="U1404" s="12" t="str">
        <f>TEXT(Table1[[#This Row],[Date Created Conversion (Launched at)]],"mmmm")</f>
        <v>March</v>
      </c>
      <c r="V1404" s="12">
        <f>YEAR(Table1[[#This Row],[Date Created Conversion (Launched at)]])</f>
        <v>2015</v>
      </c>
    </row>
    <row r="1405" spans="1:22" ht="43" x14ac:dyDescent="0.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 s="8">
        <v>1374802235</v>
      </c>
      <c r="J1405" s="8">
        <v>1372210235</v>
      </c>
      <c r="K1405" t="b">
        <v>0</v>
      </c>
      <c r="L1405">
        <v>66</v>
      </c>
      <c r="M1405" t="b">
        <v>1</v>
      </c>
      <c r="N1405" s="5">
        <f>Table1[[#This Row],[pledged]]/Table1[[#This Row],[backers_count]]</f>
        <v>62.166666666666664</v>
      </c>
      <c r="O1405" s="1">
        <f t="shared" si="65"/>
        <v>103</v>
      </c>
      <c r="P1405" s="5" t="s">
        <v>8275</v>
      </c>
      <c r="Q1405" s="1" t="s">
        <v>8326</v>
      </c>
      <c r="R1405" s="1" t="s">
        <v>8327</v>
      </c>
      <c r="S1405" s="9">
        <f t="shared" si="63"/>
        <v>41451.062905092593</v>
      </c>
      <c r="T1405" s="11">
        <f t="shared" si="64"/>
        <v>41481.062905092593</v>
      </c>
      <c r="U1405" s="12" t="str">
        <f>TEXT(Table1[[#This Row],[Date Created Conversion (Launched at)]],"mmmm")</f>
        <v>June</v>
      </c>
      <c r="V1405" s="12">
        <f>YEAR(Table1[[#This Row],[Date Created Conversion (Launched at)]])</f>
        <v>2013</v>
      </c>
    </row>
    <row r="1406" spans="1:22" ht="43" x14ac:dyDescent="0.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 s="8">
        <v>1424607285</v>
      </c>
      <c r="J1406" s="8">
        <v>1422447285</v>
      </c>
      <c r="K1406" t="b">
        <v>1</v>
      </c>
      <c r="L1406">
        <v>5</v>
      </c>
      <c r="M1406" t="b">
        <v>0</v>
      </c>
      <c r="N1406" s="5">
        <f>Table1[[#This Row],[pledged]]/Table1[[#This Row],[backers_count]]</f>
        <v>48.2</v>
      </c>
      <c r="O1406" s="1">
        <f t="shared" si="65"/>
        <v>2</v>
      </c>
      <c r="P1406" s="5" t="s">
        <v>8286</v>
      </c>
      <c r="Q1406" s="1" t="s">
        <v>8323</v>
      </c>
      <c r="R1406" s="1" t="s">
        <v>8342</v>
      </c>
      <c r="S1406" s="9">
        <f t="shared" si="63"/>
        <v>42032.510243055556</v>
      </c>
      <c r="T1406" s="11">
        <f t="shared" si="64"/>
        <v>42057.510243055556</v>
      </c>
      <c r="U1406" s="12" t="str">
        <f>TEXT(Table1[[#This Row],[Date Created Conversion (Launched at)]],"mmmm")</f>
        <v>January</v>
      </c>
      <c r="V1406" s="12">
        <f>YEAR(Table1[[#This Row],[Date Created Conversion (Launched at)]])</f>
        <v>2015</v>
      </c>
    </row>
    <row r="1407" spans="1:22" ht="28.7" x14ac:dyDescent="0.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 s="8">
        <v>1417195201</v>
      </c>
      <c r="J1407" s="8">
        <v>1414599601</v>
      </c>
      <c r="K1407" t="b">
        <v>1</v>
      </c>
      <c r="L1407">
        <v>17</v>
      </c>
      <c r="M1407" t="b">
        <v>0</v>
      </c>
      <c r="N1407" s="5">
        <f>Table1[[#This Row],[pledged]]/Table1[[#This Row],[backers_count]]</f>
        <v>6.1764705882352944</v>
      </c>
      <c r="O1407" s="1">
        <f t="shared" si="65"/>
        <v>0</v>
      </c>
      <c r="P1407" s="5" t="s">
        <v>8286</v>
      </c>
      <c r="Q1407" s="1" t="s">
        <v>8323</v>
      </c>
      <c r="R1407" s="1" t="s">
        <v>8342</v>
      </c>
      <c r="S1407" s="9">
        <f t="shared" si="63"/>
        <v>41941.680567129632</v>
      </c>
      <c r="T1407" s="11">
        <f t="shared" si="64"/>
        <v>41971.722233796296</v>
      </c>
      <c r="U1407" s="12" t="str">
        <f>TEXT(Table1[[#This Row],[Date Created Conversion (Launched at)]],"mmmm")</f>
        <v>October</v>
      </c>
      <c r="V1407" s="12">
        <f>YEAR(Table1[[#This Row],[Date Created Conversion (Launched at)]])</f>
        <v>2014</v>
      </c>
    </row>
    <row r="1408" spans="1:22" x14ac:dyDescent="0.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 s="8">
        <v>1449914400</v>
      </c>
      <c r="J1408" s="8">
        <v>1445336607</v>
      </c>
      <c r="K1408" t="b">
        <v>0</v>
      </c>
      <c r="L1408">
        <v>3</v>
      </c>
      <c r="M1408" t="b">
        <v>0</v>
      </c>
      <c r="N1408" s="5">
        <f>Table1[[#This Row],[pledged]]/Table1[[#This Row],[backers_count]]</f>
        <v>5</v>
      </c>
      <c r="O1408" s="1">
        <f t="shared" si="65"/>
        <v>0</v>
      </c>
      <c r="P1408" s="5" t="s">
        <v>8286</v>
      </c>
      <c r="Q1408" s="1" t="s">
        <v>8323</v>
      </c>
      <c r="R1408" s="1" t="s">
        <v>8342</v>
      </c>
      <c r="S1408" s="9">
        <f t="shared" si="63"/>
        <v>42297.432951388888</v>
      </c>
      <c r="T1408" s="11">
        <f t="shared" si="64"/>
        <v>42350.416666666672</v>
      </c>
      <c r="U1408" s="12" t="str">
        <f>TEXT(Table1[[#This Row],[Date Created Conversion (Launched at)]],"mmmm")</f>
        <v>October</v>
      </c>
      <c r="V1408" s="12">
        <f>YEAR(Table1[[#This Row],[Date Created Conversion (Launched at)]])</f>
        <v>2015</v>
      </c>
    </row>
    <row r="1409" spans="1:22" ht="43" x14ac:dyDescent="0.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 s="8">
        <v>1407847978</v>
      </c>
      <c r="J1409" s="8">
        <v>1405687978</v>
      </c>
      <c r="K1409" t="b">
        <v>0</v>
      </c>
      <c r="L1409">
        <v>2</v>
      </c>
      <c r="M1409" t="b">
        <v>0</v>
      </c>
      <c r="N1409" s="5">
        <f>Table1[[#This Row],[pledged]]/Table1[[#This Row],[backers_count]]</f>
        <v>7.5</v>
      </c>
      <c r="O1409" s="1">
        <f t="shared" si="65"/>
        <v>1</v>
      </c>
      <c r="P1409" s="5" t="s">
        <v>8286</v>
      </c>
      <c r="Q1409" s="1" t="s">
        <v>8323</v>
      </c>
      <c r="R1409" s="1" t="s">
        <v>8342</v>
      </c>
      <c r="S1409" s="9">
        <f t="shared" si="63"/>
        <v>41838.536782407406</v>
      </c>
      <c r="T1409" s="11">
        <f t="shared" si="64"/>
        <v>41863.536782407406</v>
      </c>
      <c r="U1409" s="12" t="str">
        <f>TEXT(Table1[[#This Row],[Date Created Conversion (Launched at)]],"mmmm")</f>
        <v>July</v>
      </c>
      <c r="V1409" s="12">
        <f>YEAR(Table1[[#This Row],[Date Created Conversion (Launched at)]])</f>
        <v>2014</v>
      </c>
    </row>
    <row r="1410" spans="1:22" ht="43" x14ac:dyDescent="0.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 s="8">
        <v>1447451756</v>
      </c>
      <c r="J1410" s="8">
        <v>1444856156</v>
      </c>
      <c r="K1410" t="b">
        <v>0</v>
      </c>
      <c r="L1410">
        <v>6</v>
      </c>
      <c r="M1410" t="b">
        <v>0</v>
      </c>
      <c r="N1410" s="5">
        <f>Table1[[#This Row],[pledged]]/Table1[[#This Row],[backers_count]]</f>
        <v>12</v>
      </c>
      <c r="O1410" s="1">
        <f t="shared" si="65"/>
        <v>7</v>
      </c>
      <c r="P1410" s="5" t="s">
        <v>8286</v>
      </c>
      <c r="Q1410" s="1" t="s">
        <v>8323</v>
      </c>
      <c r="R1410" s="1" t="s">
        <v>8342</v>
      </c>
      <c r="S1410" s="9">
        <f t="shared" ref="S1410:S1473" si="66">(J1410/86400)+DATE(1970,1,1)</f>
        <v>42291.872175925921</v>
      </c>
      <c r="T1410" s="11">
        <f t="shared" ref="T1410:T1473" si="67">(I1410/86400)+DATE(1970,1,1)</f>
        <v>42321.913842592592</v>
      </c>
      <c r="U1410" s="12" t="str">
        <f>TEXT(Table1[[#This Row],[Date Created Conversion (Launched at)]],"mmmm")</f>
        <v>October</v>
      </c>
      <c r="V1410" s="12">
        <f>YEAR(Table1[[#This Row],[Date Created Conversion (Launched at)]])</f>
        <v>2015</v>
      </c>
    </row>
    <row r="1411" spans="1:22" ht="43" x14ac:dyDescent="0.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 s="8">
        <v>1420085535</v>
      </c>
      <c r="J1411" s="8">
        <v>1414897935</v>
      </c>
      <c r="K1411" t="b">
        <v>0</v>
      </c>
      <c r="L1411">
        <v>0</v>
      </c>
      <c r="M1411" t="b">
        <v>0</v>
      </c>
      <c r="N1411" s="5" t="e">
        <f>Table1[[#This Row],[pledged]]/Table1[[#This Row],[backers_count]]</f>
        <v>#DIV/0!</v>
      </c>
      <c r="O1411" s="1">
        <f t="shared" ref="O1411:O1474" si="68">ROUND(($E1411/$D1411)*100,0)</f>
        <v>0</v>
      </c>
      <c r="P1411" s="5" t="s">
        <v>8286</v>
      </c>
      <c r="Q1411" s="1" t="s">
        <v>8323</v>
      </c>
      <c r="R1411" s="1" t="s">
        <v>8342</v>
      </c>
      <c r="S1411" s="9">
        <f t="shared" si="66"/>
        <v>41945.133506944447</v>
      </c>
      <c r="T1411" s="11">
        <f t="shared" si="67"/>
        <v>42005.175173611111</v>
      </c>
      <c r="U1411" s="12" t="str">
        <f>TEXT(Table1[[#This Row],[Date Created Conversion (Launched at)]],"mmmm")</f>
        <v>November</v>
      </c>
      <c r="V1411" s="12">
        <f>YEAR(Table1[[#This Row],[Date Created Conversion (Launched at)]])</f>
        <v>2014</v>
      </c>
    </row>
    <row r="1412" spans="1:22" ht="43" x14ac:dyDescent="0.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 s="8">
        <v>1464939520</v>
      </c>
      <c r="J1412" s="8">
        <v>1461051520</v>
      </c>
      <c r="K1412" t="b">
        <v>0</v>
      </c>
      <c r="L1412">
        <v>1</v>
      </c>
      <c r="M1412" t="b">
        <v>0</v>
      </c>
      <c r="N1412" s="5">
        <f>Table1[[#This Row],[pledged]]/Table1[[#This Row],[backers_count]]</f>
        <v>1</v>
      </c>
      <c r="O1412" s="1">
        <f t="shared" si="68"/>
        <v>0</v>
      </c>
      <c r="P1412" s="5" t="s">
        <v>8286</v>
      </c>
      <c r="Q1412" s="1" t="s">
        <v>8323</v>
      </c>
      <c r="R1412" s="1" t="s">
        <v>8342</v>
      </c>
      <c r="S1412" s="9">
        <f t="shared" si="66"/>
        <v>42479.318518518514</v>
      </c>
      <c r="T1412" s="11">
        <f t="shared" si="67"/>
        <v>42524.318518518514</v>
      </c>
      <c r="U1412" s="12" t="str">
        <f>TEXT(Table1[[#This Row],[Date Created Conversion (Launched at)]],"mmmm")</f>
        <v>April</v>
      </c>
      <c r="V1412" s="12">
        <f>YEAR(Table1[[#This Row],[Date Created Conversion (Launched at)]])</f>
        <v>2016</v>
      </c>
    </row>
    <row r="1413" spans="1:22" ht="43" x14ac:dyDescent="0.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 s="8">
        <v>1423185900</v>
      </c>
      <c r="J1413" s="8">
        <v>1420766700</v>
      </c>
      <c r="K1413" t="b">
        <v>0</v>
      </c>
      <c r="L1413">
        <v>3</v>
      </c>
      <c r="M1413" t="b">
        <v>0</v>
      </c>
      <c r="N1413" s="5">
        <f>Table1[[#This Row],[pledged]]/Table1[[#This Row],[backers_count]]</f>
        <v>2.3333333333333335</v>
      </c>
      <c r="O1413" s="1">
        <f t="shared" si="68"/>
        <v>0</v>
      </c>
      <c r="P1413" s="5" t="s">
        <v>8286</v>
      </c>
      <c r="Q1413" s="1" t="s">
        <v>8323</v>
      </c>
      <c r="R1413" s="1" t="s">
        <v>8342</v>
      </c>
      <c r="S1413" s="9">
        <f t="shared" si="66"/>
        <v>42013.059027777781</v>
      </c>
      <c r="T1413" s="11">
        <f t="shared" si="67"/>
        <v>42041.059027777781</v>
      </c>
      <c r="U1413" s="12" t="str">
        <f>TEXT(Table1[[#This Row],[Date Created Conversion (Launched at)]],"mmmm")</f>
        <v>January</v>
      </c>
      <c r="V1413" s="12">
        <f>YEAR(Table1[[#This Row],[Date Created Conversion (Launched at)]])</f>
        <v>2015</v>
      </c>
    </row>
    <row r="1414" spans="1:22" ht="28.7" x14ac:dyDescent="0.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 s="8">
        <v>1417656699</v>
      </c>
      <c r="J1414" s="8">
        <v>1415064699</v>
      </c>
      <c r="K1414" t="b">
        <v>0</v>
      </c>
      <c r="L1414">
        <v>13</v>
      </c>
      <c r="M1414" t="b">
        <v>0</v>
      </c>
      <c r="N1414" s="5">
        <f>Table1[[#This Row],[pledged]]/Table1[[#This Row],[backers_count]]</f>
        <v>24.615384615384617</v>
      </c>
      <c r="O1414" s="1">
        <f t="shared" si="68"/>
        <v>5</v>
      </c>
      <c r="P1414" s="5" t="s">
        <v>8286</v>
      </c>
      <c r="Q1414" s="1" t="s">
        <v>8323</v>
      </c>
      <c r="R1414" s="1" t="s">
        <v>8342</v>
      </c>
      <c r="S1414" s="9">
        <f t="shared" si="66"/>
        <v>41947.063645833332</v>
      </c>
      <c r="T1414" s="11">
        <f t="shared" si="67"/>
        <v>41977.063645833332</v>
      </c>
      <c r="U1414" s="12" t="str">
        <f>TEXT(Table1[[#This Row],[Date Created Conversion (Launched at)]],"mmmm")</f>
        <v>November</v>
      </c>
      <c r="V1414" s="12">
        <f>YEAR(Table1[[#This Row],[Date Created Conversion (Launched at)]])</f>
        <v>2014</v>
      </c>
    </row>
    <row r="1415" spans="1:22" ht="57.35" x14ac:dyDescent="0.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 s="8">
        <v>1455964170</v>
      </c>
      <c r="J1415" s="8">
        <v>1450780170</v>
      </c>
      <c r="K1415" t="b">
        <v>0</v>
      </c>
      <c r="L1415">
        <v>1</v>
      </c>
      <c r="M1415" t="b">
        <v>0</v>
      </c>
      <c r="N1415" s="5">
        <f>Table1[[#This Row],[pledged]]/Table1[[#This Row],[backers_count]]</f>
        <v>100</v>
      </c>
      <c r="O1415" s="1">
        <f t="shared" si="68"/>
        <v>5</v>
      </c>
      <c r="P1415" s="5" t="s">
        <v>8286</v>
      </c>
      <c r="Q1415" s="1" t="s">
        <v>8323</v>
      </c>
      <c r="R1415" s="1" t="s">
        <v>8342</v>
      </c>
      <c r="S1415" s="9">
        <f t="shared" si="66"/>
        <v>42360.437152777777</v>
      </c>
      <c r="T1415" s="11">
        <f t="shared" si="67"/>
        <v>42420.437152777777</v>
      </c>
      <c r="U1415" s="12" t="str">
        <f>TEXT(Table1[[#This Row],[Date Created Conversion (Launched at)]],"mmmm")</f>
        <v>December</v>
      </c>
      <c r="V1415" s="12">
        <f>YEAR(Table1[[#This Row],[Date Created Conversion (Launched at)]])</f>
        <v>2015</v>
      </c>
    </row>
    <row r="1416" spans="1:22" ht="43" x14ac:dyDescent="0.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 s="8">
        <v>1483423467</v>
      </c>
      <c r="J1416" s="8">
        <v>1480831467</v>
      </c>
      <c r="K1416" t="b">
        <v>0</v>
      </c>
      <c r="L1416">
        <v>1</v>
      </c>
      <c r="M1416" t="b">
        <v>0</v>
      </c>
      <c r="N1416" s="5">
        <f>Table1[[#This Row],[pledged]]/Table1[[#This Row],[backers_count]]</f>
        <v>1</v>
      </c>
      <c r="O1416" s="1">
        <f t="shared" si="68"/>
        <v>0</v>
      </c>
      <c r="P1416" s="5" t="s">
        <v>8286</v>
      </c>
      <c r="Q1416" s="1" t="s">
        <v>8323</v>
      </c>
      <c r="R1416" s="1" t="s">
        <v>8342</v>
      </c>
      <c r="S1416" s="9">
        <f t="shared" si="66"/>
        <v>42708.25309027778</v>
      </c>
      <c r="T1416" s="11">
        <f t="shared" si="67"/>
        <v>42738.25309027778</v>
      </c>
      <c r="U1416" s="12" t="str">
        <f>TEXT(Table1[[#This Row],[Date Created Conversion (Launched at)]],"mmmm")</f>
        <v>December</v>
      </c>
      <c r="V1416" s="12">
        <f>YEAR(Table1[[#This Row],[Date Created Conversion (Launched at)]])</f>
        <v>2016</v>
      </c>
    </row>
    <row r="1417" spans="1:22" ht="43" x14ac:dyDescent="0.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 s="8">
        <v>1439741591</v>
      </c>
      <c r="J1417" s="8">
        <v>1436285591</v>
      </c>
      <c r="K1417" t="b">
        <v>0</v>
      </c>
      <c r="L1417">
        <v>9</v>
      </c>
      <c r="M1417" t="b">
        <v>0</v>
      </c>
      <c r="N1417" s="5">
        <f>Table1[[#This Row],[pledged]]/Table1[[#This Row],[backers_count]]</f>
        <v>88.888888888888886</v>
      </c>
      <c r="O1417" s="1">
        <f t="shared" si="68"/>
        <v>18</v>
      </c>
      <c r="P1417" s="5" t="s">
        <v>8286</v>
      </c>
      <c r="Q1417" s="1" t="s">
        <v>8323</v>
      </c>
      <c r="R1417" s="1" t="s">
        <v>8342</v>
      </c>
      <c r="S1417" s="9">
        <f t="shared" si="66"/>
        <v>42192.675821759258</v>
      </c>
      <c r="T1417" s="11">
        <f t="shared" si="67"/>
        <v>42232.675821759258</v>
      </c>
      <c r="U1417" s="12" t="str">
        <f>TEXT(Table1[[#This Row],[Date Created Conversion (Launched at)]],"mmmm")</f>
        <v>July</v>
      </c>
      <c r="V1417" s="12">
        <f>YEAR(Table1[[#This Row],[Date Created Conversion (Launched at)]])</f>
        <v>2015</v>
      </c>
    </row>
    <row r="1418" spans="1:22" ht="43" x14ac:dyDescent="0.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 s="8">
        <v>1448147619</v>
      </c>
      <c r="J1418" s="8">
        <v>1445552019</v>
      </c>
      <c r="K1418" t="b">
        <v>0</v>
      </c>
      <c r="L1418">
        <v>0</v>
      </c>
      <c r="M1418" t="b">
        <v>0</v>
      </c>
      <c r="N1418" s="5" t="e">
        <f>Table1[[#This Row],[pledged]]/Table1[[#This Row],[backers_count]]</f>
        <v>#DIV/0!</v>
      </c>
      <c r="O1418" s="1">
        <f t="shared" si="68"/>
        <v>0</v>
      </c>
      <c r="P1418" s="5" t="s">
        <v>8286</v>
      </c>
      <c r="Q1418" s="1" t="s">
        <v>8323</v>
      </c>
      <c r="R1418" s="1" t="s">
        <v>8342</v>
      </c>
      <c r="S1418" s="9">
        <f t="shared" si="66"/>
        <v>42299.926145833335</v>
      </c>
      <c r="T1418" s="11">
        <f t="shared" si="67"/>
        <v>42329.967812499999</v>
      </c>
      <c r="U1418" s="12" t="str">
        <f>TEXT(Table1[[#This Row],[Date Created Conversion (Launched at)]],"mmmm")</f>
        <v>October</v>
      </c>
      <c r="V1418" s="12">
        <f>YEAR(Table1[[#This Row],[Date Created Conversion (Launched at)]])</f>
        <v>2015</v>
      </c>
    </row>
    <row r="1419" spans="1:22" ht="43" x14ac:dyDescent="0.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 s="8">
        <v>1442315460</v>
      </c>
      <c r="J1419" s="8">
        <v>1439696174</v>
      </c>
      <c r="K1419" t="b">
        <v>0</v>
      </c>
      <c r="L1419">
        <v>2</v>
      </c>
      <c r="M1419" t="b">
        <v>0</v>
      </c>
      <c r="N1419" s="5">
        <f>Table1[[#This Row],[pledged]]/Table1[[#This Row],[backers_count]]</f>
        <v>27.5</v>
      </c>
      <c r="O1419" s="1">
        <f t="shared" si="68"/>
        <v>1</v>
      </c>
      <c r="P1419" s="5" t="s">
        <v>8286</v>
      </c>
      <c r="Q1419" s="1" t="s">
        <v>8323</v>
      </c>
      <c r="R1419" s="1" t="s">
        <v>8342</v>
      </c>
      <c r="S1419" s="9">
        <f t="shared" si="66"/>
        <v>42232.15016203704</v>
      </c>
      <c r="T1419" s="11">
        <f t="shared" si="67"/>
        <v>42262.46597222222</v>
      </c>
      <c r="U1419" s="12" t="str">
        <f>TEXT(Table1[[#This Row],[Date Created Conversion (Launched at)]],"mmmm")</f>
        <v>August</v>
      </c>
      <c r="V1419" s="12">
        <f>YEAR(Table1[[#This Row],[Date Created Conversion (Launched at)]])</f>
        <v>2015</v>
      </c>
    </row>
    <row r="1420" spans="1:22" ht="57.35" x14ac:dyDescent="0.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 s="8">
        <v>1456397834</v>
      </c>
      <c r="J1420" s="8">
        <v>1453805834</v>
      </c>
      <c r="K1420" t="b">
        <v>0</v>
      </c>
      <c r="L1420">
        <v>1</v>
      </c>
      <c r="M1420" t="b">
        <v>0</v>
      </c>
      <c r="N1420" s="5">
        <f>Table1[[#This Row],[pledged]]/Table1[[#This Row],[backers_count]]</f>
        <v>6</v>
      </c>
      <c r="O1420" s="1">
        <f t="shared" si="68"/>
        <v>0</v>
      </c>
      <c r="P1420" s="5" t="s">
        <v>8286</v>
      </c>
      <c r="Q1420" s="1" t="s">
        <v>8323</v>
      </c>
      <c r="R1420" s="1" t="s">
        <v>8342</v>
      </c>
      <c r="S1420" s="9">
        <f t="shared" si="66"/>
        <v>42395.456412037034</v>
      </c>
      <c r="T1420" s="11">
        <f t="shared" si="67"/>
        <v>42425.456412037034</v>
      </c>
      <c r="U1420" s="12" t="str">
        <f>TEXT(Table1[[#This Row],[Date Created Conversion (Launched at)]],"mmmm")</f>
        <v>January</v>
      </c>
      <c r="V1420" s="12">
        <f>YEAR(Table1[[#This Row],[Date Created Conversion (Launched at)]])</f>
        <v>2016</v>
      </c>
    </row>
    <row r="1421" spans="1:22" ht="43" x14ac:dyDescent="0.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 s="8">
        <v>1476010619</v>
      </c>
      <c r="J1421" s="8">
        <v>1473418619</v>
      </c>
      <c r="K1421" t="b">
        <v>0</v>
      </c>
      <c r="L1421">
        <v>10</v>
      </c>
      <c r="M1421" t="b">
        <v>0</v>
      </c>
      <c r="N1421" s="5">
        <f>Table1[[#This Row],[pledged]]/Table1[[#This Row],[backers_count]]</f>
        <v>44.5</v>
      </c>
      <c r="O1421" s="1">
        <f t="shared" si="68"/>
        <v>7</v>
      </c>
      <c r="P1421" s="5" t="s">
        <v>8286</v>
      </c>
      <c r="Q1421" s="1" t="s">
        <v>8323</v>
      </c>
      <c r="R1421" s="1" t="s">
        <v>8342</v>
      </c>
      <c r="S1421" s="9">
        <f t="shared" si="66"/>
        <v>42622.456238425926</v>
      </c>
      <c r="T1421" s="11">
        <f t="shared" si="67"/>
        <v>42652.456238425926</v>
      </c>
      <c r="U1421" s="12" t="str">
        <f>TEXT(Table1[[#This Row],[Date Created Conversion (Launched at)]],"mmmm")</f>
        <v>September</v>
      </c>
      <c r="V1421" s="12">
        <f>YEAR(Table1[[#This Row],[Date Created Conversion (Launched at)]])</f>
        <v>2016</v>
      </c>
    </row>
    <row r="1422" spans="1:22" ht="28.7" x14ac:dyDescent="0.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 s="8">
        <v>1467129686</v>
      </c>
      <c r="J1422" s="8">
        <v>1464969686</v>
      </c>
      <c r="K1422" t="b">
        <v>0</v>
      </c>
      <c r="L1422">
        <v>3</v>
      </c>
      <c r="M1422" t="b">
        <v>0</v>
      </c>
      <c r="N1422" s="5">
        <f>Table1[[#This Row],[pledged]]/Table1[[#This Row],[backers_count]]</f>
        <v>1</v>
      </c>
      <c r="O1422" s="1">
        <f t="shared" si="68"/>
        <v>3</v>
      </c>
      <c r="P1422" s="5" t="s">
        <v>8286</v>
      </c>
      <c r="Q1422" s="1" t="s">
        <v>8323</v>
      </c>
      <c r="R1422" s="1" t="s">
        <v>8342</v>
      </c>
      <c r="S1422" s="9">
        <f t="shared" si="66"/>
        <v>42524.667662037042</v>
      </c>
      <c r="T1422" s="11">
        <f t="shared" si="67"/>
        <v>42549.667662037042</v>
      </c>
      <c r="U1422" s="12" t="str">
        <f>TEXT(Table1[[#This Row],[Date Created Conversion (Launched at)]],"mmmm")</f>
        <v>June</v>
      </c>
      <c r="V1422" s="12">
        <f>YEAR(Table1[[#This Row],[Date Created Conversion (Launched at)]])</f>
        <v>2016</v>
      </c>
    </row>
    <row r="1423" spans="1:22" ht="43" x14ac:dyDescent="0.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 s="8">
        <v>1423432709</v>
      </c>
      <c r="J1423" s="8">
        <v>1420840709</v>
      </c>
      <c r="K1423" t="b">
        <v>0</v>
      </c>
      <c r="L1423">
        <v>2</v>
      </c>
      <c r="M1423" t="b">
        <v>0</v>
      </c>
      <c r="N1423" s="5">
        <f>Table1[[#This Row],[pledged]]/Table1[[#This Row],[backers_count]]</f>
        <v>100</v>
      </c>
      <c r="O1423" s="1">
        <f t="shared" si="68"/>
        <v>0</v>
      </c>
      <c r="P1423" s="5" t="s">
        <v>8286</v>
      </c>
      <c r="Q1423" s="1" t="s">
        <v>8323</v>
      </c>
      <c r="R1423" s="1" t="s">
        <v>8342</v>
      </c>
      <c r="S1423" s="9">
        <f t="shared" si="66"/>
        <v>42013.915613425925</v>
      </c>
      <c r="T1423" s="11">
        <f t="shared" si="67"/>
        <v>42043.915613425925</v>
      </c>
      <c r="U1423" s="12" t="str">
        <f>TEXT(Table1[[#This Row],[Date Created Conversion (Launched at)]],"mmmm")</f>
        <v>January</v>
      </c>
      <c r="V1423" s="12">
        <f>YEAR(Table1[[#This Row],[Date Created Conversion (Launched at)]])</f>
        <v>2015</v>
      </c>
    </row>
    <row r="1424" spans="1:22" ht="43" x14ac:dyDescent="0.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 s="8">
        <v>1474436704</v>
      </c>
      <c r="J1424" s="8">
        <v>1471844704</v>
      </c>
      <c r="K1424" t="b">
        <v>0</v>
      </c>
      <c r="L1424">
        <v>2</v>
      </c>
      <c r="M1424" t="b">
        <v>0</v>
      </c>
      <c r="N1424" s="5">
        <f>Table1[[#This Row],[pledged]]/Table1[[#This Row],[backers_count]]</f>
        <v>13</v>
      </c>
      <c r="O1424" s="1">
        <f t="shared" si="68"/>
        <v>0</v>
      </c>
      <c r="P1424" s="5" t="s">
        <v>8286</v>
      </c>
      <c r="Q1424" s="1" t="s">
        <v>8323</v>
      </c>
      <c r="R1424" s="1" t="s">
        <v>8342</v>
      </c>
      <c r="S1424" s="9">
        <f t="shared" si="66"/>
        <v>42604.239629629628</v>
      </c>
      <c r="T1424" s="11">
        <f t="shared" si="67"/>
        <v>42634.239629629628</v>
      </c>
      <c r="U1424" s="12" t="str">
        <f>TEXT(Table1[[#This Row],[Date Created Conversion (Launched at)]],"mmmm")</f>
        <v>August</v>
      </c>
      <c r="V1424" s="12">
        <f>YEAR(Table1[[#This Row],[Date Created Conversion (Launched at)]])</f>
        <v>2016</v>
      </c>
    </row>
    <row r="1425" spans="1:22" ht="43" x14ac:dyDescent="0.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 s="8">
        <v>1451637531</v>
      </c>
      <c r="J1425" s="8">
        <v>1449045531</v>
      </c>
      <c r="K1425" t="b">
        <v>0</v>
      </c>
      <c r="L1425">
        <v>1</v>
      </c>
      <c r="M1425" t="b">
        <v>0</v>
      </c>
      <c r="N1425" s="5">
        <f>Table1[[#This Row],[pledged]]/Table1[[#This Row],[backers_count]]</f>
        <v>100</v>
      </c>
      <c r="O1425" s="1">
        <f t="shared" si="68"/>
        <v>0</v>
      </c>
      <c r="P1425" s="5" t="s">
        <v>8286</v>
      </c>
      <c r="Q1425" s="1" t="s">
        <v>8323</v>
      </c>
      <c r="R1425" s="1" t="s">
        <v>8342</v>
      </c>
      <c r="S1425" s="9">
        <f t="shared" si="66"/>
        <v>42340.360312500001</v>
      </c>
      <c r="T1425" s="11">
        <f t="shared" si="67"/>
        <v>42370.360312500001</v>
      </c>
      <c r="U1425" s="12" t="str">
        <f>TEXT(Table1[[#This Row],[Date Created Conversion (Launched at)]],"mmmm")</f>
        <v>December</v>
      </c>
      <c r="V1425" s="12">
        <f>YEAR(Table1[[#This Row],[Date Created Conversion (Launched at)]])</f>
        <v>2015</v>
      </c>
    </row>
    <row r="1426" spans="1:22" ht="43" x14ac:dyDescent="0.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 s="8">
        <v>1479233602</v>
      </c>
      <c r="J1426" s="8">
        <v>1478106802</v>
      </c>
      <c r="K1426" t="b">
        <v>0</v>
      </c>
      <c r="L1426">
        <v>14</v>
      </c>
      <c r="M1426" t="b">
        <v>0</v>
      </c>
      <c r="N1426" s="5">
        <f>Table1[[#This Row],[pledged]]/Table1[[#This Row],[backers_count]]</f>
        <v>109.07142857142857</v>
      </c>
      <c r="O1426" s="1">
        <f t="shared" si="68"/>
        <v>20</v>
      </c>
      <c r="P1426" s="5" t="s">
        <v>8286</v>
      </c>
      <c r="Q1426" s="1" t="s">
        <v>8323</v>
      </c>
      <c r="R1426" s="1" t="s">
        <v>8342</v>
      </c>
      <c r="S1426" s="9">
        <f t="shared" si="66"/>
        <v>42676.717615740738</v>
      </c>
      <c r="T1426" s="11">
        <f t="shared" si="67"/>
        <v>42689.759282407409</v>
      </c>
      <c r="U1426" s="12" t="str">
        <f>TEXT(Table1[[#This Row],[Date Created Conversion (Launched at)]],"mmmm")</f>
        <v>November</v>
      </c>
      <c r="V1426" s="12">
        <f>YEAR(Table1[[#This Row],[Date Created Conversion (Launched at)]])</f>
        <v>2016</v>
      </c>
    </row>
    <row r="1427" spans="1:22" ht="43" x14ac:dyDescent="0.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 s="8">
        <v>1430276959</v>
      </c>
      <c r="J1427" s="8">
        <v>1427684959</v>
      </c>
      <c r="K1427" t="b">
        <v>0</v>
      </c>
      <c r="L1427">
        <v>0</v>
      </c>
      <c r="M1427" t="b">
        <v>0</v>
      </c>
      <c r="N1427" s="5" t="e">
        <f>Table1[[#This Row],[pledged]]/Table1[[#This Row],[backers_count]]</f>
        <v>#DIV/0!</v>
      </c>
      <c r="O1427" s="1">
        <f t="shared" si="68"/>
        <v>0</v>
      </c>
      <c r="P1427" s="5" t="s">
        <v>8286</v>
      </c>
      <c r="Q1427" s="1" t="s">
        <v>8323</v>
      </c>
      <c r="R1427" s="1" t="s">
        <v>8342</v>
      </c>
      <c r="S1427" s="9">
        <f t="shared" si="66"/>
        <v>42093.131469907406</v>
      </c>
      <c r="T1427" s="11">
        <f t="shared" si="67"/>
        <v>42123.131469907406</v>
      </c>
      <c r="U1427" s="12" t="str">
        <f>TEXT(Table1[[#This Row],[Date Created Conversion (Launched at)]],"mmmm")</f>
        <v>March</v>
      </c>
      <c r="V1427" s="12">
        <f>YEAR(Table1[[#This Row],[Date Created Conversion (Launched at)]])</f>
        <v>2015</v>
      </c>
    </row>
    <row r="1428" spans="1:22" ht="43" x14ac:dyDescent="0.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 s="8">
        <v>1440408120</v>
      </c>
      <c r="J1428" s="8">
        <v>1435224120</v>
      </c>
      <c r="K1428" t="b">
        <v>0</v>
      </c>
      <c r="L1428">
        <v>0</v>
      </c>
      <c r="M1428" t="b">
        <v>0</v>
      </c>
      <c r="N1428" s="5" t="e">
        <f>Table1[[#This Row],[pledged]]/Table1[[#This Row],[backers_count]]</f>
        <v>#DIV/0!</v>
      </c>
      <c r="O1428" s="1">
        <f t="shared" si="68"/>
        <v>0</v>
      </c>
      <c r="P1428" s="5" t="s">
        <v>8286</v>
      </c>
      <c r="Q1428" s="1" t="s">
        <v>8323</v>
      </c>
      <c r="R1428" s="1" t="s">
        <v>8342</v>
      </c>
      <c r="S1428" s="9">
        <f t="shared" si="66"/>
        <v>42180.390277777777</v>
      </c>
      <c r="T1428" s="11">
        <f t="shared" si="67"/>
        <v>42240.390277777777</v>
      </c>
      <c r="U1428" s="12" t="str">
        <f>TEXT(Table1[[#This Row],[Date Created Conversion (Launched at)]],"mmmm")</f>
        <v>June</v>
      </c>
      <c r="V1428" s="12">
        <f>YEAR(Table1[[#This Row],[Date Created Conversion (Launched at)]])</f>
        <v>2015</v>
      </c>
    </row>
    <row r="1429" spans="1:22" ht="43" x14ac:dyDescent="0.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 s="8">
        <v>1474230385</v>
      </c>
      <c r="J1429" s="8">
        <v>1471638385</v>
      </c>
      <c r="K1429" t="b">
        <v>0</v>
      </c>
      <c r="L1429">
        <v>4</v>
      </c>
      <c r="M1429" t="b">
        <v>0</v>
      </c>
      <c r="N1429" s="5">
        <f>Table1[[#This Row],[pledged]]/Table1[[#This Row],[backers_count]]</f>
        <v>104.75</v>
      </c>
      <c r="O1429" s="1">
        <f t="shared" si="68"/>
        <v>8</v>
      </c>
      <c r="P1429" s="5" t="s">
        <v>8286</v>
      </c>
      <c r="Q1429" s="1" t="s">
        <v>8323</v>
      </c>
      <c r="R1429" s="1" t="s">
        <v>8342</v>
      </c>
      <c r="S1429" s="9">
        <f t="shared" si="66"/>
        <v>42601.851678240739</v>
      </c>
      <c r="T1429" s="11">
        <f t="shared" si="67"/>
        <v>42631.851678240739</v>
      </c>
      <c r="U1429" s="12" t="str">
        <f>TEXT(Table1[[#This Row],[Date Created Conversion (Launched at)]],"mmmm")</f>
        <v>August</v>
      </c>
      <c r="V1429" s="12">
        <f>YEAR(Table1[[#This Row],[Date Created Conversion (Launched at)]])</f>
        <v>2016</v>
      </c>
    </row>
    <row r="1430" spans="1:22" ht="43" x14ac:dyDescent="0.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 s="8">
        <v>1459584417</v>
      </c>
      <c r="J1430" s="8">
        <v>1456996017</v>
      </c>
      <c r="K1430" t="b">
        <v>0</v>
      </c>
      <c r="L1430">
        <v>3</v>
      </c>
      <c r="M1430" t="b">
        <v>0</v>
      </c>
      <c r="N1430" s="5">
        <f>Table1[[#This Row],[pledged]]/Table1[[#This Row],[backers_count]]</f>
        <v>15</v>
      </c>
      <c r="O1430" s="1">
        <f t="shared" si="68"/>
        <v>5</v>
      </c>
      <c r="P1430" s="5" t="s">
        <v>8286</v>
      </c>
      <c r="Q1430" s="1" t="s">
        <v>8323</v>
      </c>
      <c r="R1430" s="1" t="s">
        <v>8342</v>
      </c>
      <c r="S1430" s="9">
        <f t="shared" si="66"/>
        <v>42432.379826388889</v>
      </c>
      <c r="T1430" s="11">
        <f t="shared" si="67"/>
        <v>42462.338159722218</v>
      </c>
      <c r="U1430" s="12" t="str">
        <f>TEXT(Table1[[#This Row],[Date Created Conversion (Launched at)]],"mmmm")</f>
        <v>March</v>
      </c>
      <c r="V1430" s="12">
        <f>YEAR(Table1[[#This Row],[Date Created Conversion (Launched at)]])</f>
        <v>2016</v>
      </c>
    </row>
    <row r="1431" spans="1:22" ht="43" x14ac:dyDescent="0.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 s="8">
        <v>1428629242</v>
      </c>
      <c r="J1431" s="8">
        <v>1426037242</v>
      </c>
      <c r="K1431" t="b">
        <v>0</v>
      </c>
      <c r="L1431">
        <v>0</v>
      </c>
      <c r="M1431" t="b">
        <v>0</v>
      </c>
      <c r="N1431" s="5" t="e">
        <f>Table1[[#This Row],[pledged]]/Table1[[#This Row],[backers_count]]</f>
        <v>#DIV/0!</v>
      </c>
      <c r="O1431" s="1">
        <f t="shared" si="68"/>
        <v>0</v>
      </c>
      <c r="P1431" s="5" t="s">
        <v>8286</v>
      </c>
      <c r="Q1431" s="1" t="s">
        <v>8323</v>
      </c>
      <c r="R1431" s="1" t="s">
        <v>8342</v>
      </c>
      <c r="S1431" s="9">
        <f t="shared" si="66"/>
        <v>42074.060671296298</v>
      </c>
      <c r="T1431" s="11">
        <f t="shared" si="67"/>
        <v>42104.060671296298</v>
      </c>
      <c r="U1431" s="12" t="str">
        <f>TEXT(Table1[[#This Row],[Date Created Conversion (Launched at)]],"mmmm")</f>
        <v>March</v>
      </c>
      <c r="V1431" s="12">
        <f>YEAR(Table1[[#This Row],[Date Created Conversion (Launched at)]])</f>
        <v>2015</v>
      </c>
    </row>
    <row r="1432" spans="1:22" ht="43" x14ac:dyDescent="0.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 s="8">
        <v>1419017488</v>
      </c>
      <c r="J1432" s="8">
        <v>1416339088</v>
      </c>
      <c r="K1432" t="b">
        <v>0</v>
      </c>
      <c r="L1432">
        <v>5</v>
      </c>
      <c r="M1432" t="b">
        <v>0</v>
      </c>
      <c r="N1432" s="5">
        <f>Table1[[#This Row],[pledged]]/Table1[[#This Row],[backers_count]]</f>
        <v>80.599999999999994</v>
      </c>
      <c r="O1432" s="1">
        <f t="shared" si="68"/>
        <v>8</v>
      </c>
      <c r="P1432" s="5" t="s">
        <v>8286</v>
      </c>
      <c r="Q1432" s="1" t="s">
        <v>8323</v>
      </c>
      <c r="R1432" s="1" t="s">
        <v>8342</v>
      </c>
      <c r="S1432" s="9">
        <f t="shared" si="66"/>
        <v>41961.813518518524</v>
      </c>
      <c r="T1432" s="11">
        <f t="shared" si="67"/>
        <v>41992.813518518524</v>
      </c>
      <c r="U1432" s="12" t="str">
        <f>TEXT(Table1[[#This Row],[Date Created Conversion (Launched at)]],"mmmm")</f>
        <v>November</v>
      </c>
      <c r="V1432" s="12">
        <f>YEAR(Table1[[#This Row],[Date Created Conversion (Launched at)]])</f>
        <v>2014</v>
      </c>
    </row>
    <row r="1433" spans="1:22" ht="43" x14ac:dyDescent="0.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 s="8">
        <v>1448517816</v>
      </c>
      <c r="J1433" s="8">
        <v>1445922216</v>
      </c>
      <c r="K1433" t="b">
        <v>0</v>
      </c>
      <c r="L1433">
        <v>47</v>
      </c>
      <c r="M1433" t="b">
        <v>0</v>
      </c>
      <c r="N1433" s="5">
        <f>Table1[[#This Row],[pledged]]/Table1[[#This Row],[backers_count]]</f>
        <v>115.55319148936171</v>
      </c>
      <c r="O1433" s="1">
        <f t="shared" si="68"/>
        <v>32</v>
      </c>
      <c r="P1433" s="5" t="s">
        <v>8286</v>
      </c>
      <c r="Q1433" s="1" t="s">
        <v>8323</v>
      </c>
      <c r="R1433" s="1" t="s">
        <v>8342</v>
      </c>
      <c r="S1433" s="9">
        <f t="shared" si="66"/>
        <v>42304.210833333331</v>
      </c>
      <c r="T1433" s="11">
        <f t="shared" si="67"/>
        <v>42334.252500000002</v>
      </c>
      <c r="U1433" s="12" t="str">
        <f>TEXT(Table1[[#This Row],[Date Created Conversion (Launched at)]],"mmmm")</f>
        <v>October</v>
      </c>
      <c r="V1433" s="12">
        <f>YEAR(Table1[[#This Row],[Date Created Conversion (Launched at)]])</f>
        <v>2015</v>
      </c>
    </row>
    <row r="1434" spans="1:22" ht="43" x14ac:dyDescent="0.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 s="8">
        <v>1437417828</v>
      </c>
      <c r="J1434" s="8">
        <v>1434825828</v>
      </c>
      <c r="K1434" t="b">
        <v>0</v>
      </c>
      <c r="L1434">
        <v>0</v>
      </c>
      <c r="M1434" t="b">
        <v>0</v>
      </c>
      <c r="N1434" s="5" t="e">
        <f>Table1[[#This Row],[pledged]]/Table1[[#This Row],[backers_count]]</f>
        <v>#DIV/0!</v>
      </c>
      <c r="O1434" s="1">
        <f t="shared" si="68"/>
        <v>0</v>
      </c>
      <c r="P1434" s="5" t="s">
        <v>8286</v>
      </c>
      <c r="Q1434" s="1" t="s">
        <v>8323</v>
      </c>
      <c r="R1434" s="1" t="s">
        <v>8342</v>
      </c>
      <c r="S1434" s="9">
        <f t="shared" si="66"/>
        <v>42175.780416666668</v>
      </c>
      <c r="T1434" s="11">
        <f t="shared" si="67"/>
        <v>42205.780416666668</v>
      </c>
      <c r="U1434" s="12" t="str">
        <f>TEXT(Table1[[#This Row],[Date Created Conversion (Launched at)]],"mmmm")</f>
        <v>June</v>
      </c>
      <c r="V1434" s="12">
        <f>YEAR(Table1[[#This Row],[Date Created Conversion (Launched at)]])</f>
        <v>2015</v>
      </c>
    </row>
    <row r="1435" spans="1:22" ht="43" x14ac:dyDescent="0.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 s="8">
        <v>1481367600</v>
      </c>
      <c r="J1435" s="8">
        <v>1477839675</v>
      </c>
      <c r="K1435" t="b">
        <v>0</v>
      </c>
      <c r="L1435">
        <v>10</v>
      </c>
      <c r="M1435" t="b">
        <v>0</v>
      </c>
      <c r="N1435" s="5">
        <f>Table1[[#This Row],[pledged]]/Table1[[#This Row],[backers_count]]</f>
        <v>80.5</v>
      </c>
      <c r="O1435" s="1">
        <f t="shared" si="68"/>
        <v>7</v>
      </c>
      <c r="P1435" s="5" t="s">
        <v>8286</v>
      </c>
      <c r="Q1435" s="1" t="s">
        <v>8323</v>
      </c>
      <c r="R1435" s="1" t="s">
        <v>8342</v>
      </c>
      <c r="S1435" s="9">
        <f t="shared" si="66"/>
        <v>42673.625868055555</v>
      </c>
      <c r="T1435" s="11">
        <f t="shared" si="67"/>
        <v>42714.458333333328</v>
      </c>
      <c r="U1435" s="12" t="str">
        <f>TEXT(Table1[[#This Row],[Date Created Conversion (Launched at)]],"mmmm")</f>
        <v>October</v>
      </c>
      <c r="V1435" s="12">
        <f>YEAR(Table1[[#This Row],[Date Created Conversion (Launched at)]])</f>
        <v>2016</v>
      </c>
    </row>
    <row r="1436" spans="1:22" ht="43" x14ac:dyDescent="0.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 s="8">
        <v>1433775600</v>
      </c>
      <c r="J1436" s="8">
        <v>1431973478</v>
      </c>
      <c r="K1436" t="b">
        <v>0</v>
      </c>
      <c r="L1436">
        <v>11</v>
      </c>
      <c r="M1436" t="b">
        <v>0</v>
      </c>
      <c r="N1436" s="5">
        <f>Table1[[#This Row],[pledged]]/Table1[[#This Row],[backers_count]]</f>
        <v>744.5454545454545</v>
      </c>
      <c r="O1436" s="1">
        <f t="shared" si="68"/>
        <v>10</v>
      </c>
      <c r="P1436" s="5" t="s">
        <v>8286</v>
      </c>
      <c r="Q1436" s="1" t="s">
        <v>8323</v>
      </c>
      <c r="R1436" s="1" t="s">
        <v>8342</v>
      </c>
      <c r="S1436" s="9">
        <f t="shared" si="66"/>
        <v>42142.767106481479</v>
      </c>
      <c r="T1436" s="11">
        <f t="shared" si="67"/>
        <v>42163.625</v>
      </c>
      <c r="U1436" s="12" t="str">
        <f>TEXT(Table1[[#This Row],[Date Created Conversion (Launched at)]],"mmmm")</f>
        <v>May</v>
      </c>
      <c r="V1436" s="12">
        <f>YEAR(Table1[[#This Row],[Date Created Conversion (Launched at)]])</f>
        <v>2015</v>
      </c>
    </row>
    <row r="1437" spans="1:22" ht="28.7" x14ac:dyDescent="0.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 s="8">
        <v>1444589020</v>
      </c>
      <c r="J1437" s="8">
        <v>1441997020</v>
      </c>
      <c r="K1437" t="b">
        <v>0</v>
      </c>
      <c r="L1437">
        <v>2</v>
      </c>
      <c r="M1437" t="b">
        <v>0</v>
      </c>
      <c r="N1437" s="5">
        <f>Table1[[#This Row],[pledged]]/Table1[[#This Row],[backers_count]]</f>
        <v>7.5</v>
      </c>
      <c r="O1437" s="1">
        <f t="shared" si="68"/>
        <v>0</v>
      </c>
      <c r="P1437" s="5" t="s">
        <v>8286</v>
      </c>
      <c r="Q1437" s="1" t="s">
        <v>8323</v>
      </c>
      <c r="R1437" s="1" t="s">
        <v>8342</v>
      </c>
      <c r="S1437" s="9">
        <f t="shared" si="66"/>
        <v>42258.780324074076</v>
      </c>
      <c r="T1437" s="11">
        <f t="shared" si="67"/>
        <v>42288.780324074076</v>
      </c>
      <c r="U1437" s="12" t="str">
        <f>TEXT(Table1[[#This Row],[Date Created Conversion (Launched at)]],"mmmm")</f>
        <v>September</v>
      </c>
      <c r="V1437" s="12">
        <f>YEAR(Table1[[#This Row],[Date Created Conversion (Launched at)]])</f>
        <v>2015</v>
      </c>
    </row>
    <row r="1438" spans="1:22" ht="43" x14ac:dyDescent="0.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 s="8">
        <v>1456043057</v>
      </c>
      <c r="J1438" s="8">
        <v>1453451057</v>
      </c>
      <c r="K1438" t="b">
        <v>0</v>
      </c>
      <c r="L1438">
        <v>2</v>
      </c>
      <c r="M1438" t="b">
        <v>0</v>
      </c>
      <c r="N1438" s="5">
        <f>Table1[[#This Row],[pledged]]/Table1[[#This Row],[backers_count]]</f>
        <v>38.5</v>
      </c>
      <c r="O1438" s="1">
        <f t="shared" si="68"/>
        <v>1</v>
      </c>
      <c r="P1438" s="5" t="s">
        <v>8286</v>
      </c>
      <c r="Q1438" s="1" t="s">
        <v>8323</v>
      </c>
      <c r="R1438" s="1" t="s">
        <v>8342</v>
      </c>
      <c r="S1438" s="9">
        <f t="shared" si="66"/>
        <v>42391.35019675926</v>
      </c>
      <c r="T1438" s="11">
        <f t="shared" si="67"/>
        <v>42421.35019675926</v>
      </c>
      <c r="U1438" s="12" t="str">
        <f>TEXT(Table1[[#This Row],[Date Created Conversion (Launched at)]],"mmmm")</f>
        <v>January</v>
      </c>
      <c r="V1438" s="12">
        <f>YEAR(Table1[[#This Row],[Date Created Conversion (Launched at)]])</f>
        <v>2016</v>
      </c>
    </row>
    <row r="1439" spans="1:22" ht="57.35" x14ac:dyDescent="0.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 s="8">
        <v>1405227540</v>
      </c>
      <c r="J1439" s="8">
        <v>1402058739</v>
      </c>
      <c r="K1439" t="b">
        <v>0</v>
      </c>
      <c r="L1439">
        <v>22</v>
      </c>
      <c r="M1439" t="b">
        <v>0</v>
      </c>
      <c r="N1439" s="5">
        <f>Table1[[#This Row],[pledged]]/Table1[[#This Row],[backers_count]]</f>
        <v>36.68181818181818</v>
      </c>
      <c r="O1439" s="1">
        <f t="shared" si="68"/>
        <v>27</v>
      </c>
      <c r="P1439" s="5" t="s">
        <v>8286</v>
      </c>
      <c r="Q1439" s="1" t="s">
        <v>8323</v>
      </c>
      <c r="R1439" s="1" t="s">
        <v>8342</v>
      </c>
      <c r="S1439" s="9">
        <f t="shared" si="66"/>
        <v>41796.531701388885</v>
      </c>
      <c r="T1439" s="11">
        <f t="shared" si="67"/>
        <v>41833.207638888889</v>
      </c>
      <c r="U1439" s="12" t="str">
        <f>TEXT(Table1[[#This Row],[Date Created Conversion (Launched at)]],"mmmm")</f>
        <v>June</v>
      </c>
      <c r="V1439" s="12">
        <f>YEAR(Table1[[#This Row],[Date Created Conversion (Launched at)]])</f>
        <v>2014</v>
      </c>
    </row>
    <row r="1440" spans="1:22" ht="43" x14ac:dyDescent="0.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 s="8">
        <v>1461765300</v>
      </c>
      <c r="J1440" s="8">
        <v>1459198499</v>
      </c>
      <c r="K1440" t="b">
        <v>0</v>
      </c>
      <c r="L1440">
        <v>8</v>
      </c>
      <c r="M1440" t="b">
        <v>0</v>
      </c>
      <c r="N1440" s="5">
        <f>Table1[[#This Row],[pledged]]/Table1[[#This Row],[backers_count]]</f>
        <v>75</v>
      </c>
      <c r="O1440" s="1">
        <f t="shared" si="68"/>
        <v>3</v>
      </c>
      <c r="P1440" s="5" t="s">
        <v>8286</v>
      </c>
      <c r="Q1440" s="1" t="s">
        <v>8323</v>
      </c>
      <c r="R1440" s="1" t="s">
        <v>8342</v>
      </c>
      <c r="S1440" s="9">
        <f t="shared" si="66"/>
        <v>42457.871516203704</v>
      </c>
      <c r="T1440" s="11">
        <f t="shared" si="67"/>
        <v>42487.579861111109</v>
      </c>
      <c r="U1440" s="12" t="str">
        <f>TEXT(Table1[[#This Row],[Date Created Conversion (Launched at)]],"mmmm")</f>
        <v>March</v>
      </c>
      <c r="V1440" s="12">
        <f>YEAR(Table1[[#This Row],[Date Created Conversion (Launched at)]])</f>
        <v>2016</v>
      </c>
    </row>
    <row r="1441" spans="1:22" ht="43" x14ac:dyDescent="0.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 s="8">
        <v>1425758101</v>
      </c>
      <c r="J1441" s="8">
        <v>1423166101</v>
      </c>
      <c r="K1441" t="b">
        <v>0</v>
      </c>
      <c r="L1441">
        <v>6</v>
      </c>
      <c r="M1441" t="b">
        <v>0</v>
      </c>
      <c r="N1441" s="5">
        <f>Table1[[#This Row],[pledged]]/Table1[[#This Row],[backers_count]]</f>
        <v>30</v>
      </c>
      <c r="O1441" s="1">
        <f t="shared" si="68"/>
        <v>7</v>
      </c>
      <c r="P1441" s="5" t="s">
        <v>8286</v>
      </c>
      <c r="Q1441" s="1" t="s">
        <v>8323</v>
      </c>
      <c r="R1441" s="1" t="s">
        <v>8342</v>
      </c>
      <c r="S1441" s="9">
        <f t="shared" si="66"/>
        <v>42040.829872685186</v>
      </c>
      <c r="T1441" s="11">
        <f t="shared" si="67"/>
        <v>42070.829872685186</v>
      </c>
      <c r="U1441" s="12" t="str">
        <f>TEXT(Table1[[#This Row],[Date Created Conversion (Launched at)]],"mmmm")</f>
        <v>February</v>
      </c>
      <c r="V1441" s="12">
        <f>YEAR(Table1[[#This Row],[Date Created Conversion (Launched at)]])</f>
        <v>2015</v>
      </c>
    </row>
    <row r="1442" spans="1:22" ht="43" x14ac:dyDescent="0.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 s="8">
        <v>1464285463</v>
      </c>
      <c r="J1442" s="8">
        <v>1461693463</v>
      </c>
      <c r="K1442" t="b">
        <v>0</v>
      </c>
      <c r="L1442">
        <v>1</v>
      </c>
      <c r="M1442" t="b">
        <v>0</v>
      </c>
      <c r="N1442" s="5">
        <f>Table1[[#This Row],[pledged]]/Table1[[#This Row],[backers_count]]</f>
        <v>1</v>
      </c>
      <c r="O1442" s="1">
        <f t="shared" si="68"/>
        <v>0</v>
      </c>
      <c r="P1442" s="5" t="s">
        <v>8286</v>
      </c>
      <c r="Q1442" s="1" t="s">
        <v>8323</v>
      </c>
      <c r="R1442" s="1" t="s">
        <v>8342</v>
      </c>
      <c r="S1442" s="9">
        <f t="shared" si="66"/>
        <v>42486.748414351852</v>
      </c>
      <c r="T1442" s="11">
        <f t="shared" si="67"/>
        <v>42516.748414351852</v>
      </c>
      <c r="U1442" s="12" t="str">
        <f>TEXT(Table1[[#This Row],[Date Created Conversion (Launched at)]],"mmmm")</f>
        <v>April</v>
      </c>
      <c r="V1442" s="12">
        <f>YEAR(Table1[[#This Row],[Date Created Conversion (Launched at)]])</f>
        <v>2016</v>
      </c>
    </row>
    <row r="1443" spans="1:22" ht="43" x14ac:dyDescent="0.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 s="8">
        <v>1441995769</v>
      </c>
      <c r="J1443" s="8">
        <v>1436811769</v>
      </c>
      <c r="K1443" t="b">
        <v>0</v>
      </c>
      <c r="L1443">
        <v>3</v>
      </c>
      <c r="M1443" t="b">
        <v>0</v>
      </c>
      <c r="N1443" s="5">
        <f>Table1[[#This Row],[pledged]]/Table1[[#This Row],[backers_count]]</f>
        <v>673.33333333333337</v>
      </c>
      <c r="O1443" s="1">
        <f t="shared" si="68"/>
        <v>1</v>
      </c>
      <c r="P1443" s="5" t="s">
        <v>8286</v>
      </c>
      <c r="Q1443" s="1" t="s">
        <v>8323</v>
      </c>
      <c r="R1443" s="1" t="s">
        <v>8342</v>
      </c>
      <c r="S1443" s="9">
        <f t="shared" si="66"/>
        <v>42198.765844907408</v>
      </c>
      <c r="T1443" s="11">
        <f t="shared" si="67"/>
        <v>42258.765844907408</v>
      </c>
      <c r="U1443" s="12" t="str">
        <f>TEXT(Table1[[#This Row],[Date Created Conversion (Launched at)]],"mmmm")</f>
        <v>July</v>
      </c>
      <c r="V1443" s="12">
        <f>YEAR(Table1[[#This Row],[Date Created Conversion (Launched at)]])</f>
        <v>2015</v>
      </c>
    </row>
    <row r="1444" spans="1:22" ht="43" x14ac:dyDescent="0.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 s="8">
        <v>1464190158</v>
      </c>
      <c r="J1444" s="8">
        <v>1461598158</v>
      </c>
      <c r="K1444" t="b">
        <v>0</v>
      </c>
      <c r="L1444">
        <v>0</v>
      </c>
      <c r="M1444" t="b">
        <v>0</v>
      </c>
      <c r="N1444" s="5" t="e">
        <f>Table1[[#This Row],[pledged]]/Table1[[#This Row],[backers_count]]</f>
        <v>#DIV/0!</v>
      </c>
      <c r="O1444" s="1">
        <f t="shared" si="68"/>
        <v>0</v>
      </c>
      <c r="P1444" s="5" t="s">
        <v>8286</v>
      </c>
      <c r="Q1444" s="1" t="s">
        <v>8323</v>
      </c>
      <c r="R1444" s="1" t="s">
        <v>8342</v>
      </c>
      <c r="S1444" s="9">
        <f t="shared" si="66"/>
        <v>42485.64534722222</v>
      </c>
      <c r="T1444" s="11">
        <f t="shared" si="67"/>
        <v>42515.64534722222</v>
      </c>
      <c r="U1444" s="12" t="str">
        <f>TEXT(Table1[[#This Row],[Date Created Conversion (Launched at)]],"mmmm")</f>
        <v>April</v>
      </c>
      <c r="V1444" s="12">
        <f>YEAR(Table1[[#This Row],[Date Created Conversion (Launched at)]])</f>
        <v>2016</v>
      </c>
    </row>
    <row r="1445" spans="1:22" ht="43" x14ac:dyDescent="0.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 s="8">
        <v>1483395209</v>
      </c>
      <c r="J1445" s="8">
        <v>1480803209</v>
      </c>
      <c r="K1445" t="b">
        <v>0</v>
      </c>
      <c r="L1445">
        <v>0</v>
      </c>
      <c r="M1445" t="b">
        <v>0</v>
      </c>
      <c r="N1445" s="5" t="e">
        <f>Table1[[#This Row],[pledged]]/Table1[[#This Row],[backers_count]]</f>
        <v>#DIV/0!</v>
      </c>
      <c r="O1445" s="1">
        <f t="shared" si="68"/>
        <v>0</v>
      </c>
      <c r="P1445" s="5" t="s">
        <v>8286</v>
      </c>
      <c r="Q1445" s="1" t="s">
        <v>8323</v>
      </c>
      <c r="R1445" s="1" t="s">
        <v>8342</v>
      </c>
      <c r="S1445" s="9">
        <f t="shared" si="66"/>
        <v>42707.926030092596</v>
      </c>
      <c r="T1445" s="11">
        <f t="shared" si="67"/>
        <v>42737.926030092596</v>
      </c>
      <c r="U1445" s="12" t="str">
        <f>TEXT(Table1[[#This Row],[Date Created Conversion (Launched at)]],"mmmm")</f>
        <v>December</v>
      </c>
      <c r="V1445" s="12">
        <f>YEAR(Table1[[#This Row],[Date Created Conversion (Launched at)]])</f>
        <v>2016</v>
      </c>
    </row>
    <row r="1446" spans="1:22" ht="43" x14ac:dyDescent="0.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 s="8">
        <v>1442091462</v>
      </c>
      <c r="J1446" s="8">
        <v>1436907462</v>
      </c>
      <c r="K1446" t="b">
        <v>0</v>
      </c>
      <c r="L1446">
        <v>0</v>
      </c>
      <c r="M1446" t="b">
        <v>0</v>
      </c>
      <c r="N1446" s="5" t="e">
        <f>Table1[[#This Row],[pledged]]/Table1[[#This Row],[backers_count]]</f>
        <v>#DIV/0!</v>
      </c>
      <c r="O1446" s="1">
        <f t="shared" si="68"/>
        <v>0</v>
      </c>
      <c r="P1446" s="5" t="s">
        <v>8286</v>
      </c>
      <c r="Q1446" s="1" t="s">
        <v>8323</v>
      </c>
      <c r="R1446" s="1" t="s">
        <v>8342</v>
      </c>
      <c r="S1446" s="9">
        <f t="shared" si="66"/>
        <v>42199.873402777783</v>
      </c>
      <c r="T1446" s="11">
        <f t="shared" si="67"/>
        <v>42259.873402777783</v>
      </c>
      <c r="U1446" s="12" t="str">
        <f>TEXT(Table1[[#This Row],[Date Created Conversion (Launched at)]],"mmmm")</f>
        <v>July</v>
      </c>
      <c r="V1446" s="12">
        <f>YEAR(Table1[[#This Row],[Date Created Conversion (Launched at)]])</f>
        <v>2015</v>
      </c>
    </row>
    <row r="1447" spans="1:22" ht="43" x14ac:dyDescent="0.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 s="8">
        <v>1434286855</v>
      </c>
      <c r="J1447" s="8">
        <v>1431694855</v>
      </c>
      <c r="K1447" t="b">
        <v>0</v>
      </c>
      <c r="L1447">
        <v>0</v>
      </c>
      <c r="M1447" t="b">
        <v>0</v>
      </c>
      <c r="N1447" s="5" t="e">
        <f>Table1[[#This Row],[pledged]]/Table1[[#This Row],[backers_count]]</f>
        <v>#DIV/0!</v>
      </c>
      <c r="O1447" s="1">
        <f t="shared" si="68"/>
        <v>0</v>
      </c>
      <c r="P1447" s="5" t="s">
        <v>8286</v>
      </c>
      <c r="Q1447" s="1" t="s">
        <v>8323</v>
      </c>
      <c r="R1447" s="1" t="s">
        <v>8342</v>
      </c>
      <c r="S1447" s="9">
        <f t="shared" si="66"/>
        <v>42139.542303240742</v>
      </c>
      <c r="T1447" s="11">
        <f t="shared" si="67"/>
        <v>42169.542303240742</v>
      </c>
      <c r="U1447" s="12" t="str">
        <f>TEXT(Table1[[#This Row],[Date Created Conversion (Launched at)]],"mmmm")</f>
        <v>May</v>
      </c>
      <c r="V1447" s="12">
        <f>YEAR(Table1[[#This Row],[Date Created Conversion (Launched at)]])</f>
        <v>2015</v>
      </c>
    </row>
    <row r="1448" spans="1:22" ht="43" x14ac:dyDescent="0.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 s="8">
        <v>1461235478</v>
      </c>
      <c r="J1448" s="8">
        <v>1459507478</v>
      </c>
      <c r="K1448" t="b">
        <v>0</v>
      </c>
      <c r="L1448">
        <v>0</v>
      </c>
      <c r="M1448" t="b">
        <v>0</v>
      </c>
      <c r="N1448" s="5" t="e">
        <f>Table1[[#This Row],[pledged]]/Table1[[#This Row],[backers_count]]</f>
        <v>#DIV/0!</v>
      </c>
      <c r="O1448" s="1">
        <f t="shared" si="68"/>
        <v>0</v>
      </c>
      <c r="P1448" s="5" t="s">
        <v>8286</v>
      </c>
      <c r="Q1448" s="1" t="s">
        <v>8323</v>
      </c>
      <c r="R1448" s="1" t="s">
        <v>8342</v>
      </c>
      <c r="S1448" s="9">
        <f t="shared" si="66"/>
        <v>42461.447662037041</v>
      </c>
      <c r="T1448" s="11">
        <f t="shared" si="67"/>
        <v>42481.447662037041</v>
      </c>
      <c r="U1448" s="12" t="str">
        <f>TEXT(Table1[[#This Row],[Date Created Conversion (Launched at)]],"mmmm")</f>
        <v>April</v>
      </c>
      <c r="V1448" s="12">
        <f>YEAR(Table1[[#This Row],[Date Created Conversion (Launched at)]])</f>
        <v>2016</v>
      </c>
    </row>
    <row r="1449" spans="1:22" ht="28.7" x14ac:dyDescent="0.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 s="8">
        <v>1467999134</v>
      </c>
      <c r="J1449" s="8">
        <v>1465407134</v>
      </c>
      <c r="K1449" t="b">
        <v>0</v>
      </c>
      <c r="L1449">
        <v>3</v>
      </c>
      <c r="M1449" t="b">
        <v>0</v>
      </c>
      <c r="N1449" s="5">
        <f>Table1[[#This Row],[pledged]]/Table1[[#This Row],[backers_count]]</f>
        <v>25</v>
      </c>
      <c r="O1449" s="1">
        <f t="shared" si="68"/>
        <v>0</v>
      </c>
      <c r="P1449" s="5" t="s">
        <v>8286</v>
      </c>
      <c r="Q1449" s="1" t="s">
        <v>8323</v>
      </c>
      <c r="R1449" s="1" t="s">
        <v>8342</v>
      </c>
      <c r="S1449" s="9">
        <f t="shared" si="66"/>
        <v>42529.730717592596</v>
      </c>
      <c r="T1449" s="11">
        <f t="shared" si="67"/>
        <v>42559.730717592596</v>
      </c>
      <c r="U1449" s="12" t="str">
        <f>TEXT(Table1[[#This Row],[Date Created Conversion (Launched at)]],"mmmm")</f>
        <v>June</v>
      </c>
      <c r="V1449" s="12">
        <f>YEAR(Table1[[#This Row],[Date Created Conversion (Launched at)]])</f>
        <v>2016</v>
      </c>
    </row>
    <row r="1450" spans="1:22" ht="43" x14ac:dyDescent="0.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 s="8">
        <v>1432272300</v>
      </c>
      <c r="J1450" s="8">
        <v>1429655318</v>
      </c>
      <c r="K1450" t="b">
        <v>0</v>
      </c>
      <c r="L1450">
        <v>0</v>
      </c>
      <c r="M1450" t="b">
        <v>0</v>
      </c>
      <c r="N1450" s="5" t="e">
        <f>Table1[[#This Row],[pledged]]/Table1[[#This Row],[backers_count]]</f>
        <v>#DIV/0!</v>
      </c>
      <c r="O1450" s="1">
        <f t="shared" si="68"/>
        <v>0</v>
      </c>
      <c r="P1450" s="5" t="s">
        <v>8286</v>
      </c>
      <c r="Q1450" s="1" t="s">
        <v>8323</v>
      </c>
      <c r="R1450" s="1" t="s">
        <v>8342</v>
      </c>
      <c r="S1450" s="9">
        <f t="shared" si="66"/>
        <v>42115.936550925922</v>
      </c>
      <c r="T1450" s="11">
        <f t="shared" si="67"/>
        <v>42146.225694444445</v>
      </c>
      <c r="U1450" s="12" t="str">
        <f>TEXT(Table1[[#This Row],[Date Created Conversion (Launched at)]],"mmmm")</f>
        <v>April</v>
      </c>
      <c r="V1450" s="12">
        <f>YEAR(Table1[[#This Row],[Date Created Conversion (Launched at)]])</f>
        <v>2015</v>
      </c>
    </row>
    <row r="1451" spans="1:22" ht="43" x14ac:dyDescent="0.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 s="8">
        <v>1431286105</v>
      </c>
      <c r="J1451" s="8">
        <v>1427138905</v>
      </c>
      <c r="K1451" t="b">
        <v>0</v>
      </c>
      <c r="L1451">
        <v>0</v>
      </c>
      <c r="M1451" t="b">
        <v>0</v>
      </c>
      <c r="N1451" s="5" t="e">
        <f>Table1[[#This Row],[pledged]]/Table1[[#This Row],[backers_count]]</f>
        <v>#DIV/0!</v>
      </c>
      <c r="O1451" s="1">
        <f t="shared" si="68"/>
        <v>0</v>
      </c>
      <c r="P1451" s="5" t="s">
        <v>8286</v>
      </c>
      <c r="Q1451" s="1" t="s">
        <v>8323</v>
      </c>
      <c r="R1451" s="1" t="s">
        <v>8342</v>
      </c>
      <c r="S1451" s="9">
        <f t="shared" si="66"/>
        <v>42086.811400462961</v>
      </c>
      <c r="T1451" s="11">
        <f t="shared" si="67"/>
        <v>42134.811400462961</v>
      </c>
      <c r="U1451" s="12" t="str">
        <f>TEXT(Table1[[#This Row],[Date Created Conversion (Launched at)]],"mmmm")</f>
        <v>March</v>
      </c>
      <c r="V1451" s="12">
        <f>YEAR(Table1[[#This Row],[Date Created Conversion (Launched at)]])</f>
        <v>2015</v>
      </c>
    </row>
    <row r="1452" spans="1:22" ht="43" x14ac:dyDescent="0.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 s="8">
        <v>1455941197</v>
      </c>
      <c r="J1452" s="8">
        <v>1453349197</v>
      </c>
      <c r="K1452" t="b">
        <v>0</v>
      </c>
      <c r="L1452">
        <v>1</v>
      </c>
      <c r="M1452" t="b">
        <v>0</v>
      </c>
      <c r="N1452" s="5">
        <f>Table1[[#This Row],[pledged]]/Table1[[#This Row],[backers_count]]</f>
        <v>1</v>
      </c>
      <c r="O1452" s="1">
        <f t="shared" si="68"/>
        <v>0</v>
      </c>
      <c r="P1452" s="5" t="s">
        <v>8286</v>
      </c>
      <c r="Q1452" s="1" t="s">
        <v>8323</v>
      </c>
      <c r="R1452" s="1" t="s">
        <v>8342</v>
      </c>
      <c r="S1452" s="9">
        <f t="shared" si="66"/>
        <v>42390.171261574069</v>
      </c>
      <c r="T1452" s="11">
        <f t="shared" si="67"/>
        <v>42420.171261574069</v>
      </c>
      <c r="U1452" s="12" t="str">
        <f>TEXT(Table1[[#This Row],[Date Created Conversion (Launched at)]],"mmmm")</f>
        <v>January</v>
      </c>
      <c r="V1452" s="12">
        <f>YEAR(Table1[[#This Row],[Date Created Conversion (Launched at)]])</f>
        <v>2016</v>
      </c>
    </row>
    <row r="1453" spans="1:22" ht="43" x14ac:dyDescent="0.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 s="8">
        <v>1416355259</v>
      </c>
      <c r="J1453" s="8">
        <v>1413759659</v>
      </c>
      <c r="K1453" t="b">
        <v>0</v>
      </c>
      <c r="L1453">
        <v>2</v>
      </c>
      <c r="M1453" t="b">
        <v>0</v>
      </c>
      <c r="N1453" s="5">
        <f>Table1[[#This Row],[pledged]]/Table1[[#This Row],[backers_count]]</f>
        <v>1</v>
      </c>
      <c r="O1453" s="1">
        <f t="shared" si="68"/>
        <v>0</v>
      </c>
      <c r="P1453" s="5" t="s">
        <v>8286</v>
      </c>
      <c r="Q1453" s="1" t="s">
        <v>8323</v>
      </c>
      <c r="R1453" s="1" t="s">
        <v>8342</v>
      </c>
      <c r="S1453" s="9">
        <f t="shared" si="66"/>
        <v>41931.959016203706</v>
      </c>
      <c r="T1453" s="11">
        <f t="shared" si="67"/>
        <v>41962.00068287037</v>
      </c>
      <c r="U1453" s="12" t="str">
        <f>TEXT(Table1[[#This Row],[Date Created Conversion (Launched at)]],"mmmm")</f>
        <v>October</v>
      </c>
      <c r="V1453" s="12">
        <f>YEAR(Table1[[#This Row],[Date Created Conversion (Launched at)]])</f>
        <v>2014</v>
      </c>
    </row>
    <row r="1454" spans="1:22" ht="28.7" x14ac:dyDescent="0.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 s="8">
        <v>1406566363</v>
      </c>
      <c r="J1454" s="8">
        <v>1403974363</v>
      </c>
      <c r="K1454" t="b">
        <v>0</v>
      </c>
      <c r="L1454">
        <v>0</v>
      </c>
      <c r="M1454" t="b">
        <v>0</v>
      </c>
      <c r="N1454" s="5" t="e">
        <f>Table1[[#This Row],[pledged]]/Table1[[#This Row],[backers_count]]</f>
        <v>#DIV/0!</v>
      </c>
      <c r="O1454" s="1">
        <f t="shared" si="68"/>
        <v>0</v>
      </c>
      <c r="P1454" s="5" t="s">
        <v>8286</v>
      </c>
      <c r="Q1454" s="1" t="s">
        <v>8323</v>
      </c>
      <c r="R1454" s="1" t="s">
        <v>8342</v>
      </c>
      <c r="S1454" s="9">
        <f t="shared" si="66"/>
        <v>41818.703275462962</v>
      </c>
      <c r="T1454" s="11">
        <f t="shared" si="67"/>
        <v>41848.703275462962</v>
      </c>
      <c r="U1454" s="12" t="str">
        <f>TEXT(Table1[[#This Row],[Date Created Conversion (Launched at)]],"mmmm")</f>
        <v>June</v>
      </c>
      <c r="V1454" s="12">
        <f>YEAR(Table1[[#This Row],[Date Created Conversion (Launched at)]])</f>
        <v>2014</v>
      </c>
    </row>
    <row r="1455" spans="1:22" ht="43" x14ac:dyDescent="0.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 s="8">
        <v>1492270947</v>
      </c>
      <c r="J1455" s="8">
        <v>1488386547</v>
      </c>
      <c r="K1455" t="b">
        <v>0</v>
      </c>
      <c r="L1455">
        <v>0</v>
      </c>
      <c r="M1455" t="b">
        <v>0</v>
      </c>
      <c r="N1455" s="5" t="e">
        <f>Table1[[#This Row],[pledged]]/Table1[[#This Row],[backers_count]]</f>
        <v>#DIV/0!</v>
      </c>
      <c r="O1455" s="1">
        <f t="shared" si="68"/>
        <v>0</v>
      </c>
      <c r="P1455" s="5" t="s">
        <v>8286</v>
      </c>
      <c r="Q1455" s="1" t="s">
        <v>8323</v>
      </c>
      <c r="R1455" s="1" t="s">
        <v>8342</v>
      </c>
      <c r="S1455" s="9">
        <f t="shared" si="66"/>
        <v>42795.696145833332</v>
      </c>
      <c r="T1455" s="11">
        <f t="shared" si="67"/>
        <v>42840.654479166667</v>
      </c>
      <c r="U1455" s="12" t="str">
        <f>TEXT(Table1[[#This Row],[Date Created Conversion (Launched at)]],"mmmm")</f>
        <v>March</v>
      </c>
      <c r="V1455" s="12">
        <f>YEAR(Table1[[#This Row],[Date Created Conversion (Launched at)]])</f>
        <v>2017</v>
      </c>
    </row>
    <row r="1456" spans="1:22" ht="43" x14ac:dyDescent="0.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 s="8">
        <v>1461535140</v>
      </c>
      <c r="J1456" s="8">
        <v>1459716480</v>
      </c>
      <c r="K1456" t="b">
        <v>0</v>
      </c>
      <c r="L1456">
        <v>1</v>
      </c>
      <c r="M1456" t="b">
        <v>0</v>
      </c>
      <c r="N1456" s="5">
        <f>Table1[[#This Row],[pledged]]/Table1[[#This Row],[backers_count]]</f>
        <v>15</v>
      </c>
      <c r="O1456" s="1">
        <f t="shared" si="68"/>
        <v>1</v>
      </c>
      <c r="P1456" s="5" t="s">
        <v>8286</v>
      </c>
      <c r="Q1456" s="1" t="s">
        <v>8323</v>
      </c>
      <c r="R1456" s="1" t="s">
        <v>8342</v>
      </c>
      <c r="S1456" s="9">
        <f t="shared" si="66"/>
        <v>42463.866666666669</v>
      </c>
      <c r="T1456" s="11">
        <f t="shared" si="67"/>
        <v>42484.915972222225</v>
      </c>
      <c r="U1456" s="12" t="str">
        <f>TEXT(Table1[[#This Row],[Date Created Conversion (Launched at)]],"mmmm")</f>
        <v>April</v>
      </c>
      <c r="V1456" s="12">
        <f>YEAR(Table1[[#This Row],[Date Created Conversion (Launched at)]])</f>
        <v>2016</v>
      </c>
    </row>
    <row r="1457" spans="1:22" ht="43" x14ac:dyDescent="0.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 s="8">
        <v>1409924340</v>
      </c>
      <c r="J1457" s="8">
        <v>1405181320</v>
      </c>
      <c r="K1457" t="b">
        <v>0</v>
      </c>
      <c r="L1457">
        <v>7</v>
      </c>
      <c r="M1457" t="b">
        <v>0</v>
      </c>
      <c r="N1457" s="5">
        <f>Table1[[#This Row],[pledged]]/Table1[[#This Row],[backers_count]]</f>
        <v>225</v>
      </c>
      <c r="O1457" s="1">
        <f t="shared" si="68"/>
        <v>11</v>
      </c>
      <c r="P1457" s="5" t="s">
        <v>8286</v>
      </c>
      <c r="Q1457" s="1" t="s">
        <v>8323</v>
      </c>
      <c r="R1457" s="1" t="s">
        <v>8342</v>
      </c>
      <c r="S1457" s="9">
        <f t="shared" si="66"/>
        <v>41832.672685185185</v>
      </c>
      <c r="T1457" s="11">
        <f t="shared" si="67"/>
        <v>41887.568749999999</v>
      </c>
      <c r="U1457" s="12" t="str">
        <f>TEXT(Table1[[#This Row],[Date Created Conversion (Launched at)]],"mmmm")</f>
        <v>July</v>
      </c>
      <c r="V1457" s="12">
        <f>YEAR(Table1[[#This Row],[Date Created Conversion (Launched at)]])</f>
        <v>2014</v>
      </c>
    </row>
    <row r="1458" spans="1:22" x14ac:dyDescent="0.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 s="8">
        <v>1483459365</v>
      </c>
      <c r="J1458" s="8">
        <v>1480867365</v>
      </c>
      <c r="K1458" t="b">
        <v>0</v>
      </c>
      <c r="L1458">
        <v>3</v>
      </c>
      <c r="M1458" t="b">
        <v>0</v>
      </c>
      <c r="N1458" s="5">
        <f>Table1[[#This Row],[pledged]]/Table1[[#This Row],[backers_count]]</f>
        <v>48.333333333333336</v>
      </c>
      <c r="O1458" s="1">
        <f t="shared" si="68"/>
        <v>3</v>
      </c>
      <c r="P1458" s="5" t="s">
        <v>8286</v>
      </c>
      <c r="Q1458" s="1" t="s">
        <v>8323</v>
      </c>
      <c r="R1458" s="1" t="s">
        <v>8342</v>
      </c>
      <c r="S1458" s="9">
        <f t="shared" si="66"/>
        <v>42708.668576388889</v>
      </c>
      <c r="T1458" s="11">
        <f t="shared" si="67"/>
        <v>42738.668576388889</v>
      </c>
      <c r="U1458" s="12" t="str">
        <f>TEXT(Table1[[#This Row],[Date Created Conversion (Launched at)]],"mmmm")</f>
        <v>December</v>
      </c>
      <c r="V1458" s="12">
        <f>YEAR(Table1[[#This Row],[Date Created Conversion (Launched at)]])</f>
        <v>2016</v>
      </c>
    </row>
    <row r="1459" spans="1:22" ht="28.7" x14ac:dyDescent="0.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 s="8">
        <v>1447281044</v>
      </c>
      <c r="J1459" s="8">
        <v>1444685444</v>
      </c>
      <c r="K1459" t="b">
        <v>0</v>
      </c>
      <c r="L1459">
        <v>0</v>
      </c>
      <c r="M1459" t="b">
        <v>0</v>
      </c>
      <c r="N1459" s="5" t="e">
        <f>Table1[[#This Row],[pledged]]/Table1[[#This Row],[backers_count]]</f>
        <v>#DIV/0!</v>
      </c>
      <c r="O1459" s="1">
        <f t="shared" si="68"/>
        <v>0</v>
      </c>
      <c r="P1459" s="5" t="s">
        <v>8286</v>
      </c>
      <c r="Q1459" s="1" t="s">
        <v>8323</v>
      </c>
      <c r="R1459" s="1" t="s">
        <v>8342</v>
      </c>
      <c r="S1459" s="9">
        <f t="shared" si="66"/>
        <v>42289.89634259259</v>
      </c>
      <c r="T1459" s="11">
        <f t="shared" si="67"/>
        <v>42319.938009259262</v>
      </c>
      <c r="U1459" s="12" t="str">
        <f>TEXT(Table1[[#This Row],[Date Created Conversion (Launched at)]],"mmmm")</f>
        <v>October</v>
      </c>
      <c r="V1459" s="12">
        <f>YEAR(Table1[[#This Row],[Date Created Conversion (Launched at)]])</f>
        <v>2015</v>
      </c>
    </row>
    <row r="1460" spans="1:22" ht="43" x14ac:dyDescent="0.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 s="8">
        <v>1407729600</v>
      </c>
      <c r="J1460" s="8">
        <v>1405097760</v>
      </c>
      <c r="K1460" t="b">
        <v>0</v>
      </c>
      <c r="L1460">
        <v>0</v>
      </c>
      <c r="M1460" t="b">
        <v>0</v>
      </c>
      <c r="N1460" s="5" t="e">
        <f>Table1[[#This Row],[pledged]]/Table1[[#This Row],[backers_count]]</f>
        <v>#DIV/0!</v>
      </c>
      <c r="O1460" s="1">
        <f t="shared" si="68"/>
        <v>0</v>
      </c>
      <c r="P1460" s="5" t="s">
        <v>8286</v>
      </c>
      <c r="Q1460" s="1" t="s">
        <v>8323</v>
      </c>
      <c r="R1460" s="1" t="s">
        <v>8342</v>
      </c>
      <c r="S1460" s="9">
        <f t="shared" si="66"/>
        <v>41831.705555555556</v>
      </c>
      <c r="T1460" s="11">
        <f t="shared" si="67"/>
        <v>41862.166666666664</v>
      </c>
      <c r="U1460" s="12" t="str">
        <f>TEXT(Table1[[#This Row],[Date Created Conversion (Launched at)]],"mmmm")</f>
        <v>July</v>
      </c>
      <c r="V1460" s="12">
        <f>YEAR(Table1[[#This Row],[Date Created Conversion (Launched at)]])</f>
        <v>2014</v>
      </c>
    </row>
    <row r="1461" spans="1:22" ht="43" x14ac:dyDescent="0.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 s="8">
        <v>1449077100</v>
      </c>
      <c r="J1461" s="8">
        <v>1446612896</v>
      </c>
      <c r="K1461" t="b">
        <v>0</v>
      </c>
      <c r="L1461">
        <v>0</v>
      </c>
      <c r="M1461" t="b">
        <v>0</v>
      </c>
      <c r="N1461" s="5" t="e">
        <f>Table1[[#This Row],[pledged]]/Table1[[#This Row],[backers_count]]</f>
        <v>#DIV/0!</v>
      </c>
      <c r="O1461" s="1">
        <f t="shared" si="68"/>
        <v>0</v>
      </c>
      <c r="P1461" s="5" t="s">
        <v>8286</v>
      </c>
      <c r="Q1461" s="1" t="s">
        <v>8323</v>
      </c>
      <c r="R1461" s="1" t="s">
        <v>8342</v>
      </c>
      <c r="S1461" s="9">
        <f t="shared" si="66"/>
        <v>42312.204814814817</v>
      </c>
      <c r="T1461" s="11">
        <f t="shared" si="67"/>
        <v>42340.725694444445</v>
      </c>
      <c r="U1461" s="12" t="str">
        <f>TEXT(Table1[[#This Row],[Date Created Conversion (Launched at)]],"mmmm")</f>
        <v>November</v>
      </c>
      <c r="V1461" s="12">
        <f>YEAR(Table1[[#This Row],[Date Created Conversion (Launched at)]])</f>
        <v>2015</v>
      </c>
    </row>
    <row r="1462" spans="1:22" ht="43" x14ac:dyDescent="0.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 s="8">
        <v>1417391100</v>
      </c>
      <c r="J1462" s="8">
        <v>1412371898</v>
      </c>
      <c r="K1462" t="b">
        <v>0</v>
      </c>
      <c r="L1462">
        <v>0</v>
      </c>
      <c r="M1462" t="b">
        <v>0</v>
      </c>
      <c r="N1462" s="5" t="e">
        <f>Table1[[#This Row],[pledged]]/Table1[[#This Row],[backers_count]]</f>
        <v>#DIV/0!</v>
      </c>
      <c r="O1462" s="1">
        <f t="shared" si="68"/>
        <v>0</v>
      </c>
      <c r="P1462" s="5" t="s">
        <v>8286</v>
      </c>
      <c r="Q1462" s="1" t="s">
        <v>8323</v>
      </c>
      <c r="R1462" s="1" t="s">
        <v>8342</v>
      </c>
      <c r="S1462" s="9">
        <f t="shared" si="66"/>
        <v>41915.896967592591</v>
      </c>
      <c r="T1462" s="11">
        <f t="shared" si="67"/>
        <v>41973.989583333328</v>
      </c>
      <c r="U1462" s="12" t="str">
        <f>TEXT(Table1[[#This Row],[Date Created Conversion (Launched at)]],"mmmm")</f>
        <v>October</v>
      </c>
      <c r="V1462" s="12">
        <f>YEAR(Table1[[#This Row],[Date Created Conversion (Launched at)]])</f>
        <v>2014</v>
      </c>
    </row>
    <row r="1463" spans="1:22" ht="28.7" x14ac:dyDescent="0.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 s="8">
        <v>1413849600</v>
      </c>
      <c r="J1463" s="8">
        <v>1410967754</v>
      </c>
      <c r="K1463" t="b">
        <v>1</v>
      </c>
      <c r="L1463">
        <v>340</v>
      </c>
      <c r="M1463" t="b">
        <v>1</v>
      </c>
      <c r="N1463" s="5">
        <f>Table1[[#This Row],[pledged]]/Table1[[#This Row],[backers_count]]</f>
        <v>44.66673529411765</v>
      </c>
      <c r="O1463" s="1">
        <f t="shared" si="68"/>
        <v>101</v>
      </c>
      <c r="P1463" s="5" t="s">
        <v>8287</v>
      </c>
      <c r="Q1463" s="1" t="s">
        <v>8323</v>
      </c>
      <c r="R1463" s="1" t="s">
        <v>8343</v>
      </c>
      <c r="S1463" s="9">
        <f t="shared" si="66"/>
        <v>41899.645300925928</v>
      </c>
      <c r="T1463" s="11">
        <f t="shared" si="67"/>
        <v>41933</v>
      </c>
      <c r="U1463" s="12" t="str">
        <f>TEXT(Table1[[#This Row],[Date Created Conversion (Launched at)]],"mmmm")</f>
        <v>September</v>
      </c>
      <c r="V1463" s="12">
        <f>YEAR(Table1[[#This Row],[Date Created Conversion (Launched at)]])</f>
        <v>2014</v>
      </c>
    </row>
    <row r="1464" spans="1:22" ht="28.7" x14ac:dyDescent="0.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 s="8">
        <v>1365609271</v>
      </c>
      <c r="J1464" s="8">
        <v>1363017271</v>
      </c>
      <c r="K1464" t="b">
        <v>1</v>
      </c>
      <c r="L1464">
        <v>150</v>
      </c>
      <c r="M1464" t="b">
        <v>1</v>
      </c>
      <c r="N1464" s="5">
        <f>Table1[[#This Row],[pledged]]/Table1[[#This Row],[backers_count]]</f>
        <v>28.937999999999999</v>
      </c>
      <c r="O1464" s="1">
        <f t="shared" si="68"/>
        <v>109</v>
      </c>
      <c r="P1464" s="5" t="s">
        <v>8287</v>
      </c>
      <c r="Q1464" s="1" t="s">
        <v>8323</v>
      </c>
      <c r="R1464" s="1" t="s">
        <v>8343</v>
      </c>
      <c r="S1464" s="9">
        <f t="shared" si="66"/>
        <v>41344.662858796299</v>
      </c>
      <c r="T1464" s="11">
        <f t="shared" si="67"/>
        <v>41374.662858796299</v>
      </c>
      <c r="U1464" s="12" t="str">
        <f>TEXT(Table1[[#This Row],[Date Created Conversion (Launched at)]],"mmmm")</f>
        <v>March</v>
      </c>
      <c r="V1464" s="12">
        <f>YEAR(Table1[[#This Row],[Date Created Conversion (Launched at)]])</f>
        <v>2013</v>
      </c>
    </row>
    <row r="1465" spans="1:22" ht="43" x14ac:dyDescent="0.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 s="8">
        <v>1365367938</v>
      </c>
      <c r="J1465" s="8">
        <v>1361483538</v>
      </c>
      <c r="K1465" t="b">
        <v>1</v>
      </c>
      <c r="L1465">
        <v>25</v>
      </c>
      <c r="M1465" t="b">
        <v>1</v>
      </c>
      <c r="N1465" s="5">
        <f>Table1[[#This Row],[pledged]]/Table1[[#This Row],[backers_count]]</f>
        <v>35.44</v>
      </c>
      <c r="O1465" s="1">
        <f t="shared" si="68"/>
        <v>148</v>
      </c>
      <c r="P1465" s="5" t="s">
        <v>8287</v>
      </c>
      <c r="Q1465" s="1" t="s">
        <v>8323</v>
      </c>
      <c r="R1465" s="1" t="s">
        <v>8343</v>
      </c>
      <c r="S1465" s="9">
        <f t="shared" si="66"/>
        <v>41326.911319444444</v>
      </c>
      <c r="T1465" s="11">
        <f t="shared" si="67"/>
        <v>41371.869652777779</v>
      </c>
      <c r="U1465" s="12" t="str">
        <f>TEXT(Table1[[#This Row],[Date Created Conversion (Launched at)]],"mmmm")</f>
        <v>February</v>
      </c>
      <c r="V1465" s="12">
        <f>YEAR(Table1[[#This Row],[Date Created Conversion (Launched at)]])</f>
        <v>2013</v>
      </c>
    </row>
    <row r="1466" spans="1:22" x14ac:dyDescent="0.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 s="8">
        <v>1361029958</v>
      </c>
      <c r="J1466" s="8">
        <v>1358437958</v>
      </c>
      <c r="K1466" t="b">
        <v>1</v>
      </c>
      <c r="L1466">
        <v>234</v>
      </c>
      <c r="M1466" t="b">
        <v>1</v>
      </c>
      <c r="N1466" s="5">
        <f>Table1[[#This Row],[pledged]]/Table1[[#This Row],[backers_count]]</f>
        <v>34.871794871794869</v>
      </c>
      <c r="O1466" s="1">
        <f t="shared" si="68"/>
        <v>163</v>
      </c>
      <c r="P1466" s="5" t="s">
        <v>8287</v>
      </c>
      <c r="Q1466" s="1" t="s">
        <v>8323</v>
      </c>
      <c r="R1466" s="1" t="s">
        <v>8343</v>
      </c>
      <c r="S1466" s="9">
        <f t="shared" si="66"/>
        <v>41291.661550925928</v>
      </c>
      <c r="T1466" s="11">
        <f t="shared" si="67"/>
        <v>41321.661550925928</v>
      </c>
      <c r="U1466" s="12" t="str">
        <f>TEXT(Table1[[#This Row],[Date Created Conversion (Launched at)]],"mmmm")</f>
        <v>January</v>
      </c>
      <c r="V1466" s="12">
        <f>YEAR(Table1[[#This Row],[Date Created Conversion (Launched at)]])</f>
        <v>2013</v>
      </c>
    </row>
    <row r="1467" spans="1:22" ht="43" x14ac:dyDescent="0.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 s="8">
        <v>1332385200</v>
      </c>
      <c r="J1467" s="8">
        <v>1329759452</v>
      </c>
      <c r="K1467" t="b">
        <v>1</v>
      </c>
      <c r="L1467">
        <v>2602</v>
      </c>
      <c r="M1467" t="b">
        <v>1</v>
      </c>
      <c r="N1467" s="5">
        <f>Table1[[#This Row],[pledged]]/Table1[[#This Row],[backers_count]]</f>
        <v>52.622732513451197</v>
      </c>
      <c r="O1467" s="1">
        <f t="shared" si="68"/>
        <v>456</v>
      </c>
      <c r="P1467" s="5" t="s">
        <v>8287</v>
      </c>
      <c r="Q1467" s="1" t="s">
        <v>8323</v>
      </c>
      <c r="R1467" s="1" t="s">
        <v>8343</v>
      </c>
      <c r="S1467" s="9">
        <f t="shared" si="66"/>
        <v>40959.734398148146</v>
      </c>
      <c r="T1467" s="11">
        <f t="shared" si="67"/>
        <v>40990.125</v>
      </c>
      <c r="U1467" s="12" t="str">
        <f>TEXT(Table1[[#This Row],[Date Created Conversion (Launched at)]],"mmmm")</f>
        <v>February</v>
      </c>
      <c r="V1467" s="12">
        <f>YEAR(Table1[[#This Row],[Date Created Conversion (Launched at)]])</f>
        <v>2012</v>
      </c>
    </row>
    <row r="1468" spans="1:22" ht="43" x14ac:dyDescent="0.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 s="8">
        <v>1452574800</v>
      </c>
      <c r="J1468" s="8">
        <v>1449029266</v>
      </c>
      <c r="K1468" t="b">
        <v>1</v>
      </c>
      <c r="L1468">
        <v>248</v>
      </c>
      <c r="M1468" t="b">
        <v>1</v>
      </c>
      <c r="N1468" s="5">
        <f>Table1[[#This Row],[pledged]]/Table1[[#This Row],[backers_count]]</f>
        <v>69.598266129032254</v>
      </c>
      <c r="O1468" s="1">
        <f t="shared" si="68"/>
        <v>108</v>
      </c>
      <c r="P1468" s="5" t="s">
        <v>8287</v>
      </c>
      <c r="Q1468" s="1" t="s">
        <v>8323</v>
      </c>
      <c r="R1468" s="1" t="s">
        <v>8343</v>
      </c>
      <c r="S1468" s="9">
        <f t="shared" si="66"/>
        <v>42340.172060185185</v>
      </c>
      <c r="T1468" s="11">
        <f t="shared" si="67"/>
        <v>42381.208333333328</v>
      </c>
      <c r="U1468" s="12" t="str">
        <f>TEXT(Table1[[#This Row],[Date Created Conversion (Launched at)]],"mmmm")</f>
        <v>December</v>
      </c>
      <c r="V1468" s="12">
        <f>YEAR(Table1[[#This Row],[Date Created Conversion (Launched at)]])</f>
        <v>2015</v>
      </c>
    </row>
    <row r="1469" spans="1:22" ht="28.7" x14ac:dyDescent="0.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 s="8">
        <v>1332699285</v>
      </c>
      <c r="J1469" s="8">
        <v>1327518885</v>
      </c>
      <c r="K1469" t="b">
        <v>1</v>
      </c>
      <c r="L1469">
        <v>600</v>
      </c>
      <c r="M1469" t="b">
        <v>1</v>
      </c>
      <c r="N1469" s="5">
        <f>Table1[[#This Row],[pledged]]/Table1[[#This Row],[backers_count]]</f>
        <v>76.72</v>
      </c>
      <c r="O1469" s="1">
        <f t="shared" si="68"/>
        <v>115</v>
      </c>
      <c r="P1469" s="5" t="s">
        <v>8287</v>
      </c>
      <c r="Q1469" s="1" t="s">
        <v>8323</v>
      </c>
      <c r="R1469" s="1" t="s">
        <v>8343</v>
      </c>
      <c r="S1469" s="9">
        <f t="shared" si="66"/>
        <v>40933.80190972222</v>
      </c>
      <c r="T1469" s="11">
        <f t="shared" si="67"/>
        <v>40993.760243055556</v>
      </c>
      <c r="U1469" s="12" t="str">
        <f>TEXT(Table1[[#This Row],[Date Created Conversion (Launched at)]],"mmmm")</f>
        <v>January</v>
      </c>
      <c r="V1469" s="12">
        <f>YEAR(Table1[[#This Row],[Date Created Conversion (Launched at)]])</f>
        <v>2012</v>
      </c>
    </row>
    <row r="1470" spans="1:22" ht="43" x14ac:dyDescent="0.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 s="8">
        <v>1307838049</v>
      </c>
      <c r="J1470" s="8">
        <v>1302654049</v>
      </c>
      <c r="K1470" t="b">
        <v>1</v>
      </c>
      <c r="L1470">
        <v>293</v>
      </c>
      <c r="M1470" t="b">
        <v>1</v>
      </c>
      <c r="N1470" s="5">
        <f>Table1[[#This Row],[pledged]]/Table1[[#This Row],[backers_count]]</f>
        <v>33.191126279863482</v>
      </c>
      <c r="O1470" s="1">
        <f t="shared" si="68"/>
        <v>102</v>
      </c>
      <c r="P1470" s="5" t="s">
        <v>8287</v>
      </c>
      <c r="Q1470" s="1" t="s">
        <v>8323</v>
      </c>
      <c r="R1470" s="1" t="s">
        <v>8343</v>
      </c>
      <c r="S1470" s="9">
        <f t="shared" si="66"/>
        <v>40646.014456018514</v>
      </c>
      <c r="T1470" s="11">
        <f t="shared" si="67"/>
        <v>40706.014456018514</v>
      </c>
      <c r="U1470" s="12" t="str">
        <f>TEXT(Table1[[#This Row],[Date Created Conversion (Launched at)]],"mmmm")</f>
        <v>April</v>
      </c>
      <c r="V1470" s="12">
        <f>YEAR(Table1[[#This Row],[Date Created Conversion (Launched at)]])</f>
        <v>2011</v>
      </c>
    </row>
    <row r="1471" spans="1:22" ht="28.7" x14ac:dyDescent="0.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 s="8">
        <v>1360938109</v>
      </c>
      <c r="J1471" s="8">
        <v>1358346109</v>
      </c>
      <c r="K1471" t="b">
        <v>1</v>
      </c>
      <c r="L1471">
        <v>321</v>
      </c>
      <c r="M1471" t="b">
        <v>1</v>
      </c>
      <c r="N1471" s="5">
        <f>Table1[[#This Row],[pledged]]/Table1[[#This Row],[backers_count]]</f>
        <v>149.46417445482865</v>
      </c>
      <c r="O1471" s="1">
        <f t="shared" si="68"/>
        <v>108</v>
      </c>
      <c r="P1471" s="5" t="s">
        <v>8287</v>
      </c>
      <c r="Q1471" s="1" t="s">
        <v>8323</v>
      </c>
      <c r="R1471" s="1" t="s">
        <v>8343</v>
      </c>
      <c r="S1471" s="9">
        <f t="shared" si="66"/>
        <v>41290.598483796297</v>
      </c>
      <c r="T1471" s="11">
        <f t="shared" si="67"/>
        <v>41320.598483796297</v>
      </c>
      <c r="U1471" s="12" t="str">
        <f>TEXT(Table1[[#This Row],[Date Created Conversion (Launched at)]],"mmmm")</f>
        <v>January</v>
      </c>
      <c r="V1471" s="12">
        <f>YEAR(Table1[[#This Row],[Date Created Conversion (Launched at)]])</f>
        <v>2013</v>
      </c>
    </row>
    <row r="1472" spans="1:22" ht="43" x14ac:dyDescent="0.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 s="8">
        <v>1356724263</v>
      </c>
      <c r="J1472" s="8">
        <v>1354909863</v>
      </c>
      <c r="K1472" t="b">
        <v>1</v>
      </c>
      <c r="L1472">
        <v>81</v>
      </c>
      <c r="M1472" t="b">
        <v>1</v>
      </c>
      <c r="N1472" s="5">
        <f>Table1[[#This Row],[pledged]]/Table1[[#This Row],[backers_count]]</f>
        <v>23.172839506172838</v>
      </c>
      <c r="O1472" s="1">
        <f t="shared" si="68"/>
        <v>125</v>
      </c>
      <c r="P1472" s="5" t="s">
        <v>8287</v>
      </c>
      <c r="Q1472" s="1" t="s">
        <v>8323</v>
      </c>
      <c r="R1472" s="1" t="s">
        <v>8343</v>
      </c>
      <c r="S1472" s="9">
        <f t="shared" si="66"/>
        <v>41250.827118055553</v>
      </c>
      <c r="T1472" s="11">
        <f t="shared" si="67"/>
        <v>41271.827118055553</v>
      </c>
      <c r="U1472" s="12" t="str">
        <f>TEXT(Table1[[#This Row],[Date Created Conversion (Launched at)]],"mmmm")</f>
        <v>December</v>
      </c>
      <c r="V1472" s="12">
        <f>YEAR(Table1[[#This Row],[Date Created Conversion (Launched at)]])</f>
        <v>2012</v>
      </c>
    </row>
    <row r="1473" spans="1:22" ht="43" x14ac:dyDescent="0.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 s="8">
        <v>1428620334</v>
      </c>
      <c r="J1473" s="8">
        <v>1426028334</v>
      </c>
      <c r="K1473" t="b">
        <v>1</v>
      </c>
      <c r="L1473">
        <v>343</v>
      </c>
      <c r="M1473" t="b">
        <v>1</v>
      </c>
      <c r="N1473" s="5">
        <f>Table1[[#This Row],[pledged]]/Table1[[#This Row],[backers_count]]</f>
        <v>96.877551020408163</v>
      </c>
      <c r="O1473" s="1">
        <f t="shared" si="68"/>
        <v>104</v>
      </c>
      <c r="P1473" s="5" t="s">
        <v>8287</v>
      </c>
      <c r="Q1473" s="1" t="s">
        <v>8323</v>
      </c>
      <c r="R1473" s="1" t="s">
        <v>8343</v>
      </c>
      <c r="S1473" s="9">
        <f t="shared" si="66"/>
        <v>42073.957569444443</v>
      </c>
      <c r="T1473" s="11">
        <f t="shared" si="67"/>
        <v>42103.957569444443</v>
      </c>
      <c r="U1473" s="12" t="str">
        <f>TEXT(Table1[[#This Row],[Date Created Conversion (Launched at)]],"mmmm")</f>
        <v>March</v>
      </c>
      <c r="V1473" s="12">
        <f>YEAR(Table1[[#This Row],[Date Created Conversion (Launched at)]])</f>
        <v>2015</v>
      </c>
    </row>
    <row r="1474" spans="1:22" ht="43" x14ac:dyDescent="0.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 s="8">
        <v>1381928503</v>
      </c>
      <c r="J1474" s="8">
        <v>1379336503</v>
      </c>
      <c r="K1474" t="b">
        <v>1</v>
      </c>
      <c r="L1474">
        <v>336</v>
      </c>
      <c r="M1474" t="b">
        <v>1</v>
      </c>
      <c r="N1474" s="5">
        <f>Table1[[#This Row],[pledged]]/Table1[[#This Row],[backers_count]]</f>
        <v>103.20238095238095</v>
      </c>
      <c r="O1474" s="1">
        <f t="shared" si="68"/>
        <v>139</v>
      </c>
      <c r="P1474" s="5" t="s">
        <v>8287</v>
      </c>
      <c r="Q1474" s="1" t="s">
        <v>8323</v>
      </c>
      <c r="R1474" s="1" t="s">
        <v>8343</v>
      </c>
      <c r="S1474" s="9">
        <f t="shared" ref="S1474:S1537" si="69">(J1474/86400)+DATE(1970,1,1)</f>
        <v>41533.542858796296</v>
      </c>
      <c r="T1474" s="11">
        <f t="shared" ref="T1474:T1537" si="70">(I1474/86400)+DATE(1970,1,1)</f>
        <v>41563.542858796296</v>
      </c>
      <c r="U1474" s="12" t="str">
        <f>TEXT(Table1[[#This Row],[Date Created Conversion (Launched at)]],"mmmm")</f>
        <v>September</v>
      </c>
      <c r="V1474" s="12">
        <f>YEAR(Table1[[#This Row],[Date Created Conversion (Launched at)]])</f>
        <v>2013</v>
      </c>
    </row>
    <row r="1475" spans="1:22" x14ac:dyDescent="0.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 s="8">
        <v>1330644639</v>
      </c>
      <c r="J1475" s="8">
        <v>1328052639</v>
      </c>
      <c r="K1475" t="b">
        <v>1</v>
      </c>
      <c r="L1475">
        <v>47</v>
      </c>
      <c r="M1475" t="b">
        <v>1</v>
      </c>
      <c r="N1475" s="5">
        <f>Table1[[#This Row],[pledged]]/Table1[[#This Row],[backers_count]]</f>
        <v>38.462553191489363</v>
      </c>
      <c r="O1475" s="1">
        <f t="shared" ref="O1475:O1538" si="71">ROUND(($E1475/$D1475)*100,0)</f>
        <v>121</v>
      </c>
      <c r="P1475" s="5" t="s">
        <v>8287</v>
      </c>
      <c r="Q1475" s="1" t="s">
        <v>8323</v>
      </c>
      <c r="R1475" s="1" t="s">
        <v>8343</v>
      </c>
      <c r="S1475" s="9">
        <f t="shared" si="69"/>
        <v>40939.979618055557</v>
      </c>
      <c r="T1475" s="11">
        <f t="shared" si="70"/>
        <v>40969.979618055557</v>
      </c>
      <c r="U1475" s="12" t="str">
        <f>TEXT(Table1[[#This Row],[Date Created Conversion (Launched at)]],"mmmm")</f>
        <v>January</v>
      </c>
      <c r="V1475" s="12">
        <f>YEAR(Table1[[#This Row],[Date Created Conversion (Launched at)]])</f>
        <v>2012</v>
      </c>
    </row>
    <row r="1476" spans="1:22" ht="43" x14ac:dyDescent="0.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 s="8">
        <v>1379093292</v>
      </c>
      <c r="J1476" s="8">
        <v>1376501292</v>
      </c>
      <c r="K1476" t="b">
        <v>1</v>
      </c>
      <c r="L1476">
        <v>76</v>
      </c>
      <c r="M1476" t="b">
        <v>1</v>
      </c>
      <c r="N1476" s="5">
        <f>Table1[[#This Row],[pledged]]/Table1[[#This Row],[backers_count]]</f>
        <v>44.315789473684212</v>
      </c>
      <c r="O1476" s="1">
        <f t="shared" si="71"/>
        <v>112</v>
      </c>
      <c r="P1476" s="5" t="s">
        <v>8287</v>
      </c>
      <c r="Q1476" s="1" t="s">
        <v>8323</v>
      </c>
      <c r="R1476" s="1" t="s">
        <v>8343</v>
      </c>
      <c r="S1476" s="9">
        <f t="shared" si="69"/>
        <v>41500.72791666667</v>
      </c>
      <c r="T1476" s="11">
        <f t="shared" si="70"/>
        <v>41530.72791666667</v>
      </c>
      <c r="U1476" s="12" t="str">
        <f>TEXT(Table1[[#This Row],[Date Created Conversion (Launched at)]],"mmmm")</f>
        <v>August</v>
      </c>
      <c r="V1476" s="12">
        <f>YEAR(Table1[[#This Row],[Date Created Conversion (Launched at)]])</f>
        <v>2013</v>
      </c>
    </row>
    <row r="1477" spans="1:22" ht="43" x14ac:dyDescent="0.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 s="8">
        <v>1419051540</v>
      </c>
      <c r="J1477" s="8">
        <v>1416244863</v>
      </c>
      <c r="K1477" t="b">
        <v>1</v>
      </c>
      <c r="L1477">
        <v>441</v>
      </c>
      <c r="M1477" t="b">
        <v>1</v>
      </c>
      <c r="N1477" s="5">
        <f>Table1[[#This Row],[pledged]]/Table1[[#This Row],[backers_count]]</f>
        <v>64.173356009070289</v>
      </c>
      <c r="O1477" s="1">
        <f t="shared" si="71"/>
        <v>189</v>
      </c>
      <c r="P1477" s="5" t="s">
        <v>8287</v>
      </c>
      <c r="Q1477" s="1" t="s">
        <v>8323</v>
      </c>
      <c r="R1477" s="1" t="s">
        <v>8343</v>
      </c>
      <c r="S1477" s="9">
        <f t="shared" si="69"/>
        <v>41960.722951388889</v>
      </c>
      <c r="T1477" s="11">
        <f t="shared" si="70"/>
        <v>41993.207638888889</v>
      </c>
      <c r="U1477" s="12" t="str">
        <f>TEXT(Table1[[#This Row],[Date Created Conversion (Launched at)]],"mmmm")</f>
        <v>November</v>
      </c>
      <c r="V1477" s="12">
        <f>YEAR(Table1[[#This Row],[Date Created Conversion (Launched at)]])</f>
        <v>2014</v>
      </c>
    </row>
    <row r="1478" spans="1:22" ht="28.7" x14ac:dyDescent="0.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 s="8">
        <v>1315616422</v>
      </c>
      <c r="J1478" s="8">
        <v>1313024422</v>
      </c>
      <c r="K1478" t="b">
        <v>1</v>
      </c>
      <c r="L1478">
        <v>916</v>
      </c>
      <c r="M1478" t="b">
        <v>1</v>
      </c>
      <c r="N1478" s="5">
        <f>Table1[[#This Row],[pledged]]/Table1[[#This Row],[backers_count]]</f>
        <v>43.333275109170302</v>
      </c>
      <c r="O1478" s="1">
        <f t="shared" si="71"/>
        <v>662</v>
      </c>
      <c r="P1478" s="5" t="s">
        <v>8287</v>
      </c>
      <c r="Q1478" s="1" t="s">
        <v>8323</v>
      </c>
      <c r="R1478" s="1" t="s">
        <v>8343</v>
      </c>
      <c r="S1478" s="9">
        <f t="shared" si="69"/>
        <v>40766.041921296295</v>
      </c>
      <c r="T1478" s="11">
        <f t="shared" si="70"/>
        <v>40796.041921296295</v>
      </c>
      <c r="U1478" s="12" t="str">
        <f>TEXT(Table1[[#This Row],[Date Created Conversion (Launched at)]],"mmmm")</f>
        <v>August</v>
      </c>
      <c r="V1478" s="12">
        <f>YEAR(Table1[[#This Row],[Date Created Conversion (Launched at)]])</f>
        <v>2011</v>
      </c>
    </row>
    <row r="1479" spans="1:22" ht="43" x14ac:dyDescent="0.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 s="8">
        <v>1324609200</v>
      </c>
      <c r="J1479" s="8">
        <v>1319467604</v>
      </c>
      <c r="K1479" t="b">
        <v>1</v>
      </c>
      <c r="L1479">
        <v>369</v>
      </c>
      <c r="M1479" t="b">
        <v>1</v>
      </c>
      <c r="N1479" s="5">
        <f>Table1[[#This Row],[pledged]]/Table1[[#This Row],[backers_count]]</f>
        <v>90.495934959349597</v>
      </c>
      <c r="O1479" s="1">
        <f t="shared" si="71"/>
        <v>111</v>
      </c>
      <c r="P1479" s="5" t="s">
        <v>8287</v>
      </c>
      <c r="Q1479" s="1" t="s">
        <v>8323</v>
      </c>
      <c r="R1479" s="1" t="s">
        <v>8343</v>
      </c>
      <c r="S1479" s="9">
        <f t="shared" si="69"/>
        <v>40840.615787037037</v>
      </c>
      <c r="T1479" s="11">
        <f t="shared" si="70"/>
        <v>40900.125</v>
      </c>
      <c r="U1479" s="12" t="str">
        <f>TEXT(Table1[[#This Row],[Date Created Conversion (Launched at)]],"mmmm")</f>
        <v>October</v>
      </c>
      <c r="V1479" s="12">
        <f>YEAR(Table1[[#This Row],[Date Created Conversion (Launched at)]])</f>
        <v>2011</v>
      </c>
    </row>
    <row r="1480" spans="1:22" ht="43" x14ac:dyDescent="0.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 s="8">
        <v>1368564913</v>
      </c>
      <c r="J1480" s="8">
        <v>1367355313</v>
      </c>
      <c r="K1480" t="b">
        <v>1</v>
      </c>
      <c r="L1480">
        <v>20242</v>
      </c>
      <c r="M1480" t="b">
        <v>1</v>
      </c>
      <c r="N1480" s="5">
        <f>Table1[[#This Row],[pledged]]/Table1[[#This Row],[backers_count]]</f>
        <v>29.187190495010373</v>
      </c>
      <c r="O1480" s="1">
        <f t="shared" si="71"/>
        <v>1182</v>
      </c>
      <c r="P1480" s="5" t="s">
        <v>8287</v>
      </c>
      <c r="Q1480" s="1" t="s">
        <v>8323</v>
      </c>
      <c r="R1480" s="1" t="s">
        <v>8343</v>
      </c>
      <c r="S1480" s="9">
        <f t="shared" si="69"/>
        <v>41394.871678240743</v>
      </c>
      <c r="T1480" s="11">
        <f t="shared" si="70"/>
        <v>41408.871678240743</v>
      </c>
      <c r="U1480" s="12" t="str">
        <f>TEXT(Table1[[#This Row],[Date Created Conversion (Launched at)]],"mmmm")</f>
        <v>April</v>
      </c>
      <c r="V1480" s="12">
        <f>YEAR(Table1[[#This Row],[Date Created Conversion (Launched at)]])</f>
        <v>2013</v>
      </c>
    </row>
    <row r="1481" spans="1:22" ht="43" x14ac:dyDescent="0.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 s="8">
        <v>1399694340</v>
      </c>
      <c r="J1481" s="8">
        <v>1398448389</v>
      </c>
      <c r="K1481" t="b">
        <v>1</v>
      </c>
      <c r="L1481">
        <v>71</v>
      </c>
      <c r="M1481" t="b">
        <v>1</v>
      </c>
      <c r="N1481" s="5">
        <f>Table1[[#This Row],[pledged]]/Table1[[#This Row],[backers_count]]</f>
        <v>30.95774647887324</v>
      </c>
      <c r="O1481" s="1">
        <f t="shared" si="71"/>
        <v>137</v>
      </c>
      <c r="P1481" s="5" t="s">
        <v>8287</v>
      </c>
      <c r="Q1481" s="1" t="s">
        <v>8323</v>
      </c>
      <c r="R1481" s="1" t="s">
        <v>8343</v>
      </c>
      <c r="S1481" s="9">
        <f t="shared" si="69"/>
        <v>41754.745243055557</v>
      </c>
      <c r="T1481" s="11">
        <f t="shared" si="70"/>
        <v>41769.165972222225</v>
      </c>
      <c r="U1481" s="12" t="str">
        <f>TEXT(Table1[[#This Row],[Date Created Conversion (Launched at)]],"mmmm")</f>
        <v>April</v>
      </c>
      <c r="V1481" s="12">
        <f>YEAR(Table1[[#This Row],[Date Created Conversion (Launched at)]])</f>
        <v>2014</v>
      </c>
    </row>
    <row r="1482" spans="1:22" ht="43" x14ac:dyDescent="0.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 s="8">
        <v>1374858000</v>
      </c>
      <c r="J1482" s="8">
        <v>1373408699</v>
      </c>
      <c r="K1482" t="b">
        <v>1</v>
      </c>
      <c r="L1482">
        <v>635</v>
      </c>
      <c r="M1482" t="b">
        <v>1</v>
      </c>
      <c r="N1482" s="5">
        <f>Table1[[#This Row],[pledged]]/Table1[[#This Row],[backers_count]]</f>
        <v>92.157795275590544</v>
      </c>
      <c r="O1482" s="1">
        <f t="shared" si="71"/>
        <v>117</v>
      </c>
      <c r="P1482" s="5" t="s">
        <v>8287</v>
      </c>
      <c r="Q1482" s="1" t="s">
        <v>8323</v>
      </c>
      <c r="R1482" s="1" t="s">
        <v>8343</v>
      </c>
      <c r="S1482" s="9">
        <f t="shared" si="69"/>
        <v>41464.934016203704</v>
      </c>
      <c r="T1482" s="11">
        <f t="shared" si="70"/>
        <v>41481.708333333336</v>
      </c>
      <c r="U1482" s="12" t="str">
        <f>TEXT(Table1[[#This Row],[Date Created Conversion (Launched at)]],"mmmm")</f>
        <v>July</v>
      </c>
      <c r="V1482" s="12">
        <f>YEAR(Table1[[#This Row],[Date Created Conversion (Launched at)]])</f>
        <v>2013</v>
      </c>
    </row>
    <row r="1483" spans="1:22" ht="43" x14ac:dyDescent="0.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 s="8">
        <v>1383430145</v>
      </c>
      <c r="J1483" s="8">
        <v>1380838145</v>
      </c>
      <c r="K1483" t="b">
        <v>0</v>
      </c>
      <c r="L1483">
        <v>6</v>
      </c>
      <c r="M1483" t="b">
        <v>0</v>
      </c>
      <c r="N1483" s="5">
        <f>Table1[[#This Row],[pledged]]/Table1[[#This Row],[backers_count]]</f>
        <v>17.5</v>
      </c>
      <c r="O1483" s="1">
        <f t="shared" si="71"/>
        <v>2</v>
      </c>
      <c r="P1483" s="5" t="s">
        <v>8274</v>
      </c>
      <c r="Q1483" s="1" t="s">
        <v>8323</v>
      </c>
      <c r="R1483" s="1" t="s">
        <v>8325</v>
      </c>
      <c r="S1483" s="9">
        <f t="shared" si="69"/>
        <v>41550.922974537039</v>
      </c>
      <c r="T1483" s="11">
        <f t="shared" si="70"/>
        <v>41580.922974537039</v>
      </c>
      <c r="U1483" s="12" t="str">
        <f>TEXT(Table1[[#This Row],[Date Created Conversion (Launched at)]],"mmmm")</f>
        <v>October</v>
      </c>
      <c r="V1483" s="12">
        <f>YEAR(Table1[[#This Row],[Date Created Conversion (Launched at)]])</f>
        <v>2013</v>
      </c>
    </row>
    <row r="1484" spans="1:22" ht="43" x14ac:dyDescent="0.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 s="8">
        <v>1347004260</v>
      </c>
      <c r="J1484" s="8">
        <v>1345062936</v>
      </c>
      <c r="K1484" t="b">
        <v>0</v>
      </c>
      <c r="L1484">
        <v>1</v>
      </c>
      <c r="M1484" t="b">
        <v>0</v>
      </c>
      <c r="N1484" s="5">
        <f>Table1[[#This Row],[pledged]]/Table1[[#This Row],[backers_count]]</f>
        <v>5</v>
      </c>
      <c r="O1484" s="1">
        <f t="shared" si="71"/>
        <v>0</v>
      </c>
      <c r="P1484" s="5" t="s">
        <v>8274</v>
      </c>
      <c r="Q1484" s="1" t="s">
        <v>8323</v>
      </c>
      <c r="R1484" s="1" t="s">
        <v>8325</v>
      </c>
      <c r="S1484" s="9">
        <f t="shared" si="69"/>
        <v>41136.858055555553</v>
      </c>
      <c r="T1484" s="11">
        <f t="shared" si="70"/>
        <v>41159.327083333337</v>
      </c>
      <c r="U1484" s="12" t="str">
        <f>TEXT(Table1[[#This Row],[Date Created Conversion (Launched at)]],"mmmm")</f>
        <v>August</v>
      </c>
      <c r="V1484" s="12">
        <f>YEAR(Table1[[#This Row],[Date Created Conversion (Launched at)]])</f>
        <v>2012</v>
      </c>
    </row>
    <row r="1485" spans="1:22" ht="43" x14ac:dyDescent="0.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 s="8">
        <v>1469162275</v>
      </c>
      <c r="J1485" s="8">
        <v>1467002275</v>
      </c>
      <c r="K1485" t="b">
        <v>0</v>
      </c>
      <c r="L1485">
        <v>2</v>
      </c>
      <c r="M1485" t="b">
        <v>0</v>
      </c>
      <c r="N1485" s="5">
        <f>Table1[[#This Row],[pledged]]/Table1[[#This Row],[backers_count]]</f>
        <v>25</v>
      </c>
      <c r="O1485" s="1">
        <f t="shared" si="71"/>
        <v>1</v>
      </c>
      <c r="P1485" s="5" t="s">
        <v>8274</v>
      </c>
      <c r="Q1485" s="1" t="s">
        <v>8323</v>
      </c>
      <c r="R1485" s="1" t="s">
        <v>8325</v>
      </c>
      <c r="S1485" s="9">
        <f t="shared" si="69"/>
        <v>42548.192997685182</v>
      </c>
      <c r="T1485" s="11">
        <f t="shared" si="70"/>
        <v>42573.192997685182</v>
      </c>
      <c r="U1485" s="12" t="str">
        <f>TEXT(Table1[[#This Row],[Date Created Conversion (Launched at)]],"mmmm")</f>
        <v>June</v>
      </c>
      <c r="V1485" s="12">
        <f>YEAR(Table1[[#This Row],[Date Created Conversion (Launched at)]])</f>
        <v>2016</v>
      </c>
    </row>
    <row r="1486" spans="1:22" x14ac:dyDescent="0.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 s="8">
        <v>1342882260</v>
      </c>
      <c r="J1486" s="8">
        <v>1337834963</v>
      </c>
      <c r="K1486" t="b">
        <v>0</v>
      </c>
      <c r="L1486">
        <v>0</v>
      </c>
      <c r="M1486" t="b">
        <v>0</v>
      </c>
      <c r="N1486" s="5" t="e">
        <f>Table1[[#This Row],[pledged]]/Table1[[#This Row],[backers_count]]</f>
        <v>#DIV/0!</v>
      </c>
      <c r="O1486" s="1">
        <f t="shared" si="71"/>
        <v>0</v>
      </c>
      <c r="P1486" s="5" t="s">
        <v>8274</v>
      </c>
      <c r="Q1486" s="1" t="s">
        <v>8323</v>
      </c>
      <c r="R1486" s="1" t="s">
        <v>8325</v>
      </c>
      <c r="S1486" s="9">
        <f t="shared" si="69"/>
        <v>41053.200960648144</v>
      </c>
      <c r="T1486" s="11">
        <f t="shared" si="70"/>
        <v>41111.618750000001</v>
      </c>
      <c r="U1486" s="12" t="str">
        <f>TEXT(Table1[[#This Row],[Date Created Conversion (Launched at)]],"mmmm")</f>
        <v>May</v>
      </c>
      <c r="V1486" s="12">
        <f>YEAR(Table1[[#This Row],[Date Created Conversion (Launched at)]])</f>
        <v>2012</v>
      </c>
    </row>
    <row r="1487" spans="1:22" ht="43" x14ac:dyDescent="0.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 s="8">
        <v>1434827173</v>
      </c>
      <c r="J1487" s="8">
        <v>1430939173</v>
      </c>
      <c r="K1487" t="b">
        <v>0</v>
      </c>
      <c r="L1487">
        <v>3</v>
      </c>
      <c r="M1487" t="b">
        <v>0</v>
      </c>
      <c r="N1487" s="5">
        <f>Table1[[#This Row],[pledged]]/Table1[[#This Row],[backers_count]]</f>
        <v>50</v>
      </c>
      <c r="O1487" s="1">
        <f t="shared" si="71"/>
        <v>2</v>
      </c>
      <c r="P1487" s="5" t="s">
        <v>8274</v>
      </c>
      <c r="Q1487" s="1" t="s">
        <v>8323</v>
      </c>
      <c r="R1487" s="1" t="s">
        <v>8325</v>
      </c>
      <c r="S1487" s="9">
        <f t="shared" si="69"/>
        <v>42130.795983796299</v>
      </c>
      <c r="T1487" s="11">
        <f t="shared" si="70"/>
        <v>42175.795983796299</v>
      </c>
      <c r="U1487" s="12" t="str">
        <f>TEXT(Table1[[#This Row],[Date Created Conversion (Launched at)]],"mmmm")</f>
        <v>May</v>
      </c>
      <c r="V1487" s="12">
        <f>YEAR(Table1[[#This Row],[Date Created Conversion (Launched at)]])</f>
        <v>2015</v>
      </c>
    </row>
    <row r="1488" spans="1:22" ht="43" x14ac:dyDescent="0.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 s="8">
        <v>1425009761</v>
      </c>
      <c r="J1488" s="8">
        <v>1422417761</v>
      </c>
      <c r="K1488" t="b">
        <v>0</v>
      </c>
      <c r="L1488">
        <v>3</v>
      </c>
      <c r="M1488" t="b">
        <v>0</v>
      </c>
      <c r="N1488" s="5">
        <f>Table1[[#This Row],[pledged]]/Table1[[#This Row],[backers_count]]</f>
        <v>16</v>
      </c>
      <c r="O1488" s="1">
        <f t="shared" si="71"/>
        <v>0</v>
      </c>
      <c r="P1488" s="5" t="s">
        <v>8274</v>
      </c>
      <c r="Q1488" s="1" t="s">
        <v>8323</v>
      </c>
      <c r="R1488" s="1" t="s">
        <v>8325</v>
      </c>
      <c r="S1488" s="9">
        <f t="shared" si="69"/>
        <v>42032.168530092589</v>
      </c>
      <c r="T1488" s="11">
        <f t="shared" si="70"/>
        <v>42062.168530092589</v>
      </c>
      <c r="U1488" s="12" t="str">
        <f>TEXT(Table1[[#This Row],[Date Created Conversion (Launched at)]],"mmmm")</f>
        <v>January</v>
      </c>
      <c r="V1488" s="12">
        <f>YEAR(Table1[[#This Row],[Date Created Conversion (Launched at)]])</f>
        <v>2015</v>
      </c>
    </row>
    <row r="1489" spans="1:22" ht="43" x14ac:dyDescent="0.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 s="8">
        <v>1470175271</v>
      </c>
      <c r="J1489" s="8">
        <v>1467583271</v>
      </c>
      <c r="K1489" t="b">
        <v>0</v>
      </c>
      <c r="L1489">
        <v>0</v>
      </c>
      <c r="M1489" t="b">
        <v>0</v>
      </c>
      <c r="N1489" s="5" t="e">
        <f>Table1[[#This Row],[pledged]]/Table1[[#This Row],[backers_count]]</f>
        <v>#DIV/0!</v>
      </c>
      <c r="O1489" s="1">
        <f t="shared" si="71"/>
        <v>0</v>
      </c>
      <c r="P1489" s="5" t="s">
        <v>8274</v>
      </c>
      <c r="Q1489" s="1" t="s">
        <v>8323</v>
      </c>
      <c r="R1489" s="1" t="s">
        <v>8325</v>
      </c>
      <c r="S1489" s="9">
        <f t="shared" si="69"/>
        <v>42554.917488425926</v>
      </c>
      <c r="T1489" s="11">
        <f t="shared" si="70"/>
        <v>42584.917488425926</v>
      </c>
      <c r="U1489" s="12" t="str">
        <f>TEXT(Table1[[#This Row],[Date Created Conversion (Launched at)]],"mmmm")</f>
        <v>July</v>
      </c>
      <c r="V1489" s="12">
        <f>YEAR(Table1[[#This Row],[Date Created Conversion (Launched at)]])</f>
        <v>2016</v>
      </c>
    </row>
    <row r="1490" spans="1:22" ht="43" x14ac:dyDescent="0.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 s="8">
        <v>1388928660</v>
      </c>
      <c r="J1490" s="8">
        <v>1386336660</v>
      </c>
      <c r="K1490" t="b">
        <v>0</v>
      </c>
      <c r="L1490">
        <v>6</v>
      </c>
      <c r="M1490" t="b">
        <v>0</v>
      </c>
      <c r="N1490" s="5">
        <f>Table1[[#This Row],[pledged]]/Table1[[#This Row],[backers_count]]</f>
        <v>60</v>
      </c>
      <c r="O1490" s="1">
        <f t="shared" si="71"/>
        <v>2</v>
      </c>
      <c r="P1490" s="5" t="s">
        <v>8274</v>
      </c>
      <c r="Q1490" s="1" t="s">
        <v>8323</v>
      </c>
      <c r="R1490" s="1" t="s">
        <v>8325</v>
      </c>
      <c r="S1490" s="9">
        <f t="shared" si="69"/>
        <v>41614.563194444447</v>
      </c>
      <c r="T1490" s="11">
        <f t="shared" si="70"/>
        <v>41644.563194444447</v>
      </c>
      <c r="U1490" s="12" t="str">
        <f>TEXT(Table1[[#This Row],[Date Created Conversion (Launched at)]],"mmmm")</f>
        <v>December</v>
      </c>
      <c r="V1490" s="12">
        <f>YEAR(Table1[[#This Row],[Date Created Conversion (Launched at)]])</f>
        <v>2013</v>
      </c>
    </row>
    <row r="1491" spans="1:22" ht="43" x14ac:dyDescent="0.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 s="8">
        <v>1352994052</v>
      </c>
      <c r="J1491" s="8">
        <v>1350398452</v>
      </c>
      <c r="K1491" t="b">
        <v>0</v>
      </c>
      <c r="L1491">
        <v>0</v>
      </c>
      <c r="M1491" t="b">
        <v>0</v>
      </c>
      <c r="N1491" s="5" t="e">
        <f>Table1[[#This Row],[pledged]]/Table1[[#This Row],[backers_count]]</f>
        <v>#DIV/0!</v>
      </c>
      <c r="O1491" s="1">
        <f t="shared" si="71"/>
        <v>0</v>
      </c>
      <c r="P1491" s="5" t="s">
        <v>8274</v>
      </c>
      <c r="Q1491" s="1" t="s">
        <v>8323</v>
      </c>
      <c r="R1491" s="1" t="s">
        <v>8325</v>
      </c>
      <c r="S1491" s="9">
        <f t="shared" si="69"/>
        <v>41198.611712962964</v>
      </c>
      <c r="T1491" s="11">
        <f t="shared" si="70"/>
        <v>41228.653379629628</v>
      </c>
      <c r="U1491" s="12" t="str">
        <f>TEXT(Table1[[#This Row],[Date Created Conversion (Launched at)]],"mmmm")</f>
        <v>October</v>
      </c>
      <c r="V1491" s="12">
        <f>YEAR(Table1[[#This Row],[Date Created Conversion (Launched at)]])</f>
        <v>2012</v>
      </c>
    </row>
    <row r="1492" spans="1:22" ht="43" x14ac:dyDescent="0.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 s="8">
        <v>1380720474</v>
      </c>
      <c r="J1492" s="8">
        <v>1378214874</v>
      </c>
      <c r="K1492" t="b">
        <v>0</v>
      </c>
      <c r="L1492">
        <v>19</v>
      </c>
      <c r="M1492" t="b">
        <v>0</v>
      </c>
      <c r="N1492" s="5">
        <f>Table1[[#This Row],[pledged]]/Table1[[#This Row],[backers_count]]</f>
        <v>47.10526315789474</v>
      </c>
      <c r="O1492" s="1">
        <f t="shared" si="71"/>
        <v>31</v>
      </c>
      <c r="P1492" s="5" t="s">
        <v>8274</v>
      </c>
      <c r="Q1492" s="1" t="s">
        <v>8323</v>
      </c>
      <c r="R1492" s="1" t="s">
        <v>8325</v>
      </c>
      <c r="S1492" s="9">
        <f t="shared" si="69"/>
        <v>41520.561041666668</v>
      </c>
      <c r="T1492" s="11">
        <f t="shared" si="70"/>
        <v>41549.561041666668</v>
      </c>
      <c r="U1492" s="12" t="str">
        <f>TEXT(Table1[[#This Row],[Date Created Conversion (Launched at)]],"mmmm")</f>
        <v>September</v>
      </c>
      <c r="V1492" s="12">
        <f>YEAR(Table1[[#This Row],[Date Created Conversion (Launched at)]])</f>
        <v>2013</v>
      </c>
    </row>
    <row r="1493" spans="1:22" ht="43" x14ac:dyDescent="0.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 s="8">
        <v>1424014680</v>
      </c>
      <c r="J1493" s="8">
        <v>1418922443</v>
      </c>
      <c r="K1493" t="b">
        <v>0</v>
      </c>
      <c r="L1493">
        <v>1</v>
      </c>
      <c r="M1493" t="b">
        <v>0</v>
      </c>
      <c r="N1493" s="5">
        <f>Table1[[#This Row],[pledged]]/Table1[[#This Row],[backers_count]]</f>
        <v>100</v>
      </c>
      <c r="O1493" s="1">
        <f t="shared" si="71"/>
        <v>8</v>
      </c>
      <c r="P1493" s="5" t="s">
        <v>8274</v>
      </c>
      <c r="Q1493" s="1" t="s">
        <v>8323</v>
      </c>
      <c r="R1493" s="1" t="s">
        <v>8325</v>
      </c>
      <c r="S1493" s="9">
        <f t="shared" si="69"/>
        <v>41991.713460648149</v>
      </c>
      <c r="T1493" s="11">
        <f t="shared" si="70"/>
        <v>42050.651388888888</v>
      </c>
      <c r="U1493" s="12" t="str">
        <f>TEXT(Table1[[#This Row],[Date Created Conversion (Launched at)]],"mmmm")</f>
        <v>December</v>
      </c>
      <c r="V1493" s="12">
        <f>YEAR(Table1[[#This Row],[Date Created Conversion (Launched at)]])</f>
        <v>2014</v>
      </c>
    </row>
    <row r="1494" spans="1:22" ht="43" x14ac:dyDescent="0.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 s="8">
        <v>1308431646</v>
      </c>
      <c r="J1494" s="8">
        <v>1305839646</v>
      </c>
      <c r="K1494" t="b">
        <v>0</v>
      </c>
      <c r="L1494">
        <v>2</v>
      </c>
      <c r="M1494" t="b">
        <v>0</v>
      </c>
      <c r="N1494" s="5">
        <f>Table1[[#This Row],[pledged]]/Table1[[#This Row],[backers_count]]</f>
        <v>15</v>
      </c>
      <c r="O1494" s="1">
        <f t="shared" si="71"/>
        <v>1</v>
      </c>
      <c r="P1494" s="5" t="s">
        <v>8274</v>
      </c>
      <c r="Q1494" s="1" t="s">
        <v>8323</v>
      </c>
      <c r="R1494" s="1" t="s">
        <v>8325</v>
      </c>
      <c r="S1494" s="9">
        <f t="shared" si="69"/>
        <v>40682.884791666671</v>
      </c>
      <c r="T1494" s="11">
        <f t="shared" si="70"/>
        <v>40712.884791666671</v>
      </c>
      <c r="U1494" s="12" t="str">
        <f>TEXT(Table1[[#This Row],[Date Created Conversion (Launched at)]],"mmmm")</f>
        <v>May</v>
      </c>
      <c r="V1494" s="12">
        <f>YEAR(Table1[[#This Row],[Date Created Conversion (Launched at)]])</f>
        <v>2011</v>
      </c>
    </row>
    <row r="1495" spans="1:22" ht="28.7" x14ac:dyDescent="0.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 s="8">
        <v>1371415675</v>
      </c>
      <c r="J1495" s="8">
        <v>1368823675</v>
      </c>
      <c r="K1495" t="b">
        <v>0</v>
      </c>
      <c r="L1495">
        <v>0</v>
      </c>
      <c r="M1495" t="b">
        <v>0</v>
      </c>
      <c r="N1495" s="5" t="e">
        <f>Table1[[#This Row],[pledged]]/Table1[[#This Row],[backers_count]]</f>
        <v>#DIV/0!</v>
      </c>
      <c r="O1495" s="1">
        <f t="shared" si="71"/>
        <v>0</v>
      </c>
      <c r="P1495" s="5" t="s">
        <v>8274</v>
      </c>
      <c r="Q1495" s="1" t="s">
        <v>8323</v>
      </c>
      <c r="R1495" s="1" t="s">
        <v>8325</v>
      </c>
      <c r="S1495" s="9">
        <f t="shared" si="69"/>
        <v>41411.866608796292</v>
      </c>
      <c r="T1495" s="11">
        <f t="shared" si="70"/>
        <v>41441.866608796292</v>
      </c>
      <c r="U1495" s="12" t="str">
        <f>TEXT(Table1[[#This Row],[Date Created Conversion (Launched at)]],"mmmm")</f>
        <v>May</v>
      </c>
      <c r="V1495" s="12">
        <f>YEAR(Table1[[#This Row],[Date Created Conversion (Launched at)]])</f>
        <v>2013</v>
      </c>
    </row>
    <row r="1496" spans="1:22" ht="43" x14ac:dyDescent="0.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 s="8">
        <v>1428075480</v>
      </c>
      <c r="J1496" s="8">
        <v>1425489613</v>
      </c>
      <c r="K1496" t="b">
        <v>0</v>
      </c>
      <c r="L1496">
        <v>11</v>
      </c>
      <c r="M1496" t="b">
        <v>0</v>
      </c>
      <c r="N1496" s="5">
        <f>Table1[[#This Row],[pledged]]/Table1[[#This Row],[backers_count]]</f>
        <v>40.454545454545453</v>
      </c>
      <c r="O1496" s="1">
        <f t="shared" si="71"/>
        <v>9</v>
      </c>
      <c r="P1496" s="5" t="s">
        <v>8274</v>
      </c>
      <c r="Q1496" s="1" t="s">
        <v>8323</v>
      </c>
      <c r="R1496" s="1" t="s">
        <v>8325</v>
      </c>
      <c r="S1496" s="9">
        <f t="shared" si="69"/>
        <v>42067.722372685181</v>
      </c>
      <c r="T1496" s="11">
        <f t="shared" si="70"/>
        <v>42097.651388888888</v>
      </c>
      <c r="U1496" s="12" t="str">
        <f>TEXT(Table1[[#This Row],[Date Created Conversion (Launched at)]],"mmmm")</f>
        <v>March</v>
      </c>
      <c r="V1496" s="12">
        <f>YEAR(Table1[[#This Row],[Date Created Conversion (Launched at)]])</f>
        <v>2015</v>
      </c>
    </row>
    <row r="1497" spans="1:22" ht="28.7" x14ac:dyDescent="0.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 s="8">
        <v>1314471431</v>
      </c>
      <c r="J1497" s="8">
        <v>1311879431</v>
      </c>
      <c r="K1497" t="b">
        <v>0</v>
      </c>
      <c r="L1497">
        <v>0</v>
      </c>
      <c r="M1497" t="b">
        <v>0</v>
      </c>
      <c r="N1497" s="5" t="e">
        <f>Table1[[#This Row],[pledged]]/Table1[[#This Row],[backers_count]]</f>
        <v>#DIV/0!</v>
      </c>
      <c r="O1497" s="1">
        <f t="shared" si="71"/>
        <v>0</v>
      </c>
      <c r="P1497" s="5" t="s">
        <v>8274</v>
      </c>
      <c r="Q1497" s="1" t="s">
        <v>8323</v>
      </c>
      <c r="R1497" s="1" t="s">
        <v>8325</v>
      </c>
      <c r="S1497" s="9">
        <f t="shared" si="69"/>
        <v>40752.789710648147</v>
      </c>
      <c r="T1497" s="11">
        <f t="shared" si="70"/>
        <v>40782.789710648147</v>
      </c>
      <c r="U1497" s="12" t="str">
        <f>TEXT(Table1[[#This Row],[Date Created Conversion (Launched at)]],"mmmm")</f>
        <v>July</v>
      </c>
      <c r="V1497" s="12">
        <f>YEAR(Table1[[#This Row],[Date Created Conversion (Launched at)]])</f>
        <v>2011</v>
      </c>
    </row>
    <row r="1498" spans="1:22" ht="43" x14ac:dyDescent="0.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 s="8">
        <v>1410866659</v>
      </c>
      <c r="J1498" s="8">
        <v>1405682659</v>
      </c>
      <c r="K1498" t="b">
        <v>0</v>
      </c>
      <c r="L1498">
        <v>0</v>
      </c>
      <c r="M1498" t="b">
        <v>0</v>
      </c>
      <c r="N1498" s="5" t="e">
        <f>Table1[[#This Row],[pledged]]/Table1[[#This Row],[backers_count]]</f>
        <v>#DIV/0!</v>
      </c>
      <c r="O1498" s="1">
        <f t="shared" si="71"/>
        <v>0</v>
      </c>
      <c r="P1498" s="5" t="s">
        <v>8274</v>
      </c>
      <c r="Q1498" s="1" t="s">
        <v>8323</v>
      </c>
      <c r="R1498" s="1" t="s">
        <v>8325</v>
      </c>
      <c r="S1498" s="9">
        <f t="shared" si="69"/>
        <v>41838.475219907406</v>
      </c>
      <c r="T1498" s="11">
        <f t="shared" si="70"/>
        <v>41898.475219907406</v>
      </c>
      <c r="U1498" s="12" t="str">
        <f>TEXT(Table1[[#This Row],[Date Created Conversion (Launched at)]],"mmmm")</f>
        <v>July</v>
      </c>
      <c r="V1498" s="12">
        <f>YEAR(Table1[[#This Row],[Date Created Conversion (Launched at)]])</f>
        <v>2014</v>
      </c>
    </row>
    <row r="1499" spans="1:22" ht="43" x14ac:dyDescent="0.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 s="8">
        <v>1375299780</v>
      </c>
      <c r="J1499" s="8">
        <v>1371655522</v>
      </c>
      <c r="K1499" t="b">
        <v>0</v>
      </c>
      <c r="L1499">
        <v>1</v>
      </c>
      <c r="M1499" t="b">
        <v>0</v>
      </c>
      <c r="N1499" s="5">
        <f>Table1[[#This Row],[pledged]]/Table1[[#This Row],[backers_count]]</f>
        <v>1</v>
      </c>
      <c r="O1499" s="1">
        <f t="shared" si="71"/>
        <v>0</v>
      </c>
      <c r="P1499" s="5" t="s">
        <v>8274</v>
      </c>
      <c r="Q1499" s="1" t="s">
        <v>8323</v>
      </c>
      <c r="R1499" s="1" t="s">
        <v>8325</v>
      </c>
      <c r="S1499" s="9">
        <f t="shared" si="69"/>
        <v>41444.64261574074</v>
      </c>
      <c r="T1499" s="11">
        <f t="shared" si="70"/>
        <v>41486.821527777778</v>
      </c>
      <c r="U1499" s="12" t="str">
        <f>TEXT(Table1[[#This Row],[Date Created Conversion (Launched at)]],"mmmm")</f>
        <v>June</v>
      </c>
      <c r="V1499" s="12">
        <f>YEAR(Table1[[#This Row],[Date Created Conversion (Launched at)]])</f>
        <v>2013</v>
      </c>
    </row>
    <row r="1500" spans="1:22" ht="43" x14ac:dyDescent="0.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 s="8">
        <v>1409787378</v>
      </c>
      <c r="J1500" s="8">
        <v>1405899378</v>
      </c>
      <c r="K1500" t="b">
        <v>0</v>
      </c>
      <c r="L1500">
        <v>3</v>
      </c>
      <c r="M1500" t="b">
        <v>0</v>
      </c>
      <c r="N1500" s="5">
        <f>Table1[[#This Row],[pledged]]/Table1[[#This Row],[backers_count]]</f>
        <v>19</v>
      </c>
      <c r="O1500" s="1">
        <f t="shared" si="71"/>
        <v>2</v>
      </c>
      <c r="P1500" s="5" t="s">
        <v>8274</v>
      </c>
      <c r="Q1500" s="1" t="s">
        <v>8323</v>
      </c>
      <c r="R1500" s="1" t="s">
        <v>8325</v>
      </c>
      <c r="S1500" s="9">
        <f t="shared" si="69"/>
        <v>41840.983541666668</v>
      </c>
      <c r="T1500" s="11">
        <f t="shared" si="70"/>
        <v>41885.983541666668</v>
      </c>
      <c r="U1500" s="12" t="str">
        <f>TEXT(Table1[[#This Row],[Date Created Conversion (Launched at)]],"mmmm")</f>
        <v>July</v>
      </c>
      <c r="V1500" s="12">
        <f>YEAR(Table1[[#This Row],[Date Created Conversion (Launched at)]])</f>
        <v>2014</v>
      </c>
    </row>
    <row r="1501" spans="1:22" ht="43" x14ac:dyDescent="0.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 s="8">
        <v>1470355833</v>
      </c>
      <c r="J1501" s="8">
        <v>1465171833</v>
      </c>
      <c r="K1501" t="b">
        <v>0</v>
      </c>
      <c r="L1501">
        <v>1</v>
      </c>
      <c r="M1501" t="b">
        <v>0</v>
      </c>
      <c r="N1501" s="5">
        <f>Table1[[#This Row],[pledged]]/Table1[[#This Row],[backers_count]]</f>
        <v>5</v>
      </c>
      <c r="O1501" s="1">
        <f t="shared" si="71"/>
        <v>0</v>
      </c>
      <c r="P1501" s="5" t="s">
        <v>8274</v>
      </c>
      <c r="Q1501" s="1" t="s">
        <v>8323</v>
      </c>
      <c r="R1501" s="1" t="s">
        <v>8325</v>
      </c>
      <c r="S1501" s="9">
        <f t="shared" si="69"/>
        <v>42527.007326388892</v>
      </c>
      <c r="T1501" s="11">
        <f t="shared" si="70"/>
        <v>42587.007326388892</v>
      </c>
      <c r="U1501" s="12" t="str">
        <f>TEXT(Table1[[#This Row],[Date Created Conversion (Launched at)]],"mmmm")</f>
        <v>June</v>
      </c>
      <c r="V1501" s="12">
        <f>YEAR(Table1[[#This Row],[Date Created Conversion (Launched at)]])</f>
        <v>2016</v>
      </c>
    </row>
    <row r="1502" spans="1:22" ht="43" x14ac:dyDescent="0.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 s="8">
        <v>1367444557</v>
      </c>
      <c r="J1502" s="8">
        <v>1364852557</v>
      </c>
      <c r="K1502" t="b">
        <v>0</v>
      </c>
      <c r="L1502">
        <v>15</v>
      </c>
      <c r="M1502" t="b">
        <v>0</v>
      </c>
      <c r="N1502" s="5">
        <f>Table1[[#This Row],[pledged]]/Table1[[#This Row],[backers_count]]</f>
        <v>46.733333333333334</v>
      </c>
      <c r="O1502" s="1">
        <f t="shared" si="71"/>
        <v>25</v>
      </c>
      <c r="P1502" s="5" t="s">
        <v>8274</v>
      </c>
      <c r="Q1502" s="1" t="s">
        <v>8323</v>
      </c>
      <c r="R1502" s="1" t="s">
        <v>8325</v>
      </c>
      <c r="S1502" s="9">
        <f t="shared" si="69"/>
        <v>41365.904594907406</v>
      </c>
      <c r="T1502" s="11">
        <f t="shared" si="70"/>
        <v>41395.904594907406</v>
      </c>
      <c r="U1502" s="12" t="str">
        <f>TEXT(Table1[[#This Row],[Date Created Conversion (Launched at)]],"mmmm")</f>
        <v>April</v>
      </c>
      <c r="V1502" s="12">
        <f>YEAR(Table1[[#This Row],[Date Created Conversion (Launched at)]])</f>
        <v>2013</v>
      </c>
    </row>
    <row r="1503" spans="1:22" ht="28.7" x14ac:dyDescent="0.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 s="8">
        <v>1436364023</v>
      </c>
      <c r="J1503" s="8">
        <v>1433772023</v>
      </c>
      <c r="K1503" t="b">
        <v>1</v>
      </c>
      <c r="L1503">
        <v>885</v>
      </c>
      <c r="M1503" t="b">
        <v>1</v>
      </c>
      <c r="N1503" s="5">
        <f>Table1[[#This Row],[pledged]]/Table1[[#This Row],[backers_count]]</f>
        <v>97.731073446327684</v>
      </c>
      <c r="O1503" s="1">
        <f t="shared" si="71"/>
        <v>166</v>
      </c>
      <c r="P1503" s="5" t="s">
        <v>8284</v>
      </c>
      <c r="Q1503" s="1" t="s">
        <v>8339</v>
      </c>
      <c r="R1503" s="1" t="s">
        <v>8340</v>
      </c>
      <c r="S1503" s="9">
        <f t="shared" si="69"/>
        <v>42163.583599537036</v>
      </c>
      <c r="T1503" s="11">
        <f t="shared" si="70"/>
        <v>42193.583599537036</v>
      </c>
      <c r="U1503" s="12" t="str">
        <f>TEXT(Table1[[#This Row],[Date Created Conversion (Launched at)]],"mmmm")</f>
        <v>June</v>
      </c>
      <c r="V1503" s="12">
        <f>YEAR(Table1[[#This Row],[Date Created Conversion (Launched at)]])</f>
        <v>2015</v>
      </c>
    </row>
    <row r="1504" spans="1:22" ht="43" x14ac:dyDescent="0.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 s="8">
        <v>1458943200</v>
      </c>
      <c r="J1504" s="8">
        <v>1456491680</v>
      </c>
      <c r="K1504" t="b">
        <v>1</v>
      </c>
      <c r="L1504">
        <v>329</v>
      </c>
      <c r="M1504" t="b">
        <v>1</v>
      </c>
      <c r="N1504" s="5">
        <f>Table1[[#This Row],[pledged]]/Table1[[#This Row],[backers_count]]</f>
        <v>67.835866261398181</v>
      </c>
      <c r="O1504" s="1">
        <f t="shared" si="71"/>
        <v>101</v>
      </c>
      <c r="P1504" s="5" t="s">
        <v>8284</v>
      </c>
      <c r="Q1504" s="1" t="s">
        <v>8339</v>
      </c>
      <c r="R1504" s="1" t="s">
        <v>8340</v>
      </c>
      <c r="S1504" s="9">
        <f t="shared" si="69"/>
        <v>42426.542592592596</v>
      </c>
      <c r="T1504" s="11">
        <f t="shared" si="70"/>
        <v>42454.916666666672</v>
      </c>
      <c r="U1504" s="12" t="str">
        <f>TEXT(Table1[[#This Row],[Date Created Conversion (Launched at)]],"mmmm")</f>
        <v>February</v>
      </c>
      <c r="V1504" s="12">
        <f>YEAR(Table1[[#This Row],[Date Created Conversion (Launched at)]])</f>
        <v>2016</v>
      </c>
    </row>
    <row r="1505" spans="1:22" ht="43" x14ac:dyDescent="0.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 s="8">
        <v>1477210801</v>
      </c>
      <c r="J1505" s="8">
        <v>1472026801</v>
      </c>
      <c r="K1505" t="b">
        <v>1</v>
      </c>
      <c r="L1505">
        <v>71</v>
      </c>
      <c r="M1505" t="b">
        <v>1</v>
      </c>
      <c r="N1505" s="5">
        <f>Table1[[#This Row],[pledged]]/Table1[[#This Row],[backers_count]]</f>
        <v>56.98492957746479</v>
      </c>
      <c r="O1505" s="1">
        <f t="shared" si="71"/>
        <v>108</v>
      </c>
      <c r="P1505" s="5" t="s">
        <v>8284</v>
      </c>
      <c r="Q1505" s="1" t="s">
        <v>8339</v>
      </c>
      <c r="R1505" s="1" t="s">
        <v>8340</v>
      </c>
      <c r="S1505" s="9">
        <f t="shared" si="69"/>
        <v>42606.347233796296</v>
      </c>
      <c r="T1505" s="11">
        <f t="shared" si="70"/>
        <v>42666.347233796296</v>
      </c>
      <c r="U1505" s="12" t="str">
        <f>TEXT(Table1[[#This Row],[Date Created Conversion (Launched at)]],"mmmm")</f>
        <v>August</v>
      </c>
      <c r="V1505" s="12">
        <f>YEAR(Table1[[#This Row],[Date Created Conversion (Launched at)]])</f>
        <v>2016</v>
      </c>
    </row>
    <row r="1506" spans="1:22" ht="28.7" x14ac:dyDescent="0.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 s="8">
        <v>1402389180</v>
      </c>
      <c r="J1506" s="8">
        <v>1399996024</v>
      </c>
      <c r="K1506" t="b">
        <v>1</v>
      </c>
      <c r="L1506">
        <v>269</v>
      </c>
      <c r="M1506" t="b">
        <v>1</v>
      </c>
      <c r="N1506" s="5">
        <f>Table1[[#This Row],[pledged]]/Table1[[#This Row],[backers_count]]</f>
        <v>67.159851301115239</v>
      </c>
      <c r="O1506" s="1">
        <f t="shared" si="71"/>
        <v>278</v>
      </c>
      <c r="P1506" s="5" t="s">
        <v>8284</v>
      </c>
      <c r="Q1506" s="1" t="s">
        <v>8339</v>
      </c>
      <c r="R1506" s="1" t="s">
        <v>8340</v>
      </c>
      <c r="S1506" s="9">
        <f t="shared" si="69"/>
        <v>41772.657685185186</v>
      </c>
      <c r="T1506" s="11">
        <f t="shared" si="70"/>
        <v>41800.356249999997</v>
      </c>
      <c r="U1506" s="12" t="str">
        <f>TEXT(Table1[[#This Row],[Date Created Conversion (Launched at)]],"mmmm")</f>
        <v>May</v>
      </c>
      <c r="V1506" s="12">
        <f>YEAR(Table1[[#This Row],[Date Created Conversion (Launched at)]])</f>
        <v>2014</v>
      </c>
    </row>
    <row r="1507" spans="1:22" ht="57.35" x14ac:dyDescent="0.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 s="8">
        <v>1458676860</v>
      </c>
      <c r="J1507" s="8">
        <v>1455446303</v>
      </c>
      <c r="K1507" t="b">
        <v>1</v>
      </c>
      <c r="L1507">
        <v>345</v>
      </c>
      <c r="M1507" t="b">
        <v>1</v>
      </c>
      <c r="N1507" s="5">
        <f>Table1[[#This Row],[pledged]]/Table1[[#This Row],[backers_count]]</f>
        <v>48.037681159420288</v>
      </c>
      <c r="O1507" s="1">
        <f t="shared" si="71"/>
        <v>104</v>
      </c>
      <c r="P1507" s="5" t="s">
        <v>8284</v>
      </c>
      <c r="Q1507" s="1" t="s">
        <v>8339</v>
      </c>
      <c r="R1507" s="1" t="s">
        <v>8340</v>
      </c>
      <c r="S1507" s="9">
        <f t="shared" si="69"/>
        <v>42414.44332175926</v>
      </c>
      <c r="T1507" s="11">
        <f t="shared" si="70"/>
        <v>42451.834027777775</v>
      </c>
      <c r="U1507" s="12" t="str">
        <f>TEXT(Table1[[#This Row],[Date Created Conversion (Launched at)]],"mmmm")</f>
        <v>February</v>
      </c>
      <c r="V1507" s="12">
        <f>YEAR(Table1[[#This Row],[Date Created Conversion (Launched at)]])</f>
        <v>2016</v>
      </c>
    </row>
    <row r="1508" spans="1:22" ht="43" x14ac:dyDescent="0.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 s="8">
        <v>1406227904</v>
      </c>
      <c r="J1508" s="8">
        <v>1403635904</v>
      </c>
      <c r="K1508" t="b">
        <v>1</v>
      </c>
      <c r="L1508">
        <v>43</v>
      </c>
      <c r="M1508" t="b">
        <v>1</v>
      </c>
      <c r="N1508" s="5">
        <f>Table1[[#This Row],[pledged]]/Table1[[#This Row],[backers_count]]</f>
        <v>38.860465116279073</v>
      </c>
      <c r="O1508" s="1">
        <f t="shared" si="71"/>
        <v>111</v>
      </c>
      <c r="P1508" s="5" t="s">
        <v>8284</v>
      </c>
      <c r="Q1508" s="1" t="s">
        <v>8339</v>
      </c>
      <c r="R1508" s="1" t="s">
        <v>8340</v>
      </c>
      <c r="S1508" s="9">
        <f t="shared" si="69"/>
        <v>41814.785925925928</v>
      </c>
      <c r="T1508" s="11">
        <f t="shared" si="70"/>
        <v>41844.785925925928</v>
      </c>
      <c r="U1508" s="12" t="str">
        <f>TEXT(Table1[[#This Row],[Date Created Conversion (Launched at)]],"mmmm")</f>
        <v>June</v>
      </c>
      <c r="V1508" s="12">
        <f>YEAR(Table1[[#This Row],[Date Created Conversion (Launched at)]])</f>
        <v>2014</v>
      </c>
    </row>
    <row r="1509" spans="1:22" ht="43" x14ac:dyDescent="0.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 s="8">
        <v>1273911000</v>
      </c>
      <c r="J1509" s="8">
        <v>1268822909</v>
      </c>
      <c r="K1509" t="b">
        <v>1</v>
      </c>
      <c r="L1509">
        <v>33</v>
      </c>
      <c r="M1509" t="b">
        <v>1</v>
      </c>
      <c r="N1509" s="5">
        <f>Table1[[#This Row],[pledged]]/Table1[[#This Row],[backers_count]]</f>
        <v>78.181818181818187</v>
      </c>
      <c r="O1509" s="1">
        <f t="shared" si="71"/>
        <v>215</v>
      </c>
      <c r="P1509" s="5" t="s">
        <v>8284</v>
      </c>
      <c r="Q1509" s="1" t="s">
        <v>8339</v>
      </c>
      <c r="R1509" s="1" t="s">
        <v>8340</v>
      </c>
      <c r="S1509" s="9">
        <f t="shared" si="69"/>
        <v>40254.450335648144</v>
      </c>
      <c r="T1509" s="11">
        <f t="shared" si="70"/>
        <v>40313.340277777781</v>
      </c>
      <c r="U1509" s="12" t="str">
        <f>TEXT(Table1[[#This Row],[Date Created Conversion (Launched at)]],"mmmm")</f>
        <v>March</v>
      </c>
      <c r="V1509" s="12">
        <f>YEAR(Table1[[#This Row],[Date Created Conversion (Launched at)]])</f>
        <v>2010</v>
      </c>
    </row>
    <row r="1510" spans="1:22" ht="43" x14ac:dyDescent="0.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 s="8">
        <v>1403880281</v>
      </c>
      <c r="J1510" s="8">
        <v>1401201881</v>
      </c>
      <c r="K1510" t="b">
        <v>1</v>
      </c>
      <c r="L1510">
        <v>211</v>
      </c>
      <c r="M1510" t="b">
        <v>1</v>
      </c>
      <c r="N1510" s="5">
        <f>Table1[[#This Row],[pledged]]/Table1[[#This Row],[backers_count]]</f>
        <v>97.113744075829388</v>
      </c>
      <c r="O1510" s="1">
        <f t="shared" si="71"/>
        <v>111</v>
      </c>
      <c r="P1510" s="5" t="s">
        <v>8284</v>
      </c>
      <c r="Q1510" s="1" t="s">
        <v>8339</v>
      </c>
      <c r="R1510" s="1" t="s">
        <v>8340</v>
      </c>
      <c r="S1510" s="9">
        <f t="shared" si="69"/>
        <v>41786.614363425928</v>
      </c>
      <c r="T1510" s="11">
        <f t="shared" si="70"/>
        <v>41817.614363425928</v>
      </c>
      <c r="U1510" s="12" t="str">
        <f>TEXT(Table1[[#This Row],[Date Created Conversion (Launched at)]],"mmmm")</f>
        <v>May</v>
      </c>
      <c r="V1510" s="12">
        <f>YEAR(Table1[[#This Row],[Date Created Conversion (Launched at)]])</f>
        <v>2014</v>
      </c>
    </row>
    <row r="1511" spans="1:22" ht="43" x14ac:dyDescent="0.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 s="8">
        <v>1487113140</v>
      </c>
      <c r="J1511" s="8">
        <v>1484570885</v>
      </c>
      <c r="K1511" t="b">
        <v>1</v>
      </c>
      <c r="L1511">
        <v>196</v>
      </c>
      <c r="M1511" t="b">
        <v>1</v>
      </c>
      <c r="N1511" s="5">
        <f>Table1[[#This Row],[pledged]]/Table1[[#This Row],[backers_count]]</f>
        <v>110.39397959183674</v>
      </c>
      <c r="O1511" s="1">
        <f t="shared" si="71"/>
        <v>124</v>
      </c>
      <c r="P1511" s="5" t="s">
        <v>8284</v>
      </c>
      <c r="Q1511" s="1" t="s">
        <v>8339</v>
      </c>
      <c r="R1511" s="1" t="s">
        <v>8340</v>
      </c>
      <c r="S1511" s="9">
        <f t="shared" si="69"/>
        <v>42751.533391203702</v>
      </c>
      <c r="T1511" s="11">
        <f t="shared" si="70"/>
        <v>42780.957638888889</v>
      </c>
      <c r="U1511" s="12" t="str">
        <f>TEXT(Table1[[#This Row],[Date Created Conversion (Launched at)]],"mmmm")</f>
        <v>January</v>
      </c>
      <c r="V1511" s="12">
        <f>YEAR(Table1[[#This Row],[Date Created Conversion (Launched at)]])</f>
        <v>2017</v>
      </c>
    </row>
    <row r="1512" spans="1:22" ht="43" x14ac:dyDescent="0.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 s="8">
        <v>1405761278</v>
      </c>
      <c r="J1512" s="8">
        <v>1403169278</v>
      </c>
      <c r="K1512" t="b">
        <v>1</v>
      </c>
      <c r="L1512">
        <v>405</v>
      </c>
      <c r="M1512" t="b">
        <v>1</v>
      </c>
      <c r="N1512" s="5">
        <f>Table1[[#This Row],[pledged]]/Table1[[#This Row],[backers_count]]</f>
        <v>39.91506172839506</v>
      </c>
      <c r="O1512" s="1">
        <f t="shared" si="71"/>
        <v>101</v>
      </c>
      <c r="P1512" s="5" t="s">
        <v>8284</v>
      </c>
      <c r="Q1512" s="1" t="s">
        <v>8339</v>
      </c>
      <c r="R1512" s="1" t="s">
        <v>8340</v>
      </c>
      <c r="S1512" s="9">
        <f t="shared" si="69"/>
        <v>41809.385162037041</v>
      </c>
      <c r="T1512" s="11">
        <f t="shared" si="70"/>
        <v>41839.385162037041</v>
      </c>
      <c r="U1512" s="12" t="str">
        <f>TEXT(Table1[[#This Row],[Date Created Conversion (Launched at)]],"mmmm")</f>
        <v>June</v>
      </c>
      <c r="V1512" s="12">
        <f>YEAR(Table1[[#This Row],[Date Created Conversion (Launched at)]])</f>
        <v>2014</v>
      </c>
    </row>
    <row r="1513" spans="1:22" ht="43" x14ac:dyDescent="0.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 s="8">
        <v>1447858804</v>
      </c>
      <c r="J1513" s="8">
        <v>1445263204</v>
      </c>
      <c r="K1513" t="b">
        <v>1</v>
      </c>
      <c r="L1513">
        <v>206</v>
      </c>
      <c r="M1513" t="b">
        <v>1</v>
      </c>
      <c r="N1513" s="5">
        <f>Table1[[#This Row],[pledged]]/Table1[[#This Row],[backers_count]]</f>
        <v>75.975728155339809</v>
      </c>
      <c r="O1513" s="1">
        <f t="shared" si="71"/>
        <v>112</v>
      </c>
      <c r="P1513" s="5" t="s">
        <v>8284</v>
      </c>
      <c r="Q1513" s="1" t="s">
        <v>8339</v>
      </c>
      <c r="R1513" s="1" t="s">
        <v>8340</v>
      </c>
      <c r="S1513" s="9">
        <f t="shared" si="69"/>
        <v>42296.583379629628</v>
      </c>
      <c r="T1513" s="11">
        <f t="shared" si="70"/>
        <v>42326.625046296293</v>
      </c>
      <c r="U1513" s="12" t="str">
        <f>TEXT(Table1[[#This Row],[Date Created Conversion (Launched at)]],"mmmm")</f>
        <v>October</v>
      </c>
      <c r="V1513" s="12">
        <f>YEAR(Table1[[#This Row],[Date Created Conversion (Launched at)]])</f>
        <v>2015</v>
      </c>
    </row>
    <row r="1514" spans="1:22" ht="43" x14ac:dyDescent="0.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 s="8">
        <v>1486311939</v>
      </c>
      <c r="J1514" s="8">
        <v>1483719939</v>
      </c>
      <c r="K1514" t="b">
        <v>1</v>
      </c>
      <c r="L1514">
        <v>335</v>
      </c>
      <c r="M1514" t="b">
        <v>1</v>
      </c>
      <c r="N1514" s="5">
        <f>Table1[[#This Row],[pledged]]/Table1[[#This Row],[backers_count]]</f>
        <v>58.379104477611939</v>
      </c>
      <c r="O1514" s="1">
        <f t="shared" si="71"/>
        <v>559</v>
      </c>
      <c r="P1514" s="5" t="s">
        <v>8284</v>
      </c>
      <c r="Q1514" s="1" t="s">
        <v>8339</v>
      </c>
      <c r="R1514" s="1" t="s">
        <v>8340</v>
      </c>
      <c r="S1514" s="9">
        <f t="shared" si="69"/>
        <v>42741.684479166666</v>
      </c>
      <c r="T1514" s="11">
        <f t="shared" si="70"/>
        <v>42771.684479166666</v>
      </c>
      <c r="U1514" s="12" t="str">
        <f>TEXT(Table1[[#This Row],[Date Created Conversion (Launched at)]],"mmmm")</f>
        <v>January</v>
      </c>
      <c r="V1514" s="12">
        <f>YEAR(Table1[[#This Row],[Date Created Conversion (Launched at)]])</f>
        <v>2017</v>
      </c>
    </row>
    <row r="1515" spans="1:22" ht="43" x14ac:dyDescent="0.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 s="8">
        <v>1405523866</v>
      </c>
      <c r="J1515" s="8">
        <v>1402931866</v>
      </c>
      <c r="K1515" t="b">
        <v>1</v>
      </c>
      <c r="L1515">
        <v>215</v>
      </c>
      <c r="M1515" t="b">
        <v>1</v>
      </c>
      <c r="N1515" s="5">
        <f>Table1[[#This Row],[pledged]]/Table1[[#This Row],[backers_count]]</f>
        <v>55.82093023255814</v>
      </c>
      <c r="O1515" s="1">
        <f t="shared" si="71"/>
        <v>150</v>
      </c>
      <c r="P1515" s="5" t="s">
        <v>8284</v>
      </c>
      <c r="Q1515" s="1" t="s">
        <v>8339</v>
      </c>
      <c r="R1515" s="1" t="s">
        <v>8340</v>
      </c>
      <c r="S1515" s="9">
        <f t="shared" si="69"/>
        <v>41806.637337962966</v>
      </c>
      <c r="T1515" s="11">
        <f t="shared" si="70"/>
        <v>41836.637337962966</v>
      </c>
      <c r="U1515" s="12" t="str">
        <f>TEXT(Table1[[#This Row],[Date Created Conversion (Launched at)]],"mmmm")</f>
        <v>June</v>
      </c>
      <c r="V1515" s="12">
        <f>YEAR(Table1[[#This Row],[Date Created Conversion (Launched at)]])</f>
        <v>2014</v>
      </c>
    </row>
    <row r="1516" spans="1:22" ht="43" x14ac:dyDescent="0.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 s="8">
        <v>1443363640</v>
      </c>
      <c r="J1516" s="8">
        <v>1439907640</v>
      </c>
      <c r="K1516" t="b">
        <v>1</v>
      </c>
      <c r="L1516">
        <v>176</v>
      </c>
      <c r="M1516" t="b">
        <v>1</v>
      </c>
      <c r="N1516" s="5">
        <f>Table1[[#This Row],[pledged]]/Table1[[#This Row],[backers_count]]</f>
        <v>151.24431818181819</v>
      </c>
      <c r="O1516" s="1">
        <f t="shared" si="71"/>
        <v>106</v>
      </c>
      <c r="P1516" s="5" t="s">
        <v>8284</v>
      </c>
      <c r="Q1516" s="1" t="s">
        <v>8339</v>
      </c>
      <c r="R1516" s="1" t="s">
        <v>8340</v>
      </c>
      <c r="S1516" s="9">
        <f t="shared" si="69"/>
        <v>42234.597685185188</v>
      </c>
      <c r="T1516" s="11">
        <f t="shared" si="70"/>
        <v>42274.597685185188</v>
      </c>
      <c r="U1516" s="12" t="str">
        <f>TEXT(Table1[[#This Row],[Date Created Conversion (Launched at)]],"mmmm")</f>
        <v>August</v>
      </c>
      <c r="V1516" s="12">
        <f>YEAR(Table1[[#This Row],[Date Created Conversion (Launched at)]])</f>
        <v>2015</v>
      </c>
    </row>
    <row r="1517" spans="1:22" ht="43" x14ac:dyDescent="0.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 s="8">
        <v>1458104697</v>
      </c>
      <c r="J1517" s="8">
        <v>1455516297</v>
      </c>
      <c r="K1517" t="b">
        <v>1</v>
      </c>
      <c r="L1517">
        <v>555</v>
      </c>
      <c r="M1517" t="b">
        <v>1</v>
      </c>
      <c r="N1517" s="5">
        <f>Table1[[#This Row],[pledged]]/Table1[[#This Row],[backers_count]]</f>
        <v>849.67027027027029</v>
      </c>
      <c r="O1517" s="1">
        <f t="shared" si="71"/>
        <v>157</v>
      </c>
      <c r="P1517" s="5" t="s">
        <v>8284</v>
      </c>
      <c r="Q1517" s="1" t="s">
        <v>8339</v>
      </c>
      <c r="R1517" s="1" t="s">
        <v>8340</v>
      </c>
      <c r="S1517" s="9">
        <f t="shared" si="69"/>
        <v>42415.253437499996</v>
      </c>
      <c r="T1517" s="11">
        <f t="shared" si="70"/>
        <v>42445.211770833332</v>
      </c>
      <c r="U1517" s="12" t="str">
        <f>TEXT(Table1[[#This Row],[Date Created Conversion (Launched at)]],"mmmm")</f>
        <v>February</v>
      </c>
      <c r="V1517" s="12">
        <f>YEAR(Table1[[#This Row],[Date Created Conversion (Launched at)]])</f>
        <v>2016</v>
      </c>
    </row>
    <row r="1518" spans="1:22" ht="43" x14ac:dyDescent="0.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 s="8">
        <v>1475762400</v>
      </c>
      <c r="J1518" s="8">
        <v>1473160292</v>
      </c>
      <c r="K1518" t="b">
        <v>1</v>
      </c>
      <c r="L1518">
        <v>116</v>
      </c>
      <c r="M1518" t="b">
        <v>1</v>
      </c>
      <c r="N1518" s="5">
        <f>Table1[[#This Row],[pledged]]/Table1[[#This Row],[backers_count]]</f>
        <v>159.24137931034483</v>
      </c>
      <c r="O1518" s="1">
        <f t="shared" si="71"/>
        <v>109</v>
      </c>
      <c r="P1518" s="5" t="s">
        <v>8284</v>
      </c>
      <c r="Q1518" s="1" t="s">
        <v>8339</v>
      </c>
      <c r="R1518" s="1" t="s">
        <v>8340</v>
      </c>
      <c r="S1518" s="9">
        <f t="shared" si="69"/>
        <v>42619.466342592597</v>
      </c>
      <c r="T1518" s="11">
        <f t="shared" si="70"/>
        <v>42649.583333333328</v>
      </c>
      <c r="U1518" s="12" t="str">
        <f>TEXT(Table1[[#This Row],[Date Created Conversion (Launched at)]],"mmmm")</f>
        <v>September</v>
      </c>
      <c r="V1518" s="12">
        <f>YEAR(Table1[[#This Row],[Date Created Conversion (Launched at)]])</f>
        <v>2016</v>
      </c>
    </row>
    <row r="1519" spans="1:22" ht="43" x14ac:dyDescent="0.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 s="8">
        <v>1417845600</v>
      </c>
      <c r="J1519" s="8">
        <v>1415194553</v>
      </c>
      <c r="K1519" t="b">
        <v>1</v>
      </c>
      <c r="L1519">
        <v>615</v>
      </c>
      <c r="M1519" t="b">
        <v>1</v>
      </c>
      <c r="N1519" s="5">
        <f>Table1[[#This Row],[pledged]]/Table1[[#This Row],[backers_count]]</f>
        <v>39.507317073170732</v>
      </c>
      <c r="O1519" s="1">
        <f t="shared" si="71"/>
        <v>162</v>
      </c>
      <c r="P1519" s="5" t="s">
        <v>8284</v>
      </c>
      <c r="Q1519" s="1" t="s">
        <v>8339</v>
      </c>
      <c r="R1519" s="1" t="s">
        <v>8340</v>
      </c>
      <c r="S1519" s="9">
        <f t="shared" si="69"/>
        <v>41948.56658564815</v>
      </c>
      <c r="T1519" s="11">
        <f t="shared" si="70"/>
        <v>41979.25</v>
      </c>
      <c r="U1519" s="12" t="str">
        <f>TEXT(Table1[[#This Row],[Date Created Conversion (Launched at)]],"mmmm")</f>
        <v>November</v>
      </c>
      <c r="V1519" s="12">
        <f>YEAR(Table1[[#This Row],[Date Created Conversion (Launched at)]])</f>
        <v>2014</v>
      </c>
    </row>
    <row r="1520" spans="1:22" ht="28.7" x14ac:dyDescent="0.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 s="8">
        <v>1401565252</v>
      </c>
      <c r="J1520" s="8">
        <v>1398973252</v>
      </c>
      <c r="K1520" t="b">
        <v>1</v>
      </c>
      <c r="L1520">
        <v>236</v>
      </c>
      <c r="M1520" t="b">
        <v>1</v>
      </c>
      <c r="N1520" s="5">
        <f>Table1[[#This Row],[pledged]]/Table1[[#This Row],[backers_count]]</f>
        <v>130.52966101694915</v>
      </c>
      <c r="O1520" s="1">
        <f t="shared" si="71"/>
        <v>205</v>
      </c>
      <c r="P1520" s="5" t="s">
        <v>8284</v>
      </c>
      <c r="Q1520" s="1" t="s">
        <v>8339</v>
      </c>
      <c r="R1520" s="1" t="s">
        <v>8340</v>
      </c>
      <c r="S1520" s="9">
        <f t="shared" si="69"/>
        <v>41760.8200462963</v>
      </c>
      <c r="T1520" s="11">
        <f t="shared" si="70"/>
        <v>41790.8200462963</v>
      </c>
      <c r="U1520" s="12" t="str">
        <f>TEXT(Table1[[#This Row],[Date Created Conversion (Launched at)]],"mmmm")</f>
        <v>May</v>
      </c>
      <c r="V1520" s="12">
        <f>YEAR(Table1[[#This Row],[Date Created Conversion (Launched at)]])</f>
        <v>2014</v>
      </c>
    </row>
    <row r="1521" spans="1:22" ht="43" x14ac:dyDescent="0.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 s="8">
        <v>1403301540</v>
      </c>
      <c r="J1521" s="8">
        <v>1400867283</v>
      </c>
      <c r="K1521" t="b">
        <v>1</v>
      </c>
      <c r="L1521">
        <v>145</v>
      </c>
      <c r="M1521" t="b">
        <v>1</v>
      </c>
      <c r="N1521" s="5">
        <f>Table1[[#This Row],[pledged]]/Table1[[#This Row],[backers_count]]</f>
        <v>64.156896551724131</v>
      </c>
      <c r="O1521" s="1">
        <f t="shared" si="71"/>
        <v>103</v>
      </c>
      <c r="P1521" s="5" t="s">
        <v>8284</v>
      </c>
      <c r="Q1521" s="1" t="s">
        <v>8339</v>
      </c>
      <c r="R1521" s="1" t="s">
        <v>8340</v>
      </c>
      <c r="S1521" s="9">
        <f t="shared" si="69"/>
        <v>41782.741701388892</v>
      </c>
      <c r="T1521" s="11">
        <f t="shared" si="70"/>
        <v>41810.915972222225</v>
      </c>
      <c r="U1521" s="12" t="str">
        <f>TEXT(Table1[[#This Row],[Date Created Conversion (Launched at)]],"mmmm")</f>
        <v>May</v>
      </c>
      <c r="V1521" s="12">
        <f>YEAR(Table1[[#This Row],[Date Created Conversion (Launched at)]])</f>
        <v>2014</v>
      </c>
    </row>
    <row r="1522" spans="1:22" ht="28.7" x14ac:dyDescent="0.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 s="8">
        <v>1418961600</v>
      </c>
      <c r="J1522" s="8">
        <v>1415824513</v>
      </c>
      <c r="K1522" t="b">
        <v>1</v>
      </c>
      <c r="L1522">
        <v>167</v>
      </c>
      <c r="M1522" t="b">
        <v>1</v>
      </c>
      <c r="N1522" s="5">
        <f>Table1[[#This Row],[pledged]]/Table1[[#This Row],[backers_count]]</f>
        <v>111.52694610778443</v>
      </c>
      <c r="O1522" s="1">
        <f t="shared" si="71"/>
        <v>103</v>
      </c>
      <c r="P1522" s="5" t="s">
        <v>8284</v>
      </c>
      <c r="Q1522" s="1" t="s">
        <v>8339</v>
      </c>
      <c r="R1522" s="1" t="s">
        <v>8340</v>
      </c>
      <c r="S1522" s="9">
        <f t="shared" si="69"/>
        <v>41955.857789351852</v>
      </c>
      <c r="T1522" s="11">
        <f t="shared" si="70"/>
        <v>41992.166666666672</v>
      </c>
      <c r="U1522" s="12" t="str">
        <f>TEXT(Table1[[#This Row],[Date Created Conversion (Launched at)]],"mmmm")</f>
        <v>November</v>
      </c>
      <c r="V1522" s="12">
        <f>YEAR(Table1[[#This Row],[Date Created Conversion (Launched at)]])</f>
        <v>2014</v>
      </c>
    </row>
    <row r="1523" spans="1:22" ht="43" x14ac:dyDescent="0.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 s="8">
        <v>1465272091</v>
      </c>
      <c r="J1523" s="8">
        <v>1462248091</v>
      </c>
      <c r="K1523" t="b">
        <v>1</v>
      </c>
      <c r="L1523">
        <v>235</v>
      </c>
      <c r="M1523" t="b">
        <v>1</v>
      </c>
      <c r="N1523" s="5">
        <f>Table1[[#This Row],[pledged]]/Table1[[#This Row],[backers_count]]</f>
        <v>170.44680851063831</v>
      </c>
      <c r="O1523" s="1">
        <f t="shared" si="71"/>
        <v>107</v>
      </c>
      <c r="P1523" s="5" t="s">
        <v>8284</v>
      </c>
      <c r="Q1523" s="1" t="s">
        <v>8339</v>
      </c>
      <c r="R1523" s="1" t="s">
        <v>8340</v>
      </c>
      <c r="S1523" s="9">
        <f t="shared" si="69"/>
        <v>42493.167719907404</v>
      </c>
      <c r="T1523" s="11">
        <f t="shared" si="70"/>
        <v>42528.167719907404</v>
      </c>
      <c r="U1523" s="12" t="str">
        <f>TEXT(Table1[[#This Row],[Date Created Conversion (Launched at)]],"mmmm")</f>
        <v>May</v>
      </c>
      <c r="V1523" s="12">
        <f>YEAR(Table1[[#This Row],[Date Created Conversion (Launched at)]])</f>
        <v>2016</v>
      </c>
    </row>
    <row r="1524" spans="1:22" ht="43" x14ac:dyDescent="0.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 s="8">
        <v>1413575739</v>
      </c>
      <c r="J1524" s="8">
        <v>1410983739</v>
      </c>
      <c r="K1524" t="b">
        <v>1</v>
      </c>
      <c r="L1524">
        <v>452</v>
      </c>
      <c r="M1524" t="b">
        <v>1</v>
      </c>
      <c r="N1524" s="5">
        <f>Table1[[#This Row],[pledged]]/Table1[[#This Row],[backers_count]]</f>
        <v>133.7391592920354</v>
      </c>
      <c r="O1524" s="1">
        <f t="shared" si="71"/>
        <v>139</v>
      </c>
      <c r="P1524" s="5" t="s">
        <v>8284</v>
      </c>
      <c r="Q1524" s="1" t="s">
        <v>8339</v>
      </c>
      <c r="R1524" s="1" t="s">
        <v>8340</v>
      </c>
      <c r="S1524" s="9">
        <f t="shared" si="69"/>
        <v>41899.830312500002</v>
      </c>
      <c r="T1524" s="11">
        <f t="shared" si="70"/>
        <v>41929.830312500002</v>
      </c>
      <c r="U1524" s="12" t="str">
        <f>TEXT(Table1[[#This Row],[Date Created Conversion (Launched at)]],"mmmm")</f>
        <v>September</v>
      </c>
      <c r="V1524" s="12">
        <f>YEAR(Table1[[#This Row],[Date Created Conversion (Launched at)]])</f>
        <v>2014</v>
      </c>
    </row>
    <row r="1525" spans="1:22" ht="43" x14ac:dyDescent="0.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 s="8">
        <v>1419292800</v>
      </c>
      <c r="J1525" s="8">
        <v>1416592916</v>
      </c>
      <c r="K1525" t="b">
        <v>1</v>
      </c>
      <c r="L1525">
        <v>241</v>
      </c>
      <c r="M1525" t="b">
        <v>1</v>
      </c>
      <c r="N1525" s="5">
        <f>Table1[[#This Row],[pledged]]/Table1[[#This Row],[backers_count]]</f>
        <v>95.834024896265561</v>
      </c>
      <c r="O1525" s="1">
        <f t="shared" si="71"/>
        <v>125</v>
      </c>
      <c r="P1525" s="5" t="s">
        <v>8284</v>
      </c>
      <c r="Q1525" s="1" t="s">
        <v>8339</v>
      </c>
      <c r="R1525" s="1" t="s">
        <v>8340</v>
      </c>
      <c r="S1525" s="9">
        <f t="shared" si="69"/>
        <v>41964.751342592594</v>
      </c>
      <c r="T1525" s="11">
        <f t="shared" si="70"/>
        <v>41996</v>
      </c>
      <c r="U1525" s="12" t="str">
        <f>TEXT(Table1[[#This Row],[Date Created Conversion (Launched at)]],"mmmm")</f>
        <v>November</v>
      </c>
      <c r="V1525" s="12">
        <f>YEAR(Table1[[#This Row],[Date Created Conversion (Launched at)]])</f>
        <v>2014</v>
      </c>
    </row>
    <row r="1526" spans="1:22" ht="43" x14ac:dyDescent="0.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 s="8">
        <v>1487592090</v>
      </c>
      <c r="J1526" s="8">
        <v>1485000090</v>
      </c>
      <c r="K1526" t="b">
        <v>1</v>
      </c>
      <c r="L1526">
        <v>28</v>
      </c>
      <c r="M1526" t="b">
        <v>1</v>
      </c>
      <c r="N1526" s="5">
        <f>Table1[[#This Row],[pledged]]/Table1[[#This Row],[backers_count]]</f>
        <v>221.78571428571428</v>
      </c>
      <c r="O1526" s="1">
        <f t="shared" si="71"/>
        <v>207</v>
      </c>
      <c r="P1526" s="5" t="s">
        <v>8284</v>
      </c>
      <c r="Q1526" s="1" t="s">
        <v>8339</v>
      </c>
      <c r="R1526" s="1" t="s">
        <v>8340</v>
      </c>
      <c r="S1526" s="9">
        <f t="shared" si="69"/>
        <v>42756.501041666663</v>
      </c>
      <c r="T1526" s="11">
        <f t="shared" si="70"/>
        <v>42786.501041666663</v>
      </c>
      <c r="U1526" s="12" t="str">
        <f>TEXT(Table1[[#This Row],[Date Created Conversion (Launched at)]],"mmmm")</f>
        <v>January</v>
      </c>
      <c r="V1526" s="12">
        <f>YEAR(Table1[[#This Row],[Date Created Conversion (Launched at)]])</f>
        <v>2017</v>
      </c>
    </row>
    <row r="1527" spans="1:22" ht="43" x14ac:dyDescent="0.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 s="8">
        <v>1471539138</v>
      </c>
      <c r="J1527" s="8">
        <v>1468947138</v>
      </c>
      <c r="K1527" t="b">
        <v>1</v>
      </c>
      <c r="L1527">
        <v>140</v>
      </c>
      <c r="M1527" t="b">
        <v>1</v>
      </c>
      <c r="N1527" s="5">
        <f>Table1[[#This Row],[pledged]]/Table1[[#This Row],[backers_count]]</f>
        <v>32.315357142857138</v>
      </c>
      <c r="O1527" s="1">
        <f t="shared" si="71"/>
        <v>174</v>
      </c>
      <c r="P1527" s="5" t="s">
        <v>8284</v>
      </c>
      <c r="Q1527" s="1" t="s">
        <v>8339</v>
      </c>
      <c r="R1527" s="1" t="s">
        <v>8340</v>
      </c>
      <c r="S1527" s="9">
        <f t="shared" si="69"/>
        <v>42570.702986111108</v>
      </c>
      <c r="T1527" s="11">
        <f t="shared" si="70"/>
        <v>42600.702986111108</v>
      </c>
      <c r="U1527" s="12" t="str">
        <f>TEXT(Table1[[#This Row],[Date Created Conversion (Launched at)]],"mmmm")</f>
        <v>July</v>
      </c>
      <c r="V1527" s="12">
        <f>YEAR(Table1[[#This Row],[Date Created Conversion (Launched at)]])</f>
        <v>2016</v>
      </c>
    </row>
    <row r="1528" spans="1:22" ht="43" x14ac:dyDescent="0.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 s="8">
        <v>1453185447</v>
      </c>
      <c r="J1528" s="8">
        <v>1448951847</v>
      </c>
      <c r="K1528" t="b">
        <v>1</v>
      </c>
      <c r="L1528">
        <v>280</v>
      </c>
      <c r="M1528" t="b">
        <v>1</v>
      </c>
      <c r="N1528" s="5">
        <f>Table1[[#This Row],[pledged]]/Table1[[#This Row],[backers_count]]</f>
        <v>98.839285714285708</v>
      </c>
      <c r="O1528" s="1">
        <f t="shared" si="71"/>
        <v>120</v>
      </c>
      <c r="P1528" s="5" t="s">
        <v>8284</v>
      </c>
      <c r="Q1528" s="1" t="s">
        <v>8339</v>
      </c>
      <c r="R1528" s="1" t="s">
        <v>8340</v>
      </c>
      <c r="S1528" s="9">
        <f t="shared" si="69"/>
        <v>42339.276006944448</v>
      </c>
      <c r="T1528" s="11">
        <f t="shared" si="70"/>
        <v>42388.276006944448</v>
      </c>
      <c r="U1528" s="12" t="str">
        <f>TEXT(Table1[[#This Row],[Date Created Conversion (Launched at)]],"mmmm")</f>
        <v>December</v>
      </c>
      <c r="V1528" s="12">
        <f>YEAR(Table1[[#This Row],[Date Created Conversion (Launched at)]])</f>
        <v>2015</v>
      </c>
    </row>
    <row r="1529" spans="1:22" ht="43" x14ac:dyDescent="0.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 s="8">
        <v>1489497886</v>
      </c>
      <c r="J1529" s="8">
        <v>1487082286</v>
      </c>
      <c r="K1529" t="b">
        <v>1</v>
      </c>
      <c r="L1529">
        <v>70</v>
      </c>
      <c r="M1529" t="b">
        <v>1</v>
      </c>
      <c r="N1529" s="5">
        <f>Table1[[#This Row],[pledged]]/Table1[[#This Row],[backers_count]]</f>
        <v>55.222142857142863</v>
      </c>
      <c r="O1529" s="1">
        <f t="shared" si="71"/>
        <v>110</v>
      </c>
      <c r="P1529" s="5" t="s">
        <v>8284</v>
      </c>
      <c r="Q1529" s="1" t="s">
        <v>8339</v>
      </c>
      <c r="R1529" s="1" t="s">
        <v>8340</v>
      </c>
      <c r="S1529" s="9">
        <f t="shared" si="69"/>
        <v>42780.600532407407</v>
      </c>
      <c r="T1529" s="11">
        <f t="shared" si="70"/>
        <v>42808.558865740742</v>
      </c>
      <c r="U1529" s="12" t="str">
        <f>TEXT(Table1[[#This Row],[Date Created Conversion (Launched at)]],"mmmm")</f>
        <v>February</v>
      </c>
      <c r="V1529" s="12">
        <f>YEAR(Table1[[#This Row],[Date Created Conversion (Launched at)]])</f>
        <v>2017</v>
      </c>
    </row>
    <row r="1530" spans="1:22" ht="28.7" x14ac:dyDescent="0.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 s="8">
        <v>1485907200</v>
      </c>
      <c r="J1530" s="8">
        <v>1483292122</v>
      </c>
      <c r="K1530" t="b">
        <v>1</v>
      </c>
      <c r="L1530">
        <v>160</v>
      </c>
      <c r="M1530" t="b">
        <v>1</v>
      </c>
      <c r="N1530" s="5">
        <f>Table1[[#This Row],[pledged]]/Table1[[#This Row],[backers_count]]</f>
        <v>52.793750000000003</v>
      </c>
      <c r="O1530" s="1">
        <f t="shared" si="71"/>
        <v>282</v>
      </c>
      <c r="P1530" s="5" t="s">
        <v>8284</v>
      </c>
      <c r="Q1530" s="1" t="s">
        <v>8339</v>
      </c>
      <c r="R1530" s="1" t="s">
        <v>8340</v>
      </c>
      <c r="S1530" s="9">
        <f t="shared" si="69"/>
        <v>42736.732893518521</v>
      </c>
      <c r="T1530" s="11">
        <f t="shared" si="70"/>
        <v>42767</v>
      </c>
      <c r="U1530" s="12" t="str">
        <f>TEXT(Table1[[#This Row],[Date Created Conversion (Launched at)]],"mmmm")</f>
        <v>January</v>
      </c>
      <c r="V1530" s="12">
        <f>YEAR(Table1[[#This Row],[Date Created Conversion (Launched at)]])</f>
        <v>2017</v>
      </c>
    </row>
    <row r="1531" spans="1:22" ht="28.7" x14ac:dyDescent="0.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 s="8">
        <v>1426773920</v>
      </c>
      <c r="J1531" s="8">
        <v>1424185520</v>
      </c>
      <c r="K1531" t="b">
        <v>1</v>
      </c>
      <c r="L1531">
        <v>141</v>
      </c>
      <c r="M1531" t="b">
        <v>1</v>
      </c>
      <c r="N1531" s="5">
        <f>Table1[[#This Row],[pledged]]/Table1[[#This Row],[backers_count]]</f>
        <v>135.66666666666666</v>
      </c>
      <c r="O1531" s="1">
        <f t="shared" si="71"/>
        <v>101</v>
      </c>
      <c r="P1531" s="5" t="s">
        <v>8284</v>
      </c>
      <c r="Q1531" s="1" t="s">
        <v>8339</v>
      </c>
      <c r="R1531" s="1" t="s">
        <v>8340</v>
      </c>
      <c r="S1531" s="9">
        <f t="shared" si="69"/>
        <v>42052.628703703704</v>
      </c>
      <c r="T1531" s="11">
        <f t="shared" si="70"/>
        <v>42082.587037037039</v>
      </c>
      <c r="U1531" s="12" t="str">
        <f>TEXT(Table1[[#This Row],[Date Created Conversion (Launched at)]],"mmmm")</f>
        <v>February</v>
      </c>
      <c r="V1531" s="12">
        <f>YEAR(Table1[[#This Row],[Date Created Conversion (Launched at)]])</f>
        <v>2015</v>
      </c>
    </row>
    <row r="1532" spans="1:22" ht="43" x14ac:dyDescent="0.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 s="8">
        <v>1445624695</v>
      </c>
      <c r="J1532" s="8">
        <v>1443464695</v>
      </c>
      <c r="K1532" t="b">
        <v>1</v>
      </c>
      <c r="L1532">
        <v>874</v>
      </c>
      <c r="M1532" t="b">
        <v>1</v>
      </c>
      <c r="N1532" s="5">
        <f>Table1[[#This Row],[pledged]]/Table1[[#This Row],[backers_count]]</f>
        <v>53.991990846681922</v>
      </c>
      <c r="O1532" s="1">
        <f t="shared" si="71"/>
        <v>135</v>
      </c>
      <c r="P1532" s="5" t="s">
        <v>8284</v>
      </c>
      <c r="Q1532" s="1" t="s">
        <v>8339</v>
      </c>
      <c r="R1532" s="1" t="s">
        <v>8340</v>
      </c>
      <c r="S1532" s="9">
        <f t="shared" si="69"/>
        <v>42275.76730324074</v>
      </c>
      <c r="T1532" s="11">
        <f t="shared" si="70"/>
        <v>42300.76730324074</v>
      </c>
      <c r="U1532" s="12" t="str">
        <f>TEXT(Table1[[#This Row],[Date Created Conversion (Launched at)]],"mmmm")</f>
        <v>September</v>
      </c>
      <c r="V1532" s="12">
        <f>YEAR(Table1[[#This Row],[Date Created Conversion (Launched at)]])</f>
        <v>2015</v>
      </c>
    </row>
    <row r="1533" spans="1:22" ht="43" x14ac:dyDescent="0.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 s="8">
        <v>1417402800</v>
      </c>
      <c r="J1533" s="8">
        <v>1414610126</v>
      </c>
      <c r="K1533" t="b">
        <v>1</v>
      </c>
      <c r="L1533">
        <v>73</v>
      </c>
      <c r="M1533" t="b">
        <v>1</v>
      </c>
      <c r="N1533" s="5">
        <f>Table1[[#This Row],[pledged]]/Table1[[#This Row],[backers_count]]</f>
        <v>56.643835616438359</v>
      </c>
      <c r="O1533" s="1">
        <f t="shared" si="71"/>
        <v>176</v>
      </c>
      <c r="P1533" s="5" t="s">
        <v>8284</v>
      </c>
      <c r="Q1533" s="1" t="s">
        <v>8339</v>
      </c>
      <c r="R1533" s="1" t="s">
        <v>8340</v>
      </c>
      <c r="S1533" s="9">
        <f t="shared" si="69"/>
        <v>41941.802384259259</v>
      </c>
      <c r="T1533" s="11">
        <f t="shared" si="70"/>
        <v>41974.125</v>
      </c>
      <c r="U1533" s="12" t="str">
        <f>TEXT(Table1[[#This Row],[Date Created Conversion (Launched at)]],"mmmm")</f>
        <v>October</v>
      </c>
      <c r="V1533" s="12">
        <f>YEAR(Table1[[#This Row],[Date Created Conversion (Launched at)]])</f>
        <v>2014</v>
      </c>
    </row>
    <row r="1534" spans="1:22" ht="43" x14ac:dyDescent="0.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 s="8">
        <v>1455548400</v>
      </c>
      <c r="J1534" s="8">
        <v>1453461865</v>
      </c>
      <c r="K1534" t="b">
        <v>1</v>
      </c>
      <c r="L1534">
        <v>294</v>
      </c>
      <c r="M1534" t="b">
        <v>1</v>
      </c>
      <c r="N1534" s="5">
        <f>Table1[[#This Row],[pledged]]/Table1[[#This Row],[backers_count]]</f>
        <v>82.316326530612244</v>
      </c>
      <c r="O1534" s="1">
        <f t="shared" si="71"/>
        <v>484</v>
      </c>
      <c r="P1534" s="5" t="s">
        <v>8284</v>
      </c>
      <c r="Q1534" s="1" t="s">
        <v>8339</v>
      </c>
      <c r="R1534" s="1" t="s">
        <v>8340</v>
      </c>
      <c r="S1534" s="9">
        <f t="shared" si="69"/>
        <v>42391.475289351853</v>
      </c>
      <c r="T1534" s="11">
        <f t="shared" si="70"/>
        <v>42415.625</v>
      </c>
      <c r="U1534" s="12" t="str">
        <f>TEXT(Table1[[#This Row],[Date Created Conversion (Launched at)]],"mmmm")</f>
        <v>January</v>
      </c>
      <c r="V1534" s="12">
        <f>YEAR(Table1[[#This Row],[Date Created Conversion (Launched at)]])</f>
        <v>2016</v>
      </c>
    </row>
    <row r="1535" spans="1:22" ht="28.7" x14ac:dyDescent="0.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 s="8">
        <v>1462161540</v>
      </c>
      <c r="J1535" s="8">
        <v>1457913777</v>
      </c>
      <c r="K1535" t="b">
        <v>1</v>
      </c>
      <c r="L1535">
        <v>740</v>
      </c>
      <c r="M1535" t="b">
        <v>1</v>
      </c>
      <c r="N1535" s="5">
        <f>Table1[[#This Row],[pledged]]/Table1[[#This Row],[backers_count]]</f>
        <v>88.26081081081081</v>
      </c>
      <c r="O1535" s="1">
        <f t="shared" si="71"/>
        <v>145</v>
      </c>
      <c r="P1535" s="5" t="s">
        <v>8284</v>
      </c>
      <c r="Q1535" s="1" t="s">
        <v>8339</v>
      </c>
      <c r="R1535" s="1" t="s">
        <v>8340</v>
      </c>
      <c r="S1535" s="9">
        <f t="shared" si="69"/>
        <v>42443.00204861111</v>
      </c>
      <c r="T1535" s="11">
        <f t="shared" si="70"/>
        <v>42492.165972222225</v>
      </c>
      <c r="U1535" s="12" t="str">
        <f>TEXT(Table1[[#This Row],[Date Created Conversion (Launched at)]],"mmmm")</f>
        <v>March</v>
      </c>
      <c r="V1535" s="12">
        <f>YEAR(Table1[[#This Row],[Date Created Conversion (Launched at)]])</f>
        <v>2016</v>
      </c>
    </row>
    <row r="1536" spans="1:22" ht="43" x14ac:dyDescent="0.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 s="8">
        <v>1441383062</v>
      </c>
      <c r="J1536" s="8">
        <v>1438791062</v>
      </c>
      <c r="K1536" t="b">
        <v>1</v>
      </c>
      <c r="L1536">
        <v>369</v>
      </c>
      <c r="M1536" t="b">
        <v>1</v>
      </c>
      <c r="N1536" s="5">
        <f>Table1[[#This Row],[pledged]]/Table1[[#This Row],[backers_count]]</f>
        <v>84.905149051490511</v>
      </c>
      <c r="O1536" s="1">
        <f t="shared" si="71"/>
        <v>418</v>
      </c>
      <c r="P1536" s="5" t="s">
        <v>8284</v>
      </c>
      <c r="Q1536" s="1" t="s">
        <v>8339</v>
      </c>
      <c r="R1536" s="1" t="s">
        <v>8340</v>
      </c>
      <c r="S1536" s="9">
        <f t="shared" si="69"/>
        <v>42221.674328703702</v>
      </c>
      <c r="T1536" s="11">
        <f t="shared" si="70"/>
        <v>42251.674328703702</v>
      </c>
      <c r="U1536" s="12" t="str">
        <f>TEXT(Table1[[#This Row],[Date Created Conversion (Launched at)]],"mmmm")</f>
        <v>August</v>
      </c>
      <c r="V1536" s="12">
        <f>YEAR(Table1[[#This Row],[Date Created Conversion (Launched at)]])</f>
        <v>2015</v>
      </c>
    </row>
    <row r="1537" spans="1:22" ht="43" x14ac:dyDescent="0.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 s="8">
        <v>1464040800</v>
      </c>
      <c r="J1537" s="8">
        <v>1461527631</v>
      </c>
      <c r="K1537" t="b">
        <v>1</v>
      </c>
      <c r="L1537">
        <v>110</v>
      </c>
      <c r="M1537" t="b">
        <v>1</v>
      </c>
      <c r="N1537" s="5">
        <f>Table1[[#This Row],[pledged]]/Table1[[#This Row],[backers_count]]</f>
        <v>48.154545454545456</v>
      </c>
      <c r="O1537" s="1">
        <f t="shared" si="71"/>
        <v>132</v>
      </c>
      <c r="P1537" s="5" t="s">
        <v>8284</v>
      </c>
      <c r="Q1537" s="1" t="s">
        <v>8339</v>
      </c>
      <c r="R1537" s="1" t="s">
        <v>8340</v>
      </c>
      <c r="S1537" s="9">
        <f t="shared" si="69"/>
        <v>42484.829062500001</v>
      </c>
      <c r="T1537" s="11">
        <f t="shared" si="70"/>
        <v>42513.916666666672</v>
      </c>
      <c r="U1537" s="12" t="str">
        <f>TEXT(Table1[[#This Row],[Date Created Conversion (Launched at)]],"mmmm")</f>
        <v>April</v>
      </c>
      <c r="V1537" s="12">
        <f>YEAR(Table1[[#This Row],[Date Created Conversion (Launched at)]])</f>
        <v>2016</v>
      </c>
    </row>
    <row r="1538" spans="1:22" ht="43" x14ac:dyDescent="0.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 s="8">
        <v>1440702910</v>
      </c>
      <c r="J1538" s="8">
        <v>1438110910</v>
      </c>
      <c r="K1538" t="b">
        <v>1</v>
      </c>
      <c r="L1538">
        <v>455</v>
      </c>
      <c r="M1538" t="b">
        <v>1</v>
      </c>
      <c r="N1538" s="5">
        <f>Table1[[#This Row],[pledged]]/Table1[[#This Row],[backers_count]]</f>
        <v>66.015406593406595</v>
      </c>
      <c r="O1538" s="1">
        <f t="shared" si="71"/>
        <v>250</v>
      </c>
      <c r="P1538" s="5" t="s">
        <v>8284</v>
      </c>
      <c r="Q1538" s="1" t="s">
        <v>8339</v>
      </c>
      <c r="R1538" s="1" t="s">
        <v>8340</v>
      </c>
      <c r="S1538" s="9">
        <f t="shared" ref="S1538:S1601" si="72">(J1538/86400)+DATE(1970,1,1)</f>
        <v>42213.802199074074</v>
      </c>
      <c r="T1538" s="11">
        <f t="shared" ref="T1538:T1601" si="73">(I1538/86400)+DATE(1970,1,1)</f>
        <v>42243.802199074074</v>
      </c>
      <c r="U1538" s="12" t="str">
        <f>TEXT(Table1[[#This Row],[Date Created Conversion (Launched at)]],"mmmm")</f>
        <v>July</v>
      </c>
      <c r="V1538" s="12">
        <f>YEAR(Table1[[#This Row],[Date Created Conversion (Launched at)]])</f>
        <v>2015</v>
      </c>
    </row>
    <row r="1539" spans="1:22" ht="43" x14ac:dyDescent="0.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 s="8">
        <v>1470506400</v>
      </c>
      <c r="J1539" s="8">
        <v>1467358427</v>
      </c>
      <c r="K1539" t="b">
        <v>1</v>
      </c>
      <c r="L1539">
        <v>224</v>
      </c>
      <c r="M1539" t="b">
        <v>1</v>
      </c>
      <c r="N1539" s="5">
        <f>Table1[[#This Row],[pledged]]/Table1[[#This Row],[backers_count]]</f>
        <v>96.375</v>
      </c>
      <c r="O1539" s="1">
        <f t="shared" ref="O1539:O1602" si="74">ROUND(($E1539/$D1539)*100,0)</f>
        <v>180</v>
      </c>
      <c r="P1539" s="5" t="s">
        <v>8284</v>
      </c>
      <c r="Q1539" s="1" t="s">
        <v>8339</v>
      </c>
      <c r="R1539" s="1" t="s">
        <v>8340</v>
      </c>
      <c r="S1539" s="9">
        <f t="shared" si="72"/>
        <v>42552.315127314811</v>
      </c>
      <c r="T1539" s="11">
        <f t="shared" si="73"/>
        <v>42588.75</v>
      </c>
      <c r="U1539" s="12" t="str">
        <f>TEXT(Table1[[#This Row],[Date Created Conversion (Launched at)]],"mmmm")</f>
        <v>July</v>
      </c>
      <c r="V1539" s="12">
        <f>YEAR(Table1[[#This Row],[Date Created Conversion (Launched at)]])</f>
        <v>2016</v>
      </c>
    </row>
    <row r="1540" spans="1:22" ht="43" x14ac:dyDescent="0.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 s="8">
        <v>1421952370</v>
      </c>
      <c r="J1540" s="8">
        <v>1418064370</v>
      </c>
      <c r="K1540" t="b">
        <v>1</v>
      </c>
      <c r="L1540">
        <v>46</v>
      </c>
      <c r="M1540" t="b">
        <v>1</v>
      </c>
      <c r="N1540" s="5">
        <f>Table1[[#This Row],[pledged]]/Table1[[#This Row],[backers_count]]</f>
        <v>156.17391304347825</v>
      </c>
      <c r="O1540" s="1">
        <f t="shared" si="74"/>
        <v>103</v>
      </c>
      <c r="P1540" s="5" t="s">
        <v>8284</v>
      </c>
      <c r="Q1540" s="1" t="s">
        <v>8339</v>
      </c>
      <c r="R1540" s="1" t="s">
        <v>8340</v>
      </c>
      <c r="S1540" s="9">
        <f t="shared" si="72"/>
        <v>41981.782060185185</v>
      </c>
      <c r="T1540" s="11">
        <f t="shared" si="73"/>
        <v>42026.782060185185</v>
      </c>
      <c r="U1540" s="12" t="str">
        <f>TEXT(Table1[[#This Row],[Date Created Conversion (Launched at)]],"mmmm")</f>
        <v>December</v>
      </c>
      <c r="V1540" s="12">
        <f>YEAR(Table1[[#This Row],[Date Created Conversion (Launched at)]])</f>
        <v>2014</v>
      </c>
    </row>
    <row r="1541" spans="1:22" ht="43" x14ac:dyDescent="0.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 s="8">
        <v>1483481019</v>
      </c>
      <c r="J1541" s="8">
        <v>1480629819</v>
      </c>
      <c r="K1541" t="b">
        <v>0</v>
      </c>
      <c r="L1541">
        <v>284</v>
      </c>
      <c r="M1541" t="b">
        <v>1</v>
      </c>
      <c r="N1541" s="5">
        <f>Table1[[#This Row],[pledged]]/Table1[[#This Row],[backers_count]]</f>
        <v>95.764859154929582</v>
      </c>
      <c r="O1541" s="1">
        <f t="shared" si="74"/>
        <v>136</v>
      </c>
      <c r="P1541" s="5" t="s">
        <v>8284</v>
      </c>
      <c r="Q1541" s="1" t="s">
        <v>8339</v>
      </c>
      <c r="R1541" s="1" t="s">
        <v>8340</v>
      </c>
      <c r="S1541" s="9">
        <f t="shared" si="72"/>
        <v>42705.91920138889</v>
      </c>
      <c r="T1541" s="11">
        <f t="shared" si="73"/>
        <v>42738.91920138889</v>
      </c>
      <c r="U1541" s="12" t="str">
        <f>TEXT(Table1[[#This Row],[Date Created Conversion (Launched at)]],"mmmm")</f>
        <v>December</v>
      </c>
      <c r="V1541" s="12">
        <f>YEAR(Table1[[#This Row],[Date Created Conversion (Launched at)]])</f>
        <v>2016</v>
      </c>
    </row>
    <row r="1542" spans="1:22" ht="43" x14ac:dyDescent="0.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 s="8">
        <v>1416964500</v>
      </c>
      <c r="J1542" s="8">
        <v>1414368616</v>
      </c>
      <c r="K1542" t="b">
        <v>1</v>
      </c>
      <c r="L1542">
        <v>98</v>
      </c>
      <c r="M1542" t="b">
        <v>1</v>
      </c>
      <c r="N1542" s="5">
        <f>Table1[[#This Row],[pledged]]/Table1[[#This Row],[backers_count]]</f>
        <v>180.40816326530611</v>
      </c>
      <c r="O1542" s="1">
        <f t="shared" si="74"/>
        <v>118</v>
      </c>
      <c r="P1542" s="5" t="s">
        <v>8284</v>
      </c>
      <c r="Q1542" s="1" t="s">
        <v>8339</v>
      </c>
      <c r="R1542" s="1" t="s">
        <v>8340</v>
      </c>
      <c r="S1542" s="9">
        <f t="shared" si="72"/>
        <v>41939.00712962963</v>
      </c>
      <c r="T1542" s="11">
        <f t="shared" si="73"/>
        <v>41969.052083333328</v>
      </c>
      <c r="U1542" s="12" t="str">
        <f>TEXT(Table1[[#This Row],[Date Created Conversion (Launched at)]],"mmmm")</f>
        <v>October</v>
      </c>
      <c r="V1542" s="12">
        <f>YEAR(Table1[[#This Row],[Date Created Conversion (Launched at)]])</f>
        <v>2014</v>
      </c>
    </row>
    <row r="1543" spans="1:22" ht="43" x14ac:dyDescent="0.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 s="8">
        <v>1420045538</v>
      </c>
      <c r="J1543" s="8">
        <v>1417453538</v>
      </c>
      <c r="K1543" t="b">
        <v>0</v>
      </c>
      <c r="L1543">
        <v>2</v>
      </c>
      <c r="M1543" t="b">
        <v>0</v>
      </c>
      <c r="N1543" s="5">
        <f>Table1[[#This Row],[pledged]]/Table1[[#This Row],[backers_count]]</f>
        <v>3</v>
      </c>
      <c r="O1543" s="1">
        <f t="shared" si="74"/>
        <v>0</v>
      </c>
      <c r="P1543" s="5" t="s">
        <v>8288</v>
      </c>
      <c r="Q1543" s="1" t="s">
        <v>8339</v>
      </c>
      <c r="R1543" s="1" t="s">
        <v>8344</v>
      </c>
      <c r="S1543" s="9">
        <f t="shared" si="72"/>
        <v>41974.712245370371</v>
      </c>
      <c r="T1543" s="11">
        <f t="shared" si="73"/>
        <v>42004.712245370371</v>
      </c>
      <c r="U1543" s="12" t="str">
        <f>TEXT(Table1[[#This Row],[Date Created Conversion (Launched at)]],"mmmm")</f>
        <v>December</v>
      </c>
      <c r="V1543" s="12">
        <f>YEAR(Table1[[#This Row],[Date Created Conversion (Launched at)]])</f>
        <v>2014</v>
      </c>
    </row>
    <row r="1544" spans="1:22" ht="43" x14ac:dyDescent="0.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 s="8">
        <v>1435708500</v>
      </c>
      <c r="J1544" s="8">
        <v>1434412500</v>
      </c>
      <c r="K1544" t="b">
        <v>0</v>
      </c>
      <c r="L1544">
        <v>1</v>
      </c>
      <c r="M1544" t="b">
        <v>0</v>
      </c>
      <c r="N1544" s="5">
        <f>Table1[[#This Row],[pledged]]/Table1[[#This Row],[backers_count]]</f>
        <v>20</v>
      </c>
      <c r="O1544" s="1">
        <f t="shared" si="74"/>
        <v>4</v>
      </c>
      <c r="P1544" s="5" t="s">
        <v>8288</v>
      </c>
      <c r="Q1544" s="1" t="s">
        <v>8339</v>
      </c>
      <c r="R1544" s="1" t="s">
        <v>8344</v>
      </c>
      <c r="S1544" s="9">
        <f t="shared" si="72"/>
        <v>42170.996527777781</v>
      </c>
      <c r="T1544" s="11">
        <f t="shared" si="73"/>
        <v>42185.996527777781</v>
      </c>
      <c r="U1544" s="12" t="str">
        <f>TEXT(Table1[[#This Row],[Date Created Conversion (Launched at)]],"mmmm")</f>
        <v>June</v>
      </c>
      <c r="V1544" s="12">
        <f>YEAR(Table1[[#This Row],[Date Created Conversion (Launched at)]])</f>
        <v>2015</v>
      </c>
    </row>
    <row r="1545" spans="1:22" ht="43" x14ac:dyDescent="0.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 s="8">
        <v>1416662034</v>
      </c>
      <c r="J1545" s="8">
        <v>1414066434</v>
      </c>
      <c r="K1545" t="b">
        <v>0</v>
      </c>
      <c r="L1545">
        <v>1</v>
      </c>
      <c r="M1545" t="b">
        <v>0</v>
      </c>
      <c r="N1545" s="5">
        <f>Table1[[#This Row],[pledged]]/Table1[[#This Row],[backers_count]]</f>
        <v>10</v>
      </c>
      <c r="O1545" s="1">
        <f t="shared" si="74"/>
        <v>0</v>
      </c>
      <c r="P1545" s="5" t="s">
        <v>8288</v>
      </c>
      <c r="Q1545" s="1" t="s">
        <v>8339</v>
      </c>
      <c r="R1545" s="1" t="s">
        <v>8344</v>
      </c>
      <c r="S1545" s="9">
        <f t="shared" si="72"/>
        <v>41935.509652777779</v>
      </c>
      <c r="T1545" s="11">
        <f t="shared" si="73"/>
        <v>41965.551319444443</v>
      </c>
      <c r="U1545" s="12" t="str">
        <f>TEXT(Table1[[#This Row],[Date Created Conversion (Launched at)]],"mmmm")</f>
        <v>October</v>
      </c>
      <c r="V1545" s="12">
        <f>YEAR(Table1[[#This Row],[Date Created Conversion (Launched at)]])</f>
        <v>2014</v>
      </c>
    </row>
    <row r="1546" spans="1:22" ht="43" x14ac:dyDescent="0.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 s="8">
        <v>1427847480</v>
      </c>
      <c r="J1546" s="8">
        <v>1424222024</v>
      </c>
      <c r="K1546" t="b">
        <v>0</v>
      </c>
      <c r="L1546">
        <v>0</v>
      </c>
      <c r="M1546" t="b">
        <v>0</v>
      </c>
      <c r="N1546" s="5" t="e">
        <f>Table1[[#This Row],[pledged]]/Table1[[#This Row],[backers_count]]</f>
        <v>#DIV/0!</v>
      </c>
      <c r="O1546" s="1">
        <f t="shared" si="74"/>
        <v>0</v>
      </c>
      <c r="P1546" s="5" t="s">
        <v>8288</v>
      </c>
      <c r="Q1546" s="1" t="s">
        <v>8339</v>
      </c>
      <c r="R1546" s="1" t="s">
        <v>8344</v>
      </c>
      <c r="S1546" s="9">
        <f t="shared" si="72"/>
        <v>42053.051203703704</v>
      </c>
      <c r="T1546" s="11">
        <f t="shared" si="73"/>
        <v>42095.012499999997</v>
      </c>
      <c r="U1546" s="12" t="str">
        <f>TEXT(Table1[[#This Row],[Date Created Conversion (Launched at)]],"mmmm")</f>
        <v>February</v>
      </c>
      <c r="V1546" s="12">
        <f>YEAR(Table1[[#This Row],[Date Created Conversion (Launched at)]])</f>
        <v>2015</v>
      </c>
    </row>
    <row r="1547" spans="1:22" ht="43" x14ac:dyDescent="0.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 s="8">
        <v>1425330960</v>
      </c>
      <c r="J1547" s="8">
        <v>1422393234</v>
      </c>
      <c r="K1547" t="b">
        <v>0</v>
      </c>
      <c r="L1547">
        <v>1</v>
      </c>
      <c r="M1547" t="b">
        <v>0</v>
      </c>
      <c r="N1547" s="5">
        <f>Table1[[#This Row],[pledged]]/Table1[[#This Row],[backers_count]]</f>
        <v>1</v>
      </c>
      <c r="O1547" s="1">
        <f t="shared" si="74"/>
        <v>0</v>
      </c>
      <c r="P1547" s="5" t="s">
        <v>8288</v>
      </c>
      <c r="Q1547" s="1" t="s">
        <v>8339</v>
      </c>
      <c r="R1547" s="1" t="s">
        <v>8344</v>
      </c>
      <c r="S1547" s="9">
        <f t="shared" si="72"/>
        <v>42031.884652777779</v>
      </c>
      <c r="T1547" s="11">
        <f t="shared" si="73"/>
        <v>42065.886111111111</v>
      </c>
      <c r="U1547" s="12" t="str">
        <f>TEXT(Table1[[#This Row],[Date Created Conversion (Launched at)]],"mmmm")</f>
        <v>January</v>
      </c>
      <c r="V1547" s="12">
        <f>YEAR(Table1[[#This Row],[Date Created Conversion (Launched at)]])</f>
        <v>2015</v>
      </c>
    </row>
    <row r="1548" spans="1:22" ht="43" x14ac:dyDescent="0.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 s="8">
        <v>1410930399</v>
      </c>
      <c r="J1548" s="8">
        <v>1405746399</v>
      </c>
      <c r="K1548" t="b">
        <v>0</v>
      </c>
      <c r="L1548">
        <v>11</v>
      </c>
      <c r="M1548" t="b">
        <v>0</v>
      </c>
      <c r="N1548" s="5">
        <f>Table1[[#This Row],[pledged]]/Table1[[#This Row],[backers_count]]</f>
        <v>26.272727272727273</v>
      </c>
      <c r="O1548" s="1">
        <f t="shared" si="74"/>
        <v>29</v>
      </c>
      <c r="P1548" s="5" t="s">
        <v>8288</v>
      </c>
      <c r="Q1548" s="1" t="s">
        <v>8339</v>
      </c>
      <c r="R1548" s="1" t="s">
        <v>8344</v>
      </c>
      <c r="S1548" s="9">
        <f t="shared" si="72"/>
        <v>41839.212951388887</v>
      </c>
      <c r="T1548" s="11">
        <f t="shared" si="73"/>
        <v>41899.212951388887</v>
      </c>
      <c r="U1548" s="12" t="str">
        <f>TEXT(Table1[[#This Row],[Date Created Conversion (Launched at)]],"mmmm")</f>
        <v>July</v>
      </c>
      <c r="V1548" s="12">
        <f>YEAR(Table1[[#This Row],[Date Created Conversion (Launched at)]])</f>
        <v>2014</v>
      </c>
    </row>
    <row r="1549" spans="1:22" ht="43" x14ac:dyDescent="0.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 s="8">
        <v>1487844882</v>
      </c>
      <c r="J1549" s="8">
        <v>1487240082</v>
      </c>
      <c r="K1549" t="b">
        <v>0</v>
      </c>
      <c r="L1549">
        <v>0</v>
      </c>
      <c r="M1549" t="b">
        <v>0</v>
      </c>
      <c r="N1549" s="5" t="e">
        <f>Table1[[#This Row],[pledged]]/Table1[[#This Row],[backers_count]]</f>
        <v>#DIV/0!</v>
      </c>
      <c r="O1549" s="1">
        <f t="shared" si="74"/>
        <v>0</v>
      </c>
      <c r="P1549" s="5" t="s">
        <v>8288</v>
      </c>
      <c r="Q1549" s="1" t="s">
        <v>8339</v>
      </c>
      <c r="R1549" s="1" t="s">
        <v>8344</v>
      </c>
      <c r="S1549" s="9">
        <f t="shared" si="72"/>
        <v>42782.426875000005</v>
      </c>
      <c r="T1549" s="11">
        <f t="shared" si="73"/>
        <v>42789.426875000005</v>
      </c>
      <c r="U1549" s="12" t="str">
        <f>TEXT(Table1[[#This Row],[Date Created Conversion (Launched at)]],"mmmm")</f>
        <v>February</v>
      </c>
      <c r="V1549" s="12">
        <f>YEAR(Table1[[#This Row],[Date Created Conversion (Launched at)]])</f>
        <v>2017</v>
      </c>
    </row>
    <row r="1550" spans="1:22" ht="28.7" x14ac:dyDescent="0.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 s="8">
        <v>1447020620</v>
      </c>
      <c r="J1550" s="8">
        <v>1444425020</v>
      </c>
      <c r="K1550" t="b">
        <v>0</v>
      </c>
      <c r="L1550">
        <v>1</v>
      </c>
      <c r="M1550" t="b">
        <v>0</v>
      </c>
      <c r="N1550" s="5">
        <f>Table1[[#This Row],[pledged]]/Table1[[#This Row],[backers_count]]</f>
        <v>60</v>
      </c>
      <c r="O1550" s="1">
        <f t="shared" si="74"/>
        <v>9</v>
      </c>
      <c r="P1550" s="5" t="s">
        <v>8288</v>
      </c>
      <c r="Q1550" s="1" t="s">
        <v>8339</v>
      </c>
      <c r="R1550" s="1" t="s">
        <v>8344</v>
      </c>
      <c r="S1550" s="9">
        <f t="shared" si="72"/>
        <v>42286.88217592593</v>
      </c>
      <c r="T1550" s="11">
        <f t="shared" si="73"/>
        <v>42316.923842592594</v>
      </c>
      <c r="U1550" s="12" t="str">
        <f>TEXT(Table1[[#This Row],[Date Created Conversion (Launched at)]],"mmmm")</f>
        <v>October</v>
      </c>
      <c r="V1550" s="12">
        <f>YEAR(Table1[[#This Row],[Date Created Conversion (Launched at)]])</f>
        <v>2015</v>
      </c>
    </row>
    <row r="1551" spans="1:22" ht="43" x14ac:dyDescent="0.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 s="8">
        <v>1446524159</v>
      </c>
      <c r="J1551" s="8">
        <v>1443928559</v>
      </c>
      <c r="K1551" t="b">
        <v>0</v>
      </c>
      <c r="L1551">
        <v>6</v>
      </c>
      <c r="M1551" t="b">
        <v>0</v>
      </c>
      <c r="N1551" s="5">
        <f>Table1[[#This Row],[pledged]]/Table1[[#This Row],[backers_count]]</f>
        <v>28.333333333333332</v>
      </c>
      <c r="O1551" s="1">
        <f t="shared" si="74"/>
        <v>34</v>
      </c>
      <c r="P1551" s="5" t="s">
        <v>8288</v>
      </c>
      <c r="Q1551" s="1" t="s">
        <v>8339</v>
      </c>
      <c r="R1551" s="1" t="s">
        <v>8344</v>
      </c>
      <c r="S1551" s="9">
        <f t="shared" si="72"/>
        <v>42281.136099537034</v>
      </c>
      <c r="T1551" s="11">
        <f t="shared" si="73"/>
        <v>42311.177766203706</v>
      </c>
      <c r="U1551" s="12" t="str">
        <f>TEXT(Table1[[#This Row],[Date Created Conversion (Launched at)]],"mmmm")</f>
        <v>October</v>
      </c>
      <c r="V1551" s="12">
        <f>YEAR(Table1[[#This Row],[Date Created Conversion (Launched at)]])</f>
        <v>2015</v>
      </c>
    </row>
    <row r="1552" spans="1:22" ht="43" x14ac:dyDescent="0.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 s="8">
        <v>1463050034</v>
      </c>
      <c r="J1552" s="8">
        <v>1460458034</v>
      </c>
      <c r="K1552" t="b">
        <v>0</v>
      </c>
      <c r="L1552">
        <v>7</v>
      </c>
      <c r="M1552" t="b">
        <v>0</v>
      </c>
      <c r="N1552" s="5">
        <f>Table1[[#This Row],[pledged]]/Table1[[#This Row],[backers_count]]</f>
        <v>14.428571428571429</v>
      </c>
      <c r="O1552" s="1">
        <f t="shared" si="74"/>
        <v>13</v>
      </c>
      <c r="P1552" s="5" t="s">
        <v>8288</v>
      </c>
      <c r="Q1552" s="1" t="s">
        <v>8339</v>
      </c>
      <c r="R1552" s="1" t="s">
        <v>8344</v>
      </c>
      <c r="S1552" s="9">
        <f t="shared" si="72"/>
        <v>42472.449467592596</v>
      </c>
      <c r="T1552" s="11">
        <f t="shared" si="73"/>
        <v>42502.449467592596</v>
      </c>
      <c r="U1552" s="12" t="str">
        <f>TEXT(Table1[[#This Row],[Date Created Conversion (Launched at)]],"mmmm")</f>
        <v>April</v>
      </c>
      <c r="V1552" s="12">
        <f>YEAR(Table1[[#This Row],[Date Created Conversion (Launched at)]])</f>
        <v>2016</v>
      </c>
    </row>
    <row r="1553" spans="1:22" ht="43" x14ac:dyDescent="0.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 s="8">
        <v>1432756039</v>
      </c>
      <c r="J1553" s="8">
        <v>1430164039</v>
      </c>
      <c r="K1553" t="b">
        <v>0</v>
      </c>
      <c r="L1553">
        <v>0</v>
      </c>
      <c r="M1553" t="b">
        <v>0</v>
      </c>
      <c r="N1553" s="5" t="e">
        <f>Table1[[#This Row],[pledged]]/Table1[[#This Row],[backers_count]]</f>
        <v>#DIV/0!</v>
      </c>
      <c r="O1553" s="1">
        <f t="shared" si="74"/>
        <v>0</v>
      </c>
      <c r="P1553" s="5" t="s">
        <v>8288</v>
      </c>
      <c r="Q1553" s="1" t="s">
        <v>8339</v>
      </c>
      <c r="R1553" s="1" t="s">
        <v>8344</v>
      </c>
      <c r="S1553" s="9">
        <f t="shared" si="72"/>
        <v>42121.824525462958</v>
      </c>
      <c r="T1553" s="11">
        <f t="shared" si="73"/>
        <v>42151.824525462958</v>
      </c>
      <c r="U1553" s="12" t="str">
        <f>TEXT(Table1[[#This Row],[Date Created Conversion (Launched at)]],"mmmm")</f>
        <v>April</v>
      </c>
      <c r="V1553" s="12">
        <f>YEAR(Table1[[#This Row],[Date Created Conversion (Launched at)]])</f>
        <v>2015</v>
      </c>
    </row>
    <row r="1554" spans="1:22" ht="43" x14ac:dyDescent="0.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 s="8">
        <v>1412135940</v>
      </c>
      <c r="J1554" s="8">
        <v>1410366708</v>
      </c>
      <c r="K1554" t="b">
        <v>0</v>
      </c>
      <c r="L1554">
        <v>16</v>
      </c>
      <c r="M1554" t="b">
        <v>0</v>
      </c>
      <c r="N1554" s="5">
        <f>Table1[[#This Row],[pledged]]/Table1[[#This Row],[backers_count]]</f>
        <v>132.1875</v>
      </c>
      <c r="O1554" s="1">
        <f t="shared" si="74"/>
        <v>49</v>
      </c>
      <c r="P1554" s="5" t="s">
        <v>8288</v>
      </c>
      <c r="Q1554" s="1" t="s">
        <v>8339</v>
      </c>
      <c r="R1554" s="1" t="s">
        <v>8344</v>
      </c>
      <c r="S1554" s="9">
        <f t="shared" si="72"/>
        <v>41892.688750000001</v>
      </c>
      <c r="T1554" s="11">
        <f t="shared" si="73"/>
        <v>41913.165972222225</v>
      </c>
      <c r="U1554" s="12" t="str">
        <f>TEXT(Table1[[#This Row],[Date Created Conversion (Launched at)]],"mmmm")</f>
        <v>September</v>
      </c>
      <c r="V1554" s="12">
        <f>YEAR(Table1[[#This Row],[Date Created Conversion (Launched at)]])</f>
        <v>2014</v>
      </c>
    </row>
    <row r="1555" spans="1:22" ht="43" x14ac:dyDescent="0.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 s="8">
        <v>1441176447</v>
      </c>
      <c r="J1555" s="8">
        <v>1438584447</v>
      </c>
      <c r="K1555" t="b">
        <v>0</v>
      </c>
      <c r="L1555">
        <v>0</v>
      </c>
      <c r="M1555" t="b">
        <v>0</v>
      </c>
      <c r="N1555" s="5" t="e">
        <f>Table1[[#This Row],[pledged]]/Table1[[#This Row],[backers_count]]</f>
        <v>#DIV/0!</v>
      </c>
      <c r="O1555" s="1">
        <f t="shared" si="74"/>
        <v>0</v>
      </c>
      <c r="P1555" s="5" t="s">
        <v>8288</v>
      </c>
      <c r="Q1555" s="1" t="s">
        <v>8339</v>
      </c>
      <c r="R1555" s="1" t="s">
        <v>8344</v>
      </c>
      <c r="S1555" s="9">
        <f t="shared" si="72"/>
        <v>42219.282951388886</v>
      </c>
      <c r="T1555" s="11">
        <f t="shared" si="73"/>
        <v>42249.282951388886</v>
      </c>
      <c r="U1555" s="12" t="str">
        <f>TEXT(Table1[[#This Row],[Date Created Conversion (Launched at)]],"mmmm")</f>
        <v>August</v>
      </c>
      <c r="V1555" s="12">
        <f>YEAR(Table1[[#This Row],[Date Created Conversion (Launched at)]])</f>
        <v>2015</v>
      </c>
    </row>
    <row r="1556" spans="1:22" ht="57.35" x14ac:dyDescent="0.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 s="8">
        <v>1438495390</v>
      </c>
      <c r="J1556" s="8">
        <v>1435903390</v>
      </c>
      <c r="K1556" t="b">
        <v>0</v>
      </c>
      <c r="L1556">
        <v>0</v>
      </c>
      <c r="M1556" t="b">
        <v>0</v>
      </c>
      <c r="N1556" s="5" t="e">
        <f>Table1[[#This Row],[pledged]]/Table1[[#This Row],[backers_count]]</f>
        <v>#DIV/0!</v>
      </c>
      <c r="O1556" s="1">
        <f t="shared" si="74"/>
        <v>0</v>
      </c>
      <c r="P1556" s="5" t="s">
        <v>8288</v>
      </c>
      <c r="Q1556" s="1" t="s">
        <v>8339</v>
      </c>
      <c r="R1556" s="1" t="s">
        <v>8344</v>
      </c>
      <c r="S1556" s="9">
        <f t="shared" si="72"/>
        <v>42188.252199074079</v>
      </c>
      <c r="T1556" s="11">
        <f t="shared" si="73"/>
        <v>42218.252199074079</v>
      </c>
      <c r="U1556" s="12" t="str">
        <f>TEXT(Table1[[#This Row],[Date Created Conversion (Launched at)]],"mmmm")</f>
        <v>July</v>
      </c>
      <c r="V1556" s="12">
        <f>YEAR(Table1[[#This Row],[Date Created Conversion (Launched at)]])</f>
        <v>2015</v>
      </c>
    </row>
    <row r="1557" spans="1:22" ht="43" x14ac:dyDescent="0.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 s="8">
        <v>1442509200</v>
      </c>
      <c r="J1557" s="8">
        <v>1440513832</v>
      </c>
      <c r="K1557" t="b">
        <v>0</v>
      </c>
      <c r="L1557">
        <v>0</v>
      </c>
      <c r="M1557" t="b">
        <v>0</v>
      </c>
      <c r="N1557" s="5" t="e">
        <f>Table1[[#This Row],[pledged]]/Table1[[#This Row],[backers_count]]</f>
        <v>#DIV/0!</v>
      </c>
      <c r="O1557" s="1">
        <f t="shared" si="74"/>
        <v>0</v>
      </c>
      <c r="P1557" s="5" t="s">
        <v>8288</v>
      </c>
      <c r="Q1557" s="1" t="s">
        <v>8339</v>
      </c>
      <c r="R1557" s="1" t="s">
        <v>8344</v>
      </c>
      <c r="S1557" s="9">
        <f t="shared" si="72"/>
        <v>42241.613796296297</v>
      </c>
      <c r="T1557" s="11">
        <f t="shared" si="73"/>
        <v>42264.708333333328</v>
      </c>
      <c r="U1557" s="12" t="str">
        <f>TEXT(Table1[[#This Row],[Date Created Conversion (Launched at)]],"mmmm")</f>
        <v>August</v>
      </c>
      <c r="V1557" s="12">
        <f>YEAR(Table1[[#This Row],[Date Created Conversion (Launched at)]])</f>
        <v>2015</v>
      </c>
    </row>
    <row r="1558" spans="1:22" ht="43" x14ac:dyDescent="0.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 s="8">
        <v>1467603624</v>
      </c>
      <c r="J1558" s="8">
        <v>1465011624</v>
      </c>
      <c r="K1558" t="b">
        <v>0</v>
      </c>
      <c r="L1558">
        <v>12</v>
      </c>
      <c r="M1558" t="b">
        <v>0</v>
      </c>
      <c r="N1558" s="5">
        <f>Table1[[#This Row],[pledged]]/Table1[[#This Row],[backers_count]]</f>
        <v>56.416666666666664</v>
      </c>
      <c r="O1558" s="1">
        <f t="shared" si="74"/>
        <v>45</v>
      </c>
      <c r="P1558" s="5" t="s">
        <v>8288</v>
      </c>
      <c r="Q1558" s="1" t="s">
        <v>8339</v>
      </c>
      <c r="R1558" s="1" t="s">
        <v>8344</v>
      </c>
      <c r="S1558" s="9">
        <f t="shared" si="72"/>
        <v>42525.153055555551</v>
      </c>
      <c r="T1558" s="11">
        <f t="shared" si="73"/>
        <v>42555.153055555551</v>
      </c>
      <c r="U1558" s="12" t="str">
        <f>TEXT(Table1[[#This Row],[Date Created Conversion (Launched at)]],"mmmm")</f>
        <v>June</v>
      </c>
      <c r="V1558" s="12">
        <f>YEAR(Table1[[#This Row],[Date Created Conversion (Launched at)]])</f>
        <v>2016</v>
      </c>
    </row>
    <row r="1559" spans="1:22" ht="43" x14ac:dyDescent="0.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 s="8">
        <v>1411227633</v>
      </c>
      <c r="J1559" s="8">
        <v>1408549233</v>
      </c>
      <c r="K1559" t="b">
        <v>0</v>
      </c>
      <c r="L1559">
        <v>1</v>
      </c>
      <c r="M1559" t="b">
        <v>0</v>
      </c>
      <c r="N1559" s="5">
        <f>Table1[[#This Row],[pledged]]/Table1[[#This Row],[backers_count]]</f>
        <v>100</v>
      </c>
      <c r="O1559" s="1">
        <f t="shared" si="74"/>
        <v>4</v>
      </c>
      <c r="P1559" s="5" t="s">
        <v>8288</v>
      </c>
      <c r="Q1559" s="1" t="s">
        <v>8339</v>
      </c>
      <c r="R1559" s="1" t="s">
        <v>8344</v>
      </c>
      <c r="S1559" s="9">
        <f t="shared" si="72"/>
        <v>41871.65315972222</v>
      </c>
      <c r="T1559" s="11">
        <f t="shared" si="73"/>
        <v>41902.65315972222</v>
      </c>
      <c r="U1559" s="12" t="str">
        <f>TEXT(Table1[[#This Row],[Date Created Conversion (Launched at)]],"mmmm")</f>
        <v>August</v>
      </c>
      <c r="V1559" s="12">
        <f>YEAR(Table1[[#This Row],[Date Created Conversion (Launched at)]])</f>
        <v>2014</v>
      </c>
    </row>
    <row r="1560" spans="1:22" ht="28.7" x14ac:dyDescent="0.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 s="8">
        <v>1440763920</v>
      </c>
      <c r="J1560" s="8">
        <v>1435656759</v>
      </c>
      <c r="K1560" t="b">
        <v>0</v>
      </c>
      <c r="L1560">
        <v>3</v>
      </c>
      <c r="M1560" t="b">
        <v>0</v>
      </c>
      <c r="N1560" s="5">
        <f>Table1[[#This Row],[pledged]]/Table1[[#This Row],[backers_count]]</f>
        <v>11.666666666666666</v>
      </c>
      <c r="O1560" s="1">
        <f t="shared" si="74"/>
        <v>5</v>
      </c>
      <c r="P1560" s="5" t="s">
        <v>8288</v>
      </c>
      <c r="Q1560" s="1" t="s">
        <v>8339</v>
      </c>
      <c r="R1560" s="1" t="s">
        <v>8344</v>
      </c>
      <c r="S1560" s="9">
        <f t="shared" si="72"/>
        <v>42185.397673611107</v>
      </c>
      <c r="T1560" s="11">
        <f t="shared" si="73"/>
        <v>42244.508333333331</v>
      </c>
      <c r="U1560" s="12" t="str">
        <f>TEXT(Table1[[#This Row],[Date Created Conversion (Launched at)]],"mmmm")</f>
        <v>June</v>
      </c>
      <c r="V1560" s="12">
        <f>YEAR(Table1[[#This Row],[Date Created Conversion (Launched at)]])</f>
        <v>2015</v>
      </c>
    </row>
    <row r="1561" spans="1:22" ht="28.7" x14ac:dyDescent="0.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 s="8">
        <v>1430270199</v>
      </c>
      <c r="J1561" s="8">
        <v>1428974199</v>
      </c>
      <c r="K1561" t="b">
        <v>0</v>
      </c>
      <c r="L1561">
        <v>1</v>
      </c>
      <c r="M1561" t="b">
        <v>0</v>
      </c>
      <c r="N1561" s="5">
        <f>Table1[[#This Row],[pledged]]/Table1[[#This Row],[backers_count]]</f>
        <v>50</v>
      </c>
      <c r="O1561" s="1">
        <f t="shared" si="74"/>
        <v>0</v>
      </c>
      <c r="P1561" s="5" t="s">
        <v>8288</v>
      </c>
      <c r="Q1561" s="1" t="s">
        <v>8339</v>
      </c>
      <c r="R1561" s="1" t="s">
        <v>8344</v>
      </c>
      <c r="S1561" s="9">
        <f t="shared" si="72"/>
        <v>42108.053229166668</v>
      </c>
      <c r="T1561" s="11">
        <f t="shared" si="73"/>
        <v>42123.053229166668</v>
      </c>
      <c r="U1561" s="12" t="str">
        <f>TEXT(Table1[[#This Row],[Date Created Conversion (Launched at)]],"mmmm")</f>
        <v>April</v>
      </c>
      <c r="V1561" s="12">
        <f>YEAR(Table1[[#This Row],[Date Created Conversion (Launched at)]])</f>
        <v>2015</v>
      </c>
    </row>
    <row r="1562" spans="1:22" ht="43" x14ac:dyDescent="0.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 s="8">
        <v>1415842193</v>
      </c>
      <c r="J1562" s="8">
        <v>1414110593</v>
      </c>
      <c r="K1562" t="b">
        <v>0</v>
      </c>
      <c r="L1562">
        <v>4</v>
      </c>
      <c r="M1562" t="b">
        <v>0</v>
      </c>
      <c r="N1562" s="5">
        <f>Table1[[#This Row],[pledged]]/Table1[[#This Row],[backers_count]]</f>
        <v>23.5</v>
      </c>
      <c r="O1562" s="1">
        <f t="shared" si="74"/>
        <v>4</v>
      </c>
      <c r="P1562" s="5" t="s">
        <v>8288</v>
      </c>
      <c r="Q1562" s="1" t="s">
        <v>8339</v>
      </c>
      <c r="R1562" s="1" t="s">
        <v>8344</v>
      </c>
      <c r="S1562" s="9">
        <f t="shared" si="72"/>
        <v>41936.020752314813</v>
      </c>
      <c r="T1562" s="11">
        <f t="shared" si="73"/>
        <v>41956.062418981484</v>
      </c>
      <c r="U1562" s="12" t="str">
        <f>TEXT(Table1[[#This Row],[Date Created Conversion (Launched at)]],"mmmm")</f>
        <v>October</v>
      </c>
      <c r="V1562" s="12">
        <f>YEAR(Table1[[#This Row],[Date Created Conversion (Launched at)]])</f>
        <v>2014</v>
      </c>
    </row>
    <row r="1563" spans="1:22" ht="43" x14ac:dyDescent="0.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 s="8">
        <v>1383789603</v>
      </c>
      <c r="J1563" s="8">
        <v>1381194003</v>
      </c>
      <c r="K1563" t="b">
        <v>0</v>
      </c>
      <c r="L1563">
        <v>1</v>
      </c>
      <c r="M1563" t="b">
        <v>0</v>
      </c>
      <c r="N1563" s="5">
        <f>Table1[[#This Row],[pledged]]/Table1[[#This Row],[backers_count]]</f>
        <v>67</v>
      </c>
      <c r="O1563" s="1">
        <f t="shared" si="74"/>
        <v>1</v>
      </c>
      <c r="P1563" s="5" t="s">
        <v>8289</v>
      </c>
      <c r="Q1563" s="1" t="s">
        <v>8323</v>
      </c>
      <c r="R1563" s="1" t="s">
        <v>8345</v>
      </c>
      <c r="S1563" s="9">
        <f t="shared" si="72"/>
        <v>41555.041701388887</v>
      </c>
      <c r="T1563" s="11">
        <f t="shared" si="73"/>
        <v>41585.083368055552</v>
      </c>
      <c r="U1563" s="12" t="str">
        <f>TEXT(Table1[[#This Row],[Date Created Conversion (Launched at)]],"mmmm")</f>
        <v>October</v>
      </c>
      <c r="V1563" s="12">
        <f>YEAR(Table1[[#This Row],[Date Created Conversion (Launched at)]])</f>
        <v>2013</v>
      </c>
    </row>
    <row r="1564" spans="1:22" ht="43" x14ac:dyDescent="0.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 s="8">
        <v>1259715000</v>
      </c>
      <c r="J1564" s="8">
        <v>1253712916</v>
      </c>
      <c r="K1564" t="b">
        <v>0</v>
      </c>
      <c r="L1564">
        <v>0</v>
      </c>
      <c r="M1564" t="b">
        <v>0</v>
      </c>
      <c r="N1564" s="5" t="e">
        <f>Table1[[#This Row],[pledged]]/Table1[[#This Row],[backers_count]]</f>
        <v>#DIV/0!</v>
      </c>
      <c r="O1564" s="1">
        <f t="shared" si="74"/>
        <v>0</v>
      </c>
      <c r="P1564" s="5" t="s">
        <v>8289</v>
      </c>
      <c r="Q1564" s="1" t="s">
        <v>8323</v>
      </c>
      <c r="R1564" s="1" t="s">
        <v>8345</v>
      </c>
      <c r="S1564" s="9">
        <f t="shared" si="72"/>
        <v>40079.566157407404</v>
      </c>
      <c r="T1564" s="11">
        <f t="shared" si="73"/>
        <v>40149.034722222219</v>
      </c>
      <c r="U1564" s="12" t="str">
        <f>TEXT(Table1[[#This Row],[Date Created Conversion (Launched at)]],"mmmm")</f>
        <v>September</v>
      </c>
      <c r="V1564" s="12">
        <f>YEAR(Table1[[#This Row],[Date Created Conversion (Launched at)]])</f>
        <v>2009</v>
      </c>
    </row>
    <row r="1565" spans="1:22" ht="43" x14ac:dyDescent="0.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 s="8">
        <v>1394815751</v>
      </c>
      <c r="J1565" s="8">
        <v>1389635351</v>
      </c>
      <c r="K1565" t="b">
        <v>0</v>
      </c>
      <c r="L1565">
        <v>2</v>
      </c>
      <c r="M1565" t="b">
        <v>0</v>
      </c>
      <c r="N1565" s="5">
        <f>Table1[[#This Row],[pledged]]/Table1[[#This Row],[backers_count]]</f>
        <v>42.5</v>
      </c>
      <c r="O1565" s="1">
        <f t="shared" si="74"/>
        <v>1</v>
      </c>
      <c r="P1565" s="5" t="s">
        <v>8289</v>
      </c>
      <c r="Q1565" s="1" t="s">
        <v>8323</v>
      </c>
      <c r="R1565" s="1" t="s">
        <v>8345</v>
      </c>
      <c r="S1565" s="9">
        <f t="shared" si="72"/>
        <v>41652.742488425924</v>
      </c>
      <c r="T1565" s="11">
        <f t="shared" si="73"/>
        <v>41712.700821759259</v>
      </c>
      <c r="U1565" s="12" t="str">
        <f>TEXT(Table1[[#This Row],[Date Created Conversion (Launched at)]],"mmmm")</f>
        <v>January</v>
      </c>
      <c r="V1565" s="12">
        <f>YEAR(Table1[[#This Row],[Date Created Conversion (Launched at)]])</f>
        <v>2014</v>
      </c>
    </row>
    <row r="1566" spans="1:22" ht="43" x14ac:dyDescent="0.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 s="8">
        <v>1432843500</v>
      </c>
      <c r="J1566" s="8">
        <v>1430124509</v>
      </c>
      <c r="K1566" t="b">
        <v>0</v>
      </c>
      <c r="L1566">
        <v>1</v>
      </c>
      <c r="M1566" t="b">
        <v>0</v>
      </c>
      <c r="N1566" s="5">
        <f>Table1[[#This Row],[pledged]]/Table1[[#This Row],[backers_count]]</f>
        <v>10</v>
      </c>
      <c r="O1566" s="1">
        <f t="shared" si="74"/>
        <v>0</v>
      </c>
      <c r="P1566" s="5" t="s">
        <v>8289</v>
      </c>
      <c r="Q1566" s="1" t="s">
        <v>8323</v>
      </c>
      <c r="R1566" s="1" t="s">
        <v>8345</v>
      </c>
      <c r="S1566" s="9">
        <f t="shared" si="72"/>
        <v>42121.367002314815</v>
      </c>
      <c r="T1566" s="11">
        <f t="shared" si="73"/>
        <v>42152.836805555555</v>
      </c>
      <c r="U1566" s="12" t="str">
        <f>TEXT(Table1[[#This Row],[Date Created Conversion (Launched at)]],"mmmm")</f>
        <v>April</v>
      </c>
      <c r="V1566" s="12">
        <f>YEAR(Table1[[#This Row],[Date Created Conversion (Launched at)]])</f>
        <v>2015</v>
      </c>
    </row>
    <row r="1567" spans="1:22" ht="43" x14ac:dyDescent="0.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 s="8">
        <v>1307554261</v>
      </c>
      <c r="J1567" s="8">
        <v>1304962261</v>
      </c>
      <c r="K1567" t="b">
        <v>0</v>
      </c>
      <c r="L1567">
        <v>1</v>
      </c>
      <c r="M1567" t="b">
        <v>0</v>
      </c>
      <c r="N1567" s="5">
        <f>Table1[[#This Row],[pledged]]/Table1[[#This Row],[backers_count]]</f>
        <v>100</v>
      </c>
      <c r="O1567" s="1">
        <f t="shared" si="74"/>
        <v>3</v>
      </c>
      <c r="P1567" s="5" t="s">
        <v>8289</v>
      </c>
      <c r="Q1567" s="1" t="s">
        <v>8323</v>
      </c>
      <c r="R1567" s="1" t="s">
        <v>8345</v>
      </c>
      <c r="S1567" s="9">
        <f t="shared" si="72"/>
        <v>40672.729872685188</v>
      </c>
      <c r="T1567" s="11">
        <f t="shared" si="73"/>
        <v>40702.729872685188</v>
      </c>
      <c r="U1567" s="12" t="str">
        <f>TEXT(Table1[[#This Row],[Date Created Conversion (Launched at)]],"mmmm")</f>
        <v>May</v>
      </c>
      <c r="V1567" s="12">
        <f>YEAR(Table1[[#This Row],[Date Created Conversion (Launched at)]])</f>
        <v>2011</v>
      </c>
    </row>
    <row r="1568" spans="1:22" ht="43" x14ac:dyDescent="0.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 s="8">
        <v>1469656800</v>
      </c>
      <c r="J1568" s="8">
        <v>1467151204</v>
      </c>
      <c r="K1568" t="b">
        <v>0</v>
      </c>
      <c r="L1568">
        <v>59</v>
      </c>
      <c r="M1568" t="b">
        <v>0</v>
      </c>
      <c r="N1568" s="5">
        <f>Table1[[#This Row],[pledged]]/Table1[[#This Row],[backers_count]]</f>
        <v>108.05084745762711</v>
      </c>
      <c r="O1568" s="1">
        <f t="shared" si="74"/>
        <v>21</v>
      </c>
      <c r="P1568" s="5" t="s">
        <v>8289</v>
      </c>
      <c r="Q1568" s="1" t="s">
        <v>8323</v>
      </c>
      <c r="R1568" s="1" t="s">
        <v>8345</v>
      </c>
      <c r="S1568" s="9">
        <f t="shared" si="72"/>
        <v>42549.916712962964</v>
      </c>
      <c r="T1568" s="11">
        <f t="shared" si="73"/>
        <v>42578.916666666672</v>
      </c>
      <c r="U1568" s="12" t="str">
        <f>TEXT(Table1[[#This Row],[Date Created Conversion (Launched at)]],"mmmm")</f>
        <v>June</v>
      </c>
      <c r="V1568" s="12">
        <f>YEAR(Table1[[#This Row],[Date Created Conversion (Launched at)]])</f>
        <v>2016</v>
      </c>
    </row>
    <row r="1569" spans="1:22" ht="43" x14ac:dyDescent="0.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 s="8">
        <v>1392595200</v>
      </c>
      <c r="J1569" s="8">
        <v>1391293745</v>
      </c>
      <c r="K1569" t="b">
        <v>0</v>
      </c>
      <c r="L1569">
        <v>13</v>
      </c>
      <c r="M1569" t="b">
        <v>0</v>
      </c>
      <c r="N1569" s="5">
        <f>Table1[[#This Row],[pledged]]/Table1[[#This Row],[backers_count]]</f>
        <v>26.923076923076923</v>
      </c>
      <c r="O1569" s="1">
        <f t="shared" si="74"/>
        <v>4</v>
      </c>
      <c r="P1569" s="5" t="s">
        <v>8289</v>
      </c>
      <c r="Q1569" s="1" t="s">
        <v>8323</v>
      </c>
      <c r="R1569" s="1" t="s">
        <v>8345</v>
      </c>
      <c r="S1569" s="9">
        <f t="shared" si="72"/>
        <v>41671.93686342593</v>
      </c>
      <c r="T1569" s="11">
        <f t="shared" si="73"/>
        <v>41687</v>
      </c>
      <c r="U1569" s="12" t="str">
        <f>TEXT(Table1[[#This Row],[Date Created Conversion (Launched at)]],"mmmm")</f>
        <v>February</v>
      </c>
      <c r="V1569" s="12">
        <f>YEAR(Table1[[#This Row],[Date Created Conversion (Launched at)]])</f>
        <v>2014</v>
      </c>
    </row>
    <row r="1570" spans="1:22" ht="43" x14ac:dyDescent="0.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 s="8">
        <v>1419384585</v>
      </c>
      <c r="J1570" s="8">
        <v>1416360585</v>
      </c>
      <c r="K1570" t="b">
        <v>0</v>
      </c>
      <c r="L1570">
        <v>22</v>
      </c>
      <c r="M1570" t="b">
        <v>0</v>
      </c>
      <c r="N1570" s="5">
        <f>Table1[[#This Row],[pledged]]/Table1[[#This Row],[backers_count]]</f>
        <v>155</v>
      </c>
      <c r="O1570" s="1">
        <f t="shared" si="74"/>
        <v>14</v>
      </c>
      <c r="P1570" s="5" t="s">
        <v>8289</v>
      </c>
      <c r="Q1570" s="1" t="s">
        <v>8323</v>
      </c>
      <c r="R1570" s="1" t="s">
        <v>8345</v>
      </c>
      <c r="S1570" s="9">
        <f t="shared" si="72"/>
        <v>41962.062326388885</v>
      </c>
      <c r="T1570" s="11">
        <f t="shared" si="73"/>
        <v>41997.062326388885</v>
      </c>
      <c r="U1570" s="12" t="str">
        <f>TEXT(Table1[[#This Row],[Date Created Conversion (Launched at)]],"mmmm")</f>
        <v>November</v>
      </c>
      <c r="V1570" s="12">
        <f>YEAR(Table1[[#This Row],[Date Created Conversion (Launched at)]])</f>
        <v>2014</v>
      </c>
    </row>
    <row r="1571" spans="1:22" x14ac:dyDescent="0.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 s="8">
        <v>1369498714</v>
      </c>
      <c r="J1571" s="8">
        <v>1366906714</v>
      </c>
      <c r="K1571" t="b">
        <v>0</v>
      </c>
      <c r="L1571">
        <v>0</v>
      </c>
      <c r="M1571" t="b">
        <v>0</v>
      </c>
      <c r="N1571" s="5" t="e">
        <f>Table1[[#This Row],[pledged]]/Table1[[#This Row],[backers_count]]</f>
        <v>#DIV/0!</v>
      </c>
      <c r="O1571" s="1">
        <f t="shared" si="74"/>
        <v>0</v>
      </c>
      <c r="P1571" s="5" t="s">
        <v>8289</v>
      </c>
      <c r="Q1571" s="1" t="s">
        <v>8323</v>
      </c>
      <c r="R1571" s="1" t="s">
        <v>8345</v>
      </c>
      <c r="S1571" s="9">
        <f t="shared" si="72"/>
        <v>41389.679560185185</v>
      </c>
      <c r="T1571" s="11">
        <f t="shared" si="73"/>
        <v>41419.679560185185</v>
      </c>
      <c r="U1571" s="12" t="str">
        <f>TEXT(Table1[[#This Row],[Date Created Conversion (Launched at)]],"mmmm")</f>
        <v>April</v>
      </c>
      <c r="V1571" s="12">
        <f>YEAR(Table1[[#This Row],[Date Created Conversion (Launched at)]])</f>
        <v>2013</v>
      </c>
    </row>
    <row r="1572" spans="1:22" ht="28.7" x14ac:dyDescent="0.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 s="8">
        <v>1460140282</v>
      </c>
      <c r="J1572" s="8">
        <v>1457551882</v>
      </c>
      <c r="K1572" t="b">
        <v>0</v>
      </c>
      <c r="L1572">
        <v>52</v>
      </c>
      <c r="M1572" t="b">
        <v>0</v>
      </c>
      <c r="N1572" s="5">
        <f>Table1[[#This Row],[pledged]]/Table1[[#This Row],[backers_count]]</f>
        <v>47.769230769230766</v>
      </c>
      <c r="O1572" s="1">
        <f t="shared" si="74"/>
        <v>41</v>
      </c>
      <c r="P1572" s="5" t="s">
        <v>8289</v>
      </c>
      <c r="Q1572" s="1" t="s">
        <v>8323</v>
      </c>
      <c r="R1572" s="1" t="s">
        <v>8345</v>
      </c>
      <c r="S1572" s="9">
        <f t="shared" si="72"/>
        <v>42438.813449074078</v>
      </c>
      <c r="T1572" s="11">
        <f t="shared" si="73"/>
        <v>42468.771782407406</v>
      </c>
      <c r="U1572" s="12" t="str">
        <f>TEXT(Table1[[#This Row],[Date Created Conversion (Launched at)]],"mmmm")</f>
        <v>March</v>
      </c>
      <c r="V1572" s="12">
        <f>YEAR(Table1[[#This Row],[Date Created Conversion (Launched at)]])</f>
        <v>2016</v>
      </c>
    </row>
    <row r="1573" spans="1:22" ht="43" x14ac:dyDescent="0.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 s="8">
        <v>1434738483</v>
      </c>
      <c r="J1573" s="8">
        <v>1432146483</v>
      </c>
      <c r="K1573" t="b">
        <v>0</v>
      </c>
      <c r="L1573">
        <v>4</v>
      </c>
      <c r="M1573" t="b">
        <v>0</v>
      </c>
      <c r="N1573" s="5">
        <f>Table1[[#This Row],[pledged]]/Table1[[#This Row],[backers_count]]</f>
        <v>20</v>
      </c>
      <c r="O1573" s="1">
        <f t="shared" si="74"/>
        <v>1</v>
      </c>
      <c r="P1573" s="5" t="s">
        <v>8289</v>
      </c>
      <c r="Q1573" s="1" t="s">
        <v>8323</v>
      </c>
      <c r="R1573" s="1" t="s">
        <v>8345</v>
      </c>
      <c r="S1573" s="9">
        <f t="shared" si="72"/>
        <v>42144.769479166665</v>
      </c>
      <c r="T1573" s="11">
        <f t="shared" si="73"/>
        <v>42174.769479166665</v>
      </c>
      <c r="U1573" s="12" t="str">
        <f>TEXT(Table1[[#This Row],[Date Created Conversion (Launched at)]],"mmmm")</f>
        <v>May</v>
      </c>
      <c r="V1573" s="12">
        <f>YEAR(Table1[[#This Row],[Date Created Conversion (Launched at)]])</f>
        <v>2015</v>
      </c>
    </row>
    <row r="1574" spans="1:22" ht="43" x14ac:dyDescent="0.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 s="8">
        <v>1456703940</v>
      </c>
      <c r="J1574" s="8">
        <v>1454546859</v>
      </c>
      <c r="K1574" t="b">
        <v>0</v>
      </c>
      <c r="L1574">
        <v>3</v>
      </c>
      <c r="M1574" t="b">
        <v>0</v>
      </c>
      <c r="N1574" s="5">
        <f>Table1[[#This Row],[pledged]]/Table1[[#This Row],[backers_count]]</f>
        <v>41.666666666666664</v>
      </c>
      <c r="O1574" s="1">
        <f t="shared" si="74"/>
        <v>5</v>
      </c>
      <c r="P1574" s="5" t="s">
        <v>8289</v>
      </c>
      <c r="Q1574" s="1" t="s">
        <v>8323</v>
      </c>
      <c r="R1574" s="1" t="s">
        <v>8345</v>
      </c>
      <c r="S1574" s="9">
        <f t="shared" si="72"/>
        <v>42404.033090277779</v>
      </c>
      <c r="T1574" s="11">
        <f t="shared" si="73"/>
        <v>42428.999305555553</v>
      </c>
      <c r="U1574" s="12" t="str">
        <f>TEXT(Table1[[#This Row],[Date Created Conversion (Launched at)]],"mmmm")</f>
        <v>February</v>
      </c>
      <c r="V1574" s="12">
        <f>YEAR(Table1[[#This Row],[Date Created Conversion (Launched at)]])</f>
        <v>2016</v>
      </c>
    </row>
    <row r="1575" spans="1:22" ht="43" x14ac:dyDescent="0.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 s="8">
        <v>1491019140</v>
      </c>
      <c r="J1575" s="8">
        <v>1487548802</v>
      </c>
      <c r="K1575" t="b">
        <v>0</v>
      </c>
      <c r="L1575">
        <v>3</v>
      </c>
      <c r="M1575" t="b">
        <v>0</v>
      </c>
      <c r="N1575" s="5">
        <f>Table1[[#This Row],[pledged]]/Table1[[#This Row],[backers_count]]</f>
        <v>74.333333333333329</v>
      </c>
      <c r="O1575" s="1">
        <f t="shared" si="74"/>
        <v>2</v>
      </c>
      <c r="P1575" s="5" t="s">
        <v>8289</v>
      </c>
      <c r="Q1575" s="1" t="s">
        <v>8323</v>
      </c>
      <c r="R1575" s="1" t="s">
        <v>8345</v>
      </c>
      <c r="S1575" s="9">
        <f t="shared" si="72"/>
        <v>42786.000023148154</v>
      </c>
      <c r="T1575" s="11">
        <f t="shared" si="73"/>
        <v>42826.165972222225</v>
      </c>
      <c r="U1575" s="12" t="str">
        <f>TEXT(Table1[[#This Row],[Date Created Conversion (Launched at)]],"mmmm")</f>
        <v>February</v>
      </c>
      <c r="V1575" s="12">
        <f>YEAR(Table1[[#This Row],[Date Created Conversion (Launched at)]])</f>
        <v>2017</v>
      </c>
    </row>
    <row r="1576" spans="1:22" ht="43" x14ac:dyDescent="0.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 s="8">
        <v>1424211329</v>
      </c>
      <c r="J1576" s="8">
        <v>1421187329</v>
      </c>
      <c r="K1576" t="b">
        <v>0</v>
      </c>
      <c r="L1576">
        <v>6</v>
      </c>
      <c r="M1576" t="b">
        <v>0</v>
      </c>
      <c r="N1576" s="5">
        <f>Table1[[#This Row],[pledged]]/Table1[[#This Row],[backers_count]]</f>
        <v>84.333333333333329</v>
      </c>
      <c r="O1576" s="1">
        <f t="shared" si="74"/>
        <v>5</v>
      </c>
      <c r="P1576" s="5" t="s">
        <v>8289</v>
      </c>
      <c r="Q1576" s="1" t="s">
        <v>8323</v>
      </c>
      <c r="R1576" s="1" t="s">
        <v>8345</v>
      </c>
      <c r="S1576" s="9">
        <f t="shared" si="72"/>
        <v>42017.927418981482</v>
      </c>
      <c r="T1576" s="11">
        <f t="shared" si="73"/>
        <v>42052.927418981482</v>
      </c>
      <c r="U1576" s="12" t="str">
        <f>TEXT(Table1[[#This Row],[Date Created Conversion (Launched at)]],"mmmm")</f>
        <v>January</v>
      </c>
      <c r="V1576" s="12">
        <f>YEAR(Table1[[#This Row],[Date Created Conversion (Launched at)]])</f>
        <v>2015</v>
      </c>
    </row>
    <row r="1577" spans="1:22" ht="43" x14ac:dyDescent="0.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 s="8">
        <v>1404909296</v>
      </c>
      <c r="J1577" s="8">
        <v>1402317296</v>
      </c>
      <c r="K1577" t="b">
        <v>0</v>
      </c>
      <c r="L1577">
        <v>35</v>
      </c>
      <c r="M1577" t="b">
        <v>0</v>
      </c>
      <c r="N1577" s="5">
        <f>Table1[[#This Row],[pledged]]/Table1[[#This Row],[backers_count]]</f>
        <v>65.457142857142856</v>
      </c>
      <c r="O1577" s="1">
        <f t="shared" si="74"/>
        <v>23</v>
      </c>
      <c r="P1577" s="5" t="s">
        <v>8289</v>
      </c>
      <c r="Q1577" s="1" t="s">
        <v>8323</v>
      </c>
      <c r="R1577" s="1" t="s">
        <v>8345</v>
      </c>
      <c r="S1577" s="9">
        <f t="shared" si="72"/>
        <v>41799.524259259255</v>
      </c>
      <c r="T1577" s="11">
        <f t="shared" si="73"/>
        <v>41829.524259259255</v>
      </c>
      <c r="U1577" s="12" t="str">
        <f>TEXT(Table1[[#This Row],[Date Created Conversion (Launched at)]],"mmmm")</f>
        <v>June</v>
      </c>
      <c r="V1577" s="12">
        <f>YEAR(Table1[[#This Row],[Date Created Conversion (Launched at)]])</f>
        <v>2014</v>
      </c>
    </row>
    <row r="1578" spans="1:22" ht="28.7" x14ac:dyDescent="0.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 s="8">
        <v>1435698368</v>
      </c>
      <c r="J1578" s="8">
        <v>1431810368</v>
      </c>
      <c r="K1578" t="b">
        <v>0</v>
      </c>
      <c r="L1578">
        <v>10</v>
      </c>
      <c r="M1578" t="b">
        <v>0</v>
      </c>
      <c r="N1578" s="5">
        <f>Table1[[#This Row],[pledged]]/Table1[[#This Row],[backers_count]]</f>
        <v>65</v>
      </c>
      <c r="O1578" s="1">
        <f t="shared" si="74"/>
        <v>13</v>
      </c>
      <c r="P1578" s="5" t="s">
        <v>8289</v>
      </c>
      <c r="Q1578" s="1" t="s">
        <v>8323</v>
      </c>
      <c r="R1578" s="1" t="s">
        <v>8345</v>
      </c>
      <c r="S1578" s="9">
        <f t="shared" si="72"/>
        <v>42140.879259259258</v>
      </c>
      <c r="T1578" s="11">
        <f t="shared" si="73"/>
        <v>42185.879259259258</v>
      </c>
      <c r="U1578" s="12" t="str">
        <f>TEXT(Table1[[#This Row],[Date Created Conversion (Launched at)]],"mmmm")</f>
        <v>May</v>
      </c>
      <c r="V1578" s="12">
        <f>YEAR(Table1[[#This Row],[Date Created Conversion (Launched at)]])</f>
        <v>2015</v>
      </c>
    </row>
    <row r="1579" spans="1:22" ht="43" x14ac:dyDescent="0.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 s="8">
        <v>1343161248</v>
      </c>
      <c r="J1579" s="8">
        <v>1337977248</v>
      </c>
      <c r="K1579" t="b">
        <v>0</v>
      </c>
      <c r="L1579">
        <v>2</v>
      </c>
      <c r="M1579" t="b">
        <v>0</v>
      </c>
      <c r="N1579" s="5">
        <f>Table1[[#This Row],[pledged]]/Table1[[#This Row],[backers_count]]</f>
        <v>27.5</v>
      </c>
      <c r="O1579" s="1">
        <f t="shared" si="74"/>
        <v>1</v>
      </c>
      <c r="P1579" s="5" t="s">
        <v>8289</v>
      </c>
      <c r="Q1579" s="1" t="s">
        <v>8323</v>
      </c>
      <c r="R1579" s="1" t="s">
        <v>8345</v>
      </c>
      <c r="S1579" s="9">
        <f t="shared" si="72"/>
        <v>41054.847777777773</v>
      </c>
      <c r="T1579" s="11">
        <f t="shared" si="73"/>
        <v>41114.847777777773</v>
      </c>
      <c r="U1579" s="12" t="str">
        <f>TEXT(Table1[[#This Row],[Date Created Conversion (Launched at)]],"mmmm")</f>
        <v>May</v>
      </c>
      <c r="V1579" s="12">
        <f>YEAR(Table1[[#This Row],[Date Created Conversion (Launched at)]])</f>
        <v>2012</v>
      </c>
    </row>
    <row r="1580" spans="1:22" ht="57.35" x14ac:dyDescent="0.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 s="8">
        <v>1283392800</v>
      </c>
      <c r="J1580" s="8">
        <v>1281317691</v>
      </c>
      <c r="K1580" t="b">
        <v>0</v>
      </c>
      <c r="L1580">
        <v>4</v>
      </c>
      <c r="M1580" t="b">
        <v>0</v>
      </c>
      <c r="N1580" s="5">
        <f>Table1[[#This Row],[pledged]]/Table1[[#This Row],[backers_count]]</f>
        <v>51.25</v>
      </c>
      <c r="O1580" s="1">
        <f t="shared" si="74"/>
        <v>11</v>
      </c>
      <c r="P1580" s="5" t="s">
        <v>8289</v>
      </c>
      <c r="Q1580" s="1" t="s">
        <v>8323</v>
      </c>
      <c r="R1580" s="1" t="s">
        <v>8345</v>
      </c>
      <c r="S1580" s="9">
        <f t="shared" si="72"/>
        <v>40399.065868055557</v>
      </c>
      <c r="T1580" s="11">
        <f t="shared" si="73"/>
        <v>40423.083333333336</v>
      </c>
      <c r="U1580" s="12" t="str">
        <f>TEXT(Table1[[#This Row],[Date Created Conversion (Launched at)]],"mmmm")</f>
        <v>August</v>
      </c>
      <c r="V1580" s="12">
        <f>YEAR(Table1[[#This Row],[Date Created Conversion (Launched at)]])</f>
        <v>2010</v>
      </c>
    </row>
    <row r="1581" spans="1:22" ht="28.7" x14ac:dyDescent="0.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 s="8">
        <v>1377734091</v>
      </c>
      <c r="J1581" s="8">
        <v>1374882891</v>
      </c>
      <c r="K1581" t="b">
        <v>0</v>
      </c>
      <c r="L1581">
        <v>2</v>
      </c>
      <c r="M1581" t="b">
        <v>0</v>
      </c>
      <c r="N1581" s="5">
        <f>Table1[[#This Row],[pledged]]/Table1[[#This Row],[backers_count]]</f>
        <v>14</v>
      </c>
      <c r="O1581" s="1">
        <f t="shared" si="74"/>
        <v>1</v>
      </c>
      <c r="P1581" s="5" t="s">
        <v>8289</v>
      </c>
      <c r="Q1581" s="1" t="s">
        <v>8323</v>
      </c>
      <c r="R1581" s="1" t="s">
        <v>8345</v>
      </c>
      <c r="S1581" s="9">
        <f t="shared" si="72"/>
        <v>41481.996423611112</v>
      </c>
      <c r="T1581" s="11">
        <f t="shared" si="73"/>
        <v>41514.996423611112</v>
      </c>
      <c r="U1581" s="12" t="str">
        <f>TEXT(Table1[[#This Row],[Date Created Conversion (Launched at)]],"mmmm")</f>
        <v>July</v>
      </c>
      <c r="V1581" s="12">
        <f>YEAR(Table1[[#This Row],[Date Created Conversion (Launched at)]])</f>
        <v>2013</v>
      </c>
    </row>
    <row r="1582" spans="1:22" ht="43" x14ac:dyDescent="0.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 s="8">
        <v>1337562726</v>
      </c>
      <c r="J1582" s="8">
        <v>1332378726</v>
      </c>
      <c r="K1582" t="b">
        <v>0</v>
      </c>
      <c r="L1582">
        <v>0</v>
      </c>
      <c r="M1582" t="b">
        <v>0</v>
      </c>
      <c r="N1582" s="5" t="e">
        <f>Table1[[#This Row],[pledged]]/Table1[[#This Row],[backers_count]]</f>
        <v>#DIV/0!</v>
      </c>
      <c r="O1582" s="1">
        <f t="shared" si="74"/>
        <v>0</v>
      </c>
      <c r="P1582" s="5" t="s">
        <v>8289</v>
      </c>
      <c r="Q1582" s="1" t="s">
        <v>8323</v>
      </c>
      <c r="R1582" s="1" t="s">
        <v>8345</v>
      </c>
      <c r="S1582" s="9">
        <f t="shared" si="72"/>
        <v>40990.050069444442</v>
      </c>
      <c r="T1582" s="11">
        <f t="shared" si="73"/>
        <v>41050.050069444442</v>
      </c>
      <c r="U1582" s="12" t="str">
        <f>TEXT(Table1[[#This Row],[Date Created Conversion (Launched at)]],"mmmm")</f>
        <v>March</v>
      </c>
      <c r="V1582" s="12">
        <f>YEAR(Table1[[#This Row],[Date Created Conversion (Launched at)]])</f>
        <v>2012</v>
      </c>
    </row>
    <row r="1583" spans="1:22" ht="43" x14ac:dyDescent="0.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 s="8">
        <v>1450521990</v>
      </c>
      <c r="J1583" s="8">
        <v>1447757190</v>
      </c>
      <c r="K1583" t="b">
        <v>0</v>
      </c>
      <c r="L1583">
        <v>1</v>
      </c>
      <c r="M1583" t="b">
        <v>0</v>
      </c>
      <c r="N1583" s="5">
        <f>Table1[[#This Row],[pledged]]/Table1[[#This Row],[backers_count]]</f>
        <v>5</v>
      </c>
      <c r="O1583" s="1">
        <f t="shared" si="74"/>
        <v>1</v>
      </c>
      <c r="P1583" s="5" t="s">
        <v>8290</v>
      </c>
      <c r="Q1583" s="1" t="s">
        <v>8339</v>
      </c>
      <c r="R1583" s="1" t="s">
        <v>8346</v>
      </c>
      <c r="S1583" s="9">
        <f t="shared" si="72"/>
        <v>42325.448958333334</v>
      </c>
      <c r="T1583" s="11">
        <f t="shared" si="73"/>
        <v>42357.448958333334</v>
      </c>
      <c r="U1583" s="12" t="str">
        <f>TEXT(Table1[[#This Row],[Date Created Conversion (Launched at)]],"mmmm")</f>
        <v>November</v>
      </c>
      <c r="V1583" s="12">
        <f>YEAR(Table1[[#This Row],[Date Created Conversion (Launched at)]])</f>
        <v>2015</v>
      </c>
    </row>
    <row r="1584" spans="1:22" ht="28.7" x14ac:dyDescent="0.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 s="8">
        <v>1445894400</v>
      </c>
      <c r="J1584" s="8">
        <v>1440961053</v>
      </c>
      <c r="K1584" t="b">
        <v>0</v>
      </c>
      <c r="L1584">
        <v>3</v>
      </c>
      <c r="M1584" t="b">
        <v>0</v>
      </c>
      <c r="N1584" s="5">
        <f>Table1[[#This Row],[pledged]]/Table1[[#This Row],[backers_count]]</f>
        <v>31</v>
      </c>
      <c r="O1584" s="1">
        <f t="shared" si="74"/>
        <v>9</v>
      </c>
      <c r="P1584" s="5" t="s">
        <v>8290</v>
      </c>
      <c r="Q1584" s="1" t="s">
        <v>8339</v>
      </c>
      <c r="R1584" s="1" t="s">
        <v>8346</v>
      </c>
      <c r="S1584" s="9">
        <f t="shared" si="72"/>
        <v>42246.789965277778</v>
      </c>
      <c r="T1584" s="11">
        <f t="shared" si="73"/>
        <v>42303.888888888891</v>
      </c>
      <c r="U1584" s="12" t="str">
        <f>TEXT(Table1[[#This Row],[Date Created Conversion (Launched at)]],"mmmm")</f>
        <v>August</v>
      </c>
      <c r="V1584" s="12">
        <f>YEAR(Table1[[#This Row],[Date Created Conversion (Launched at)]])</f>
        <v>2015</v>
      </c>
    </row>
    <row r="1585" spans="1:22" ht="43" x14ac:dyDescent="0.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 s="8">
        <v>1411681391</v>
      </c>
      <c r="J1585" s="8">
        <v>1409089391</v>
      </c>
      <c r="K1585" t="b">
        <v>0</v>
      </c>
      <c r="L1585">
        <v>1</v>
      </c>
      <c r="M1585" t="b">
        <v>0</v>
      </c>
      <c r="N1585" s="5">
        <f>Table1[[#This Row],[pledged]]/Table1[[#This Row],[backers_count]]</f>
        <v>15</v>
      </c>
      <c r="O1585" s="1">
        <f t="shared" si="74"/>
        <v>0</v>
      </c>
      <c r="P1585" s="5" t="s">
        <v>8290</v>
      </c>
      <c r="Q1585" s="1" t="s">
        <v>8339</v>
      </c>
      <c r="R1585" s="1" t="s">
        <v>8346</v>
      </c>
      <c r="S1585" s="9">
        <f t="shared" si="72"/>
        <v>41877.904988425929</v>
      </c>
      <c r="T1585" s="11">
        <f t="shared" si="73"/>
        <v>41907.904988425929</v>
      </c>
      <c r="U1585" s="12" t="str">
        <f>TEXT(Table1[[#This Row],[Date Created Conversion (Launched at)]],"mmmm")</f>
        <v>August</v>
      </c>
      <c r="V1585" s="12">
        <f>YEAR(Table1[[#This Row],[Date Created Conversion (Launched at)]])</f>
        <v>2014</v>
      </c>
    </row>
    <row r="1586" spans="1:22" ht="43" x14ac:dyDescent="0.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 s="8">
        <v>1401464101</v>
      </c>
      <c r="J1586" s="8">
        <v>1400600101</v>
      </c>
      <c r="K1586" t="b">
        <v>0</v>
      </c>
      <c r="L1586">
        <v>0</v>
      </c>
      <c r="M1586" t="b">
        <v>0</v>
      </c>
      <c r="N1586" s="5" t="e">
        <f>Table1[[#This Row],[pledged]]/Table1[[#This Row],[backers_count]]</f>
        <v>#DIV/0!</v>
      </c>
      <c r="O1586" s="1">
        <f t="shared" si="74"/>
        <v>0</v>
      </c>
      <c r="P1586" s="5" t="s">
        <v>8290</v>
      </c>
      <c r="Q1586" s="1" t="s">
        <v>8339</v>
      </c>
      <c r="R1586" s="1" t="s">
        <v>8346</v>
      </c>
      <c r="S1586" s="9">
        <f t="shared" si="72"/>
        <v>41779.649317129632</v>
      </c>
      <c r="T1586" s="11">
        <f t="shared" si="73"/>
        <v>41789.649317129632</v>
      </c>
      <c r="U1586" s="12" t="str">
        <f>TEXT(Table1[[#This Row],[Date Created Conversion (Launched at)]],"mmmm")</f>
        <v>May</v>
      </c>
      <c r="V1586" s="12">
        <f>YEAR(Table1[[#This Row],[Date Created Conversion (Launched at)]])</f>
        <v>2014</v>
      </c>
    </row>
    <row r="1587" spans="1:22" ht="43" x14ac:dyDescent="0.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 s="8">
        <v>1482663600</v>
      </c>
      <c r="J1587" s="8">
        <v>1480800568</v>
      </c>
      <c r="K1587" t="b">
        <v>0</v>
      </c>
      <c r="L1587">
        <v>12</v>
      </c>
      <c r="M1587" t="b">
        <v>0</v>
      </c>
      <c r="N1587" s="5">
        <f>Table1[[#This Row],[pledged]]/Table1[[#This Row],[backers_count]]</f>
        <v>131.66666666666666</v>
      </c>
      <c r="O1587" s="1">
        <f t="shared" si="74"/>
        <v>79</v>
      </c>
      <c r="P1587" s="5" t="s">
        <v>8290</v>
      </c>
      <c r="Q1587" s="1" t="s">
        <v>8339</v>
      </c>
      <c r="R1587" s="1" t="s">
        <v>8346</v>
      </c>
      <c r="S1587" s="9">
        <f t="shared" si="72"/>
        <v>42707.895462962959</v>
      </c>
      <c r="T1587" s="11">
        <f t="shared" si="73"/>
        <v>42729.458333333328</v>
      </c>
      <c r="U1587" s="12" t="str">
        <f>TEXT(Table1[[#This Row],[Date Created Conversion (Launched at)]],"mmmm")</f>
        <v>December</v>
      </c>
      <c r="V1587" s="12">
        <f>YEAR(Table1[[#This Row],[Date Created Conversion (Launched at)]])</f>
        <v>2016</v>
      </c>
    </row>
    <row r="1588" spans="1:22" ht="28.7" x14ac:dyDescent="0.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 s="8">
        <v>1428197422</v>
      </c>
      <c r="J1588" s="8">
        <v>1425609022</v>
      </c>
      <c r="K1588" t="b">
        <v>0</v>
      </c>
      <c r="L1588">
        <v>0</v>
      </c>
      <c r="M1588" t="b">
        <v>0</v>
      </c>
      <c r="N1588" s="5" t="e">
        <f>Table1[[#This Row],[pledged]]/Table1[[#This Row],[backers_count]]</f>
        <v>#DIV/0!</v>
      </c>
      <c r="O1588" s="1">
        <f t="shared" si="74"/>
        <v>0</v>
      </c>
      <c r="P1588" s="5" t="s">
        <v>8290</v>
      </c>
      <c r="Q1588" s="1" t="s">
        <v>8339</v>
      </c>
      <c r="R1588" s="1" t="s">
        <v>8346</v>
      </c>
      <c r="S1588" s="9">
        <f t="shared" si="72"/>
        <v>42069.104421296295</v>
      </c>
      <c r="T1588" s="11">
        <f t="shared" si="73"/>
        <v>42099.062754629631</v>
      </c>
      <c r="U1588" s="12" t="str">
        <f>TEXT(Table1[[#This Row],[Date Created Conversion (Launched at)]],"mmmm")</f>
        <v>March</v>
      </c>
      <c r="V1588" s="12">
        <f>YEAR(Table1[[#This Row],[Date Created Conversion (Launched at)]])</f>
        <v>2015</v>
      </c>
    </row>
    <row r="1589" spans="1:22" ht="43" x14ac:dyDescent="0.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 s="8">
        <v>1418510965</v>
      </c>
      <c r="J1589" s="8">
        <v>1415918965</v>
      </c>
      <c r="K1589" t="b">
        <v>0</v>
      </c>
      <c r="L1589">
        <v>1</v>
      </c>
      <c r="M1589" t="b">
        <v>0</v>
      </c>
      <c r="N1589" s="5">
        <f>Table1[[#This Row],[pledged]]/Table1[[#This Row],[backers_count]]</f>
        <v>1</v>
      </c>
      <c r="O1589" s="1">
        <f t="shared" si="74"/>
        <v>0</v>
      </c>
      <c r="P1589" s="5" t="s">
        <v>8290</v>
      </c>
      <c r="Q1589" s="1" t="s">
        <v>8339</v>
      </c>
      <c r="R1589" s="1" t="s">
        <v>8346</v>
      </c>
      <c r="S1589" s="9">
        <f t="shared" si="72"/>
        <v>41956.950983796298</v>
      </c>
      <c r="T1589" s="11">
        <f t="shared" si="73"/>
        <v>41986.950983796298</v>
      </c>
      <c r="U1589" s="12" t="str">
        <f>TEXT(Table1[[#This Row],[Date Created Conversion (Launched at)]],"mmmm")</f>
        <v>November</v>
      </c>
      <c r="V1589" s="12">
        <f>YEAR(Table1[[#This Row],[Date Created Conversion (Launched at)]])</f>
        <v>2014</v>
      </c>
    </row>
    <row r="1590" spans="1:22" ht="28.7" x14ac:dyDescent="0.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 s="8">
        <v>1422735120</v>
      </c>
      <c r="J1590" s="8">
        <v>1420091999</v>
      </c>
      <c r="K1590" t="b">
        <v>0</v>
      </c>
      <c r="L1590">
        <v>0</v>
      </c>
      <c r="M1590" t="b">
        <v>0</v>
      </c>
      <c r="N1590" s="5" t="e">
        <f>Table1[[#This Row],[pledged]]/Table1[[#This Row],[backers_count]]</f>
        <v>#DIV/0!</v>
      </c>
      <c r="O1590" s="1">
        <f t="shared" si="74"/>
        <v>0</v>
      </c>
      <c r="P1590" s="5" t="s">
        <v>8290</v>
      </c>
      <c r="Q1590" s="1" t="s">
        <v>8339</v>
      </c>
      <c r="R1590" s="1" t="s">
        <v>8346</v>
      </c>
      <c r="S1590" s="9">
        <f t="shared" si="72"/>
        <v>42005.24998842593</v>
      </c>
      <c r="T1590" s="11">
        <f t="shared" si="73"/>
        <v>42035.841666666667</v>
      </c>
      <c r="U1590" s="12" t="str">
        <f>TEXT(Table1[[#This Row],[Date Created Conversion (Launched at)]],"mmmm")</f>
        <v>January</v>
      </c>
      <c r="V1590" s="12">
        <f>YEAR(Table1[[#This Row],[Date Created Conversion (Launched at)]])</f>
        <v>2015</v>
      </c>
    </row>
    <row r="1591" spans="1:22" ht="43" x14ac:dyDescent="0.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 s="8">
        <v>1444433886</v>
      </c>
      <c r="J1591" s="8">
        <v>1441841886</v>
      </c>
      <c r="K1591" t="b">
        <v>0</v>
      </c>
      <c r="L1591">
        <v>0</v>
      </c>
      <c r="M1591" t="b">
        <v>0</v>
      </c>
      <c r="N1591" s="5" t="e">
        <f>Table1[[#This Row],[pledged]]/Table1[[#This Row],[backers_count]]</f>
        <v>#DIV/0!</v>
      </c>
      <c r="O1591" s="1">
        <f t="shared" si="74"/>
        <v>0</v>
      </c>
      <c r="P1591" s="5" t="s">
        <v>8290</v>
      </c>
      <c r="Q1591" s="1" t="s">
        <v>8339</v>
      </c>
      <c r="R1591" s="1" t="s">
        <v>8346</v>
      </c>
      <c r="S1591" s="9">
        <f t="shared" si="72"/>
        <v>42256.984791666662</v>
      </c>
      <c r="T1591" s="11">
        <f t="shared" si="73"/>
        <v>42286.984791666662</v>
      </c>
      <c r="U1591" s="12" t="str">
        <f>TEXT(Table1[[#This Row],[Date Created Conversion (Launched at)]],"mmmm")</f>
        <v>September</v>
      </c>
      <c r="V1591" s="12">
        <f>YEAR(Table1[[#This Row],[Date Created Conversion (Launched at)]])</f>
        <v>2015</v>
      </c>
    </row>
    <row r="1592" spans="1:22" x14ac:dyDescent="0.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 s="8">
        <v>1443040464</v>
      </c>
      <c r="J1592" s="8">
        <v>1440448464</v>
      </c>
      <c r="K1592" t="b">
        <v>0</v>
      </c>
      <c r="L1592">
        <v>2</v>
      </c>
      <c r="M1592" t="b">
        <v>0</v>
      </c>
      <c r="N1592" s="5">
        <f>Table1[[#This Row],[pledged]]/Table1[[#This Row],[backers_count]]</f>
        <v>510</v>
      </c>
      <c r="O1592" s="1">
        <f t="shared" si="74"/>
        <v>2</v>
      </c>
      <c r="P1592" s="5" t="s">
        <v>8290</v>
      </c>
      <c r="Q1592" s="1" t="s">
        <v>8339</v>
      </c>
      <c r="R1592" s="1" t="s">
        <v>8346</v>
      </c>
      <c r="S1592" s="9">
        <f t="shared" si="72"/>
        <v>42240.857222222221</v>
      </c>
      <c r="T1592" s="11">
        <f t="shared" si="73"/>
        <v>42270.857222222221</v>
      </c>
      <c r="U1592" s="12" t="str">
        <f>TEXT(Table1[[#This Row],[Date Created Conversion (Launched at)]],"mmmm")</f>
        <v>August</v>
      </c>
      <c r="V1592" s="12">
        <f>YEAR(Table1[[#This Row],[Date Created Conversion (Launched at)]])</f>
        <v>2015</v>
      </c>
    </row>
    <row r="1593" spans="1:22" ht="43" x14ac:dyDescent="0.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 s="8">
        <v>1459700741</v>
      </c>
      <c r="J1593" s="8">
        <v>1457112341</v>
      </c>
      <c r="K1593" t="b">
        <v>0</v>
      </c>
      <c r="L1593">
        <v>92</v>
      </c>
      <c r="M1593" t="b">
        <v>0</v>
      </c>
      <c r="N1593" s="5">
        <f>Table1[[#This Row],[pledged]]/Table1[[#This Row],[backers_count]]</f>
        <v>44.478260869565219</v>
      </c>
      <c r="O1593" s="1">
        <f t="shared" si="74"/>
        <v>29</v>
      </c>
      <c r="P1593" s="5" t="s">
        <v>8290</v>
      </c>
      <c r="Q1593" s="1" t="s">
        <v>8339</v>
      </c>
      <c r="R1593" s="1" t="s">
        <v>8346</v>
      </c>
      <c r="S1593" s="9">
        <f t="shared" si="72"/>
        <v>42433.726168981477</v>
      </c>
      <c r="T1593" s="11">
        <f t="shared" si="73"/>
        <v>42463.68450231482</v>
      </c>
      <c r="U1593" s="12" t="str">
        <f>TEXT(Table1[[#This Row],[Date Created Conversion (Launched at)]],"mmmm")</f>
        <v>March</v>
      </c>
      <c r="V1593" s="12">
        <f>YEAR(Table1[[#This Row],[Date Created Conversion (Launched at)]])</f>
        <v>2016</v>
      </c>
    </row>
    <row r="1594" spans="1:22" ht="28.7" x14ac:dyDescent="0.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 s="8">
        <v>1427503485</v>
      </c>
      <c r="J1594" s="8">
        <v>1423619085</v>
      </c>
      <c r="K1594" t="b">
        <v>0</v>
      </c>
      <c r="L1594">
        <v>0</v>
      </c>
      <c r="M1594" t="b">
        <v>0</v>
      </c>
      <c r="N1594" s="5" t="e">
        <f>Table1[[#This Row],[pledged]]/Table1[[#This Row],[backers_count]]</f>
        <v>#DIV/0!</v>
      </c>
      <c r="O1594" s="1">
        <f t="shared" si="74"/>
        <v>0</v>
      </c>
      <c r="P1594" s="5" t="s">
        <v>8290</v>
      </c>
      <c r="Q1594" s="1" t="s">
        <v>8339</v>
      </c>
      <c r="R1594" s="1" t="s">
        <v>8346</v>
      </c>
      <c r="S1594" s="9">
        <f t="shared" si="72"/>
        <v>42046.072743055556</v>
      </c>
      <c r="T1594" s="11">
        <f t="shared" si="73"/>
        <v>42091.031076388885</v>
      </c>
      <c r="U1594" s="12" t="str">
        <f>TEXT(Table1[[#This Row],[Date Created Conversion (Launched at)]],"mmmm")</f>
        <v>February</v>
      </c>
      <c r="V1594" s="12">
        <f>YEAR(Table1[[#This Row],[Date Created Conversion (Launched at)]])</f>
        <v>2015</v>
      </c>
    </row>
    <row r="1595" spans="1:22" ht="28.7" x14ac:dyDescent="0.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 s="8">
        <v>1425154655</v>
      </c>
      <c r="J1595" s="8">
        <v>1422562655</v>
      </c>
      <c r="K1595" t="b">
        <v>0</v>
      </c>
      <c r="L1595">
        <v>3</v>
      </c>
      <c r="M1595" t="b">
        <v>0</v>
      </c>
      <c r="N1595" s="5">
        <f>Table1[[#This Row],[pledged]]/Table1[[#This Row],[backers_count]]</f>
        <v>1</v>
      </c>
      <c r="O1595" s="1">
        <f t="shared" si="74"/>
        <v>0</v>
      </c>
      <c r="P1595" s="5" t="s">
        <v>8290</v>
      </c>
      <c r="Q1595" s="1" t="s">
        <v>8339</v>
      </c>
      <c r="R1595" s="1" t="s">
        <v>8346</v>
      </c>
      <c r="S1595" s="9">
        <f t="shared" si="72"/>
        <v>42033.845543981486</v>
      </c>
      <c r="T1595" s="11">
        <f t="shared" si="73"/>
        <v>42063.845543981486</v>
      </c>
      <c r="U1595" s="12" t="str">
        <f>TEXT(Table1[[#This Row],[Date Created Conversion (Launched at)]],"mmmm")</f>
        <v>January</v>
      </c>
      <c r="V1595" s="12">
        <f>YEAR(Table1[[#This Row],[Date Created Conversion (Launched at)]])</f>
        <v>2015</v>
      </c>
    </row>
    <row r="1596" spans="1:22" ht="28.7" x14ac:dyDescent="0.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 s="8">
        <v>1463329260</v>
      </c>
      <c r="J1596" s="8">
        <v>1458147982</v>
      </c>
      <c r="K1596" t="b">
        <v>0</v>
      </c>
      <c r="L1596">
        <v>10</v>
      </c>
      <c r="M1596" t="b">
        <v>0</v>
      </c>
      <c r="N1596" s="5">
        <f>Table1[[#This Row],[pledged]]/Table1[[#This Row],[backers_count]]</f>
        <v>20.5</v>
      </c>
      <c r="O1596" s="1">
        <f t="shared" si="74"/>
        <v>21</v>
      </c>
      <c r="P1596" s="5" t="s">
        <v>8290</v>
      </c>
      <c r="Q1596" s="1" t="s">
        <v>8339</v>
      </c>
      <c r="R1596" s="1" t="s">
        <v>8346</v>
      </c>
      <c r="S1596" s="9">
        <f t="shared" si="72"/>
        <v>42445.712754629625</v>
      </c>
      <c r="T1596" s="11">
        <f t="shared" si="73"/>
        <v>42505.681250000001</v>
      </c>
      <c r="U1596" s="12" t="str">
        <f>TEXT(Table1[[#This Row],[Date Created Conversion (Launched at)]],"mmmm")</f>
        <v>March</v>
      </c>
      <c r="V1596" s="12">
        <f>YEAR(Table1[[#This Row],[Date Created Conversion (Launched at)]])</f>
        <v>2016</v>
      </c>
    </row>
    <row r="1597" spans="1:22" ht="43" x14ac:dyDescent="0.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 s="8">
        <v>1403122380</v>
      </c>
      <c r="J1597" s="8">
        <v>1400634728</v>
      </c>
      <c r="K1597" t="b">
        <v>0</v>
      </c>
      <c r="L1597">
        <v>7</v>
      </c>
      <c r="M1597" t="b">
        <v>0</v>
      </c>
      <c r="N1597" s="5">
        <f>Table1[[#This Row],[pledged]]/Table1[[#This Row],[backers_count]]</f>
        <v>40</v>
      </c>
      <c r="O1597" s="1">
        <f t="shared" si="74"/>
        <v>0</v>
      </c>
      <c r="P1597" s="5" t="s">
        <v>8290</v>
      </c>
      <c r="Q1597" s="1" t="s">
        <v>8339</v>
      </c>
      <c r="R1597" s="1" t="s">
        <v>8346</v>
      </c>
      <c r="S1597" s="9">
        <f t="shared" si="72"/>
        <v>41780.050092592595</v>
      </c>
      <c r="T1597" s="11">
        <f t="shared" si="73"/>
        <v>41808.842361111107</v>
      </c>
      <c r="U1597" s="12" t="str">
        <f>TEXT(Table1[[#This Row],[Date Created Conversion (Launched at)]],"mmmm")</f>
        <v>May</v>
      </c>
      <c r="V1597" s="12">
        <f>YEAR(Table1[[#This Row],[Date Created Conversion (Launched at)]])</f>
        <v>2014</v>
      </c>
    </row>
    <row r="1598" spans="1:22" ht="43" x14ac:dyDescent="0.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 s="8">
        <v>1418469569</v>
      </c>
      <c r="J1598" s="8">
        <v>1414577969</v>
      </c>
      <c r="K1598" t="b">
        <v>0</v>
      </c>
      <c r="L1598">
        <v>3</v>
      </c>
      <c r="M1598" t="b">
        <v>0</v>
      </c>
      <c r="N1598" s="5">
        <f>Table1[[#This Row],[pledged]]/Table1[[#This Row],[backers_count]]</f>
        <v>25</v>
      </c>
      <c r="O1598" s="1">
        <f t="shared" si="74"/>
        <v>2</v>
      </c>
      <c r="P1598" s="5" t="s">
        <v>8290</v>
      </c>
      <c r="Q1598" s="1" t="s">
        <v>8339</v>
      </c>
      <c r="R1598" s="1" t="s">
        <v>8346</v>
      </c>
      <c r="S1598" s="9">
        <f t="shared" si="72"/>
        <v>41941.430196759262</v>
      </c>
      <c r="T1598" s="11">
        <f t="shared" si="73"/>
        <v>41986.471863425926</v>
      </c>
      <c r="U1598" s="12" t="str">
        <f>TEXT(Table1[[#This Row],[Date Created Conversion (Launched at)]],"mmmm")</f>
        <v>October</v>
      </c>
      <c r="V1598" s="12">
        <f>YEAR(Table1[[#This Row],[Date Created Conversion (Launched at)]])</f>
        <v>2014</v>
      </c>
    </row>
    <row r="1599" spans="1:22" ht="43" x14ac:dyDescent="0.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 s="8">
        <v>1474360197</v>
      </c>
      <c r="J1599" s="8">
        <v>1471768197</v>
      </c>
      <c r="K1599" t="b">
        <v>0</v>
      </c>
      <c r="L1599">
        <v>0</v>
      </c>
      <c r="M1599" t="b">
        <v>0</v>
      </c>
      <c r="N1599" s="5" t="e">
        <f>Table1[[#This Row],[pledged]]/Table1[[#This Row],[backers_count]]</f>
        <v>#DIV/0!</v>
      </c>
      <c r="O1599" s="1">
        <f t="shared" si="74"/>
        <v>0</v>
      </c>
      <c r="P1599" s="5" t="s">
        <v>8290</v>
      </c>
      <c r="Q1599" s="1" t="s">
        <v>8339</v>
      </c>
      <c r="R1599" s="1" t="s">
        <v>8346</v>
      </c>
      <c r="S1599" s="9">
        <f t="shared" si="72"/>
        <v>42603.354131944448</v>
      </c>
      <c r="T1599" s="11">
        <f t="shared" si="73"/>
        <v>42633.354131944448</v>
      </c>
      <c r="U1599" s="12" t="str">
        <f>TEXT(Table1[[#This Row],[Date Created Conversion (Launched at)]],"mmmm")</f>
        <v>August</v>
      </c>
      <c r="V1599" s="12">
        <f>YEAR(Table1[[#This Row],[Date Created Conversion (Launched at)]])</f>
        <v>2016</v>
      </c>
    </row>
    <row r="1600" spans="1:22" ht="43" x14ac:dyDescent="0.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 s="8">
        <v>1437926458</v>
      </c>
      <c r="J1600" s="8">
        <v>1432742458</v>
      </c>
      <c r="K1600" t="b">
        <v>0</v>
      </c>
      <c r="L1600">
        <v>1</v>
      </c>
      <c r="M1600" t="b">
        <v>0</v>
      </c>
      <c r="N1600" s="5">
        <f>Table1[[#This Row],[pledged]]/Table1[[#This Row],[backers_count]]</f>
        <v>1</v>
      </c>
      <c r="O1600" s="1">
        <f t="shared" si="74"/>
        <v>0</v>
      </c>
      <c r="P1600" s="5" t="s">
        <v>8290</v>
      </c>
      <c r="Q1600" s="1" t="s">
        <v>8339</v>
      </c>
      <c r="R1600" s="1" t="s">
        <v>8346</v>
      </c>
      <c r="S1600" s="9">
        <f t="shared" si="72"/>
        <v>42151.667337962965</v>
      </c>
      <c r="T1600" s="11">
        <f t="shared" si="73"/>
        <v>42211.667337962965</v>
      </c>
      <c r="U1600" s="12" t="str">
        <f>TEXT(Table1[[#This Row],[Date Created Conversion (Launched at)]],"mmmm")</f>
        <v>May</v>
      </c>
      <c r="V1600" s="12">
        <f>YEAR(Table1[[#This Row],[Date Created Conversion (Launched at)]])</f>
        <v>2015</v>
      </c>
    </row>
    <row r="1601" spans="1:22" ht="43" x14ac:dyDescent="0.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 s="8">
        <v>1460116576</v>
      </c>
      <c r="J1601" s="8">
        <v>1457528176</v>
      </c>
      <c r="K1601" t="b">
        <v>0</v>
      </c>
      <c r="L1601">
        <v>0</v>
      </c>
      <c r="M1601" t="b">
        <v>0</v>
      </c>
      <c r="N1601" s="5" t="e">
        <f>Table1[[#This Row],[pledged]]/Table1[[#This Row],[backers_count]]</f>
        <v>#DIV/0!</v>
      </c>
      <c r="O1601" s="1">
        <f t="shared" si="74"/>
        <v>0</v>
      </c>
      <c r="P1601" s="5" t="s">
        <v>8290</v>
      </c>
      <c r="Q1601" s="1" t="s">
        <v>8339</v>
      </c>
      <c r="R1601" s="1" t="s">
        <v>8346</v>
      </c>
      <c r="S1601" s="9">
        <f t="shared" si="72"/>
        <v>42438.53907407407</v>
      </c>
      <c r="T1601" s="11">
        <f t="shared" si="73"/>
        <v>42468.497407407413</v>
      </c>
      <c r="U1601" s="12" t="str">
        <f>TEXT(Table1[[#This Row],[Date Created Conversion (Launched at)]],"mmmm")</f>
        <v>March</v>
      </c>
      <c r="V1601" s="12">
        <f>YEAR(Table1[[#This Row],[Date Created Conversion (Launched at)]])</f>
        <v>2016</v>
      </c>
    </row>
    <row r="1602" spans="1:22" ht="43" x14ac:dyDescent="0.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 s="8">
        <v>1405401060</v>
      </c>
      <c r="J1602" s="8">
        <v>1401585752</v>
      </c>
      <c r="K1602" t="b">
        <v>0</v>
      </c>
      <c r="L1602">
        <v>9</v>
      </c>
      <c r="M1602" t="b">
        <v>0</v>
      </c>
      <c r="N1602" s="5">
        <f>Table1[[#This Row],[pledged]]/Table1[[#This Row],[backers_count]]</f>
        <v>40.777777777777779</v>
      </c>
      <c r="O1602" s="1">
        <f t="shared" si="74"/>
        <v>7</v>
      </c>
      <c r="P1602" s="5" t="s">
        <v>8290</v>
      </c>
      <c r="Q1602" s="1" t="s">
        <v>8339</v>
      </c>
      <c r="R1602" s="1" t="s">
        <v>8346</v>
      </c>
      <c r="S1602" s="9">
        <f t="shared" ref="S1602:S1665" si="75">(J1602/86400)+DATE(1970,1,1)</f>
        <v>41791.057314814811</v>
      </c>
      <c r="T1602" s="11">
        <f t="shared" ref="T1602:T1665" si="76">(I1602/86400)+DATE(1970,1,1)</f>
        <v>41835.21597222222</v>
      </c>
      <c r="U1602" s="12" t="str">
        <f>TEXT(Table1[[#This Row],[Date Created Conversion (Launched at)]],"mmmm")</f>
        <v>June</v>
      </c>
      <c r="V1602" s="12">
        <f>YEAR(Table1[[#This Row],[Date Created Conversion (Launched at)]])</f>
        <v>2014</v>
      </c>
    </row>
    <row r="1603" spans="1:22" ht="43" x14ac:dyDescent="0.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 s="8">
        <v>1304561633</v>
      </c>
      <c r="J1603" s="8">
        <v>1301969633</v>
      </c>
      <c r="K1603" t="b">
        <v>0</v>
      </c>
      <c r="L1603">
        <v>56</v>
      </c>
      <c r="M1603" t="b">
        <v>1</v>
      </c>
      <c r="N1603" s="5">
        <f>Table1[[#This Row],[pledged]]/Table1[[#This Row],[backers_count]]</f>
        <v>48.325535714285714</v>
      </c>
      <c r="O1603" s="1">
        <f t="shared" ref="O1603:O1666" si="77">ROUND(($E1603/$D1603)*100,0)</f>
        <v>108</v>
      </c>
      <c r="P1603" s="5" t="s">
        <v>8275</v>
      </c>
      <c r="Q1603" s="1" t="s">
        <v>8326</v>
      </c>
      <c r="R1603" s="1" t="s">
        <v>8327</v>
      </c>
      <c r="S1603" s="9">
        <f t="shared" si="75"/>
        <v>40638.092974537038</v>
      </c>
      <c r="T1603" s="11">
        <f t="shared" si="76"/>
        <v>40668.092974537038</v>
      </c>
      <c r="U1603" s="12" t="str">
        <f>TEXT(Table1[[#This Row],[Date Created Conversion (Launched at)]],"mmmm")</f>
        <v>April</v>
      </c>
      <c r="V1603" s="12">
        <f>YEAR(Table1[[#This Row],[Date Created Conversion (Launched at)]])</f>
        <v>2011</v>
      </c>
    </row>
    <row r="1604" spans="1:22" ht="43" x14ac:dyDescent="0.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 s="8">
        <v>1318633200</v>
      </c>
      <c r="J1604" s="8">
        <v>1314947317</v>
      </c>
      <c r="K1604" t="b">
        <v>0</v>
      </c>
      <c r="L1604">
        <v>32</v>
      </c>
      <c r="M1604" t="b">
        <v>1</v>
      </c>
      <c r="N1604" s="5">
        <f>Table1[[#This Row],[pledged]]/Table1[[#This Row],[backers_count]]</f>
        <v>46.953125</v>
      </c>
      <c r="O1604" s="1">
        <f t="shared" si="77"/>
        <v>100</v>
      </c>
      <c r="P1604" s="5" t="s">
        <v>8275</v>
      </c>
      <c r="Q1604" s="1" t="s">
        <v>8326</v>
      </c>
      <c r="R1604" s="1" t="s">
        <v>8327</v>
      </c>
      <c r="S1604" s="9">
        <f t="shared" si="75"/>
        <v>40788.297650462962</v>
      </c>
      <c r="T1604" s="11">
        <f t="shared" si="76"/>
        <v>40830.958333333336</v>
      </c>
      <c r="U1604" s="12" t="str">
        <f>TEXT(Table1[[#This Row],[Date Created Conversion (Launched at)]],"mmmm")</f>
        <v>September</v>
      </c>
      <c r="V1604" s="12">
        <f>YEAR(Table1[[#This Row],[Date Created Conversion (Launched at)]])</f>
        <v>2011</v>
      </c>
    </row>
    <row r="1605" spans="1:22" ht="28.7" x14ac:dyDescent="0.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 s="8">
        <v>1327723459</v>
      </c>
      <c r="J1605" s="8">
        <v>1322539459</v>
      </c>
      <c r="K1605" t="b">
        <v>0</v>
      </c>
      <c r="L1605">
        <v>30</v>
      </c>
      <c r="M1605" t="b">
        <v>1</v>
      </c>
      <c r="N1605" s="5">
        <f>Table1[[#This Row],[pledged]]/Table1[[#This Row],[backers_count]]</f>
        <v>66.688666666666663</v>
      </c>
      <c r="O1605" s="1">
        <f t="shared" si="77"/>
        <v>100</v>
      </c>
      <c r="P1605" s="5" t="s">
        <v>8275</v>
      </c>
      <c r="Q1605" s="1" t="s">
        <v>8326</v>
      </c>
      <c r="R1605" s="1" t="s">
        <v>8327</v>
      </c>
      <c r="S1605" s="9">
        <f t="shared" si="75"/>
        <v>40876.169664351852</v>
      </c>
      <c r="T1605" s="11">
        <f t="shared" si="76"/>
        <v>40936.169664351852</v>
      </c>
      <c r="U1605" s="12" t="str">
        <f>TEXT(Table1[[#This Row],[Date Created Conversion (Launched at)]],"mmmm")</f>
        <v>November</v>
      </c>
      <c r="V1605" s="12">
        <f>YEAR(Table1[[#This Row],[Date Created Conversion (Launched at)]])</f>
        <v>2011</v>
      </c>
    </row>
    <row r="1606" spans="1:22" ht="43" x14ac:dyDescent="0.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 s="8">
        <v>1332011835</v>
      </c>
      <c r="J1606" s="8">
        <v>1328559435</v>
      </c>
      <c r="K1606" t="b">
        <v>0</v>
      </c>
      <c r="L1606">
        <v>70</v>
      </c>
      <c r="M1606" t="b">
        <v>1</v>
      </c>
      <c r="N1606" s="5">
        <f>Table1[[#This Row],[pledged]]/Table1[[#This Row],[backers_count]]</f>
        <v>48.842857142857142</v>
      </c>
      <c r="O1606" s="1">
        <f t="shared" si="77"/>
        <v>122</v>
      </c>
      <c r="P1606" s="5" t="s">
        <v>8275</v>
      </c>
      <c r="Q1606" s="1" t="s">
        <v>8326</v>
      </c>
      <c r="R1606" s="1" t="s">
        <v>8327</v>
      </c>
      <c r="S1606" s="9">
        <f t="shared" si="75"/>
        <v>40945.845312500001</v>
      </c>
      <c r="T1606" s="11">
        <f t="shared" si="76"/>
        <v>40985.803645833337</v>
      </c>
      <c r="U1606" s="12" t="str">
        <f>TEXT(Table1[[#This Row],[Date Created Conversion (Launched at)]],"mmmm")</f>
        <v>February</v>
      </c>
      <c r="V1606" s="12">
        <f>YEAR(Table1[[#This Row],[Date Created Conversion (Launched at)]])</f>
        <v>2012</v>
      </c>
    </row>
    <row r="1607" spans="1:22" ht="43" x14ac:dyDescent="0.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 s="8">
        <v>1312182000</v>
      </c>
      <c r="J1607" s="8">
        <v>1311380313</v>
      </c>
      <c r="K1607" t="b">
        <v>0</v>
      </c>
      <c r="L1607">
        <v>44</v>
      </c>
      <c r="M1607" t="b">
        <v>1</v>
      </c>
      <c r="N1607" s="5">
        <f>Table1[[#This Row],[pledged]]/Table1[[#This Row],[backers_count]]</f>
        <v>137.30909090909091</v>
      </c>
      <c r="O1607" s="1">
        <f t="shared" si="77"/>
        <v>101</v>
      </c>
      <c r="P1607" s="5" t="s">
        <v>8275</v>
      </c>
      <c r="Q1607" s="1" t="s">
        <v>8326</v>
      </c>
      <c r="R1607" s="1" t="s">
        <v>8327</v>
      </c>
      <c r="S1607" s="9">
        <f t="shared" si="75"/>
        <v>40747.012881944444</v>
      </c>
      <c r="T1607" s="11">
        <f t="shared" si="76"/>
        <v>40756.291666666664</v>
      </c>
      <c r="U1607" s="12" t="str">
        <f>TEXT(Table1[[#This Row],[Date Created Conversion (Launched at)]],"mmmm")</f>
        <v>July</v>
      </c>
      <c r="V1607" s="12">
        <f>YEAR(Table1[[#This Row],[Date Created Conversion (Launched at)]])</f>
        <v>2011</v>
      </c>
    </row>
    <row r="1608" spans="1:22" ht="43" x14ac:dyDescent="0.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 s="8">
        <v>1300930838</v>
      </c>
      <c r="J1608" s="8">
        <v>1293158438</v>
      </c>
      <c r="K1608" t="b">
        <v>0</v>
      </c>
      <c r="L1608">
        <v>92</v>
      </c>
      <c r="M1608" t="b">
        <v>1</v>
      </c>
      <c r="N1608" s="5">
        <f>Table1[[#This Row],[pledged]]/Table1[[#This Row],[backers_count]]</f>
        <v>87.829673913043479</v>
      </c>
      <c r="O1608" s="1">
        <f t="shared" si="77"/>
        <v>101</v>
      </c>
      <c r="P1608" s="5" t="s">
        <v>8275</v>
      </c>
      <c r="Q1608" s="1" t="s">
        <v>8326</v>
      </c>
      <c r="R1608" s="1" t="s">
        <v>8327</v>
      </c>
      <c r="S1608" s="9">
        <f t="shared" si="75"/>
        <v>40536.111550925925</v>
      </c>
      <c r="T1608" s="11">
        <f t="shared" si="76"/>
        <v>40626.069884259261</v>
      </c>
      <c r="U1608" s="12" t="str">
        <f>TEXT(Table1[[#This Row],[Date Created Conversion (Launched at)]],"mmmm")</f>
        <v>December</v>
      </c>
      <c r="V1608" s="12">
        <f>YEAR(Table1[[#This Row],[Date Created Conversion (Launched at)]])</f>
        <v>2010</v>
      </c>
    </row>
    <row r="1609" spans="1:22" ht="43" x14ac:dyDescent="0.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 s="8">
        <v>1339701851</v>
      </c>
      <c r="J1609" s="8">
        <v>1337887451</v>
      </c>
      <c r="K1609" t="b">
        <v>0</v>
      </c>
      <c r="L1609">
        <v>205</v>
      </c>
      <c r="M1609" t="b">
        <v>1</v>
      </c>
      <c r="N1609" s="5">
        <f>Table1[[#This Row],[pledged]]/Table1[[#This Row],[backers_count]]</f>
        <v>70.785365853658533</v>
      </c>
      <c r="O1609" s="1">
        <f t="shared" si="77"/>
        <v>145</v>
      </c>
      <c r="P1609" s="5" t="s">
        <v>8275</v>
      </c>
      <c r="Q1609" s="1" t="s">
        <v>8326</v>
      </c>
      <c r="R1609" s="1" t="s">
        <v>8327</v>
      </c>
      <c r="S1609" s="9">
        <f t="shared" si="75"/>
        <v>41053.80846064815</v>
      </c>
      <c r="T1609" s="11">
        <f t="shared" si="76"/>
        <v>41074.80846064815</v>
      </c>
      <c r="U1609" s="12" t="str">
        <f>TEXT(Table1[[#This Row],[Date Created Conversion (Launched at)]],"mmmm")</f>
        <v>May</v>
      </c>
      <c r="V1609" s="12">
        <f>YEAR(Table1[[#This Row],[Date Created Conversion (Launched at)]])</f>
        <v>2012</v>
      </c>
    </row>
    <row r="1610" spans="1:22" ht="28.7" x14ac:dyDescent="0.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 s="8">
        <v>1388553960</v>
      </c>
      <c r="J1610" s="8">
        <v>1385754986</v>
      </c>
      <c r="K1610" t="b">
        <v>0</v>
      </c>
      <c r="L1610">
        <v>23</v>
      </c>
      <c r="M1610" t="b">
        <v>1</v>
      </c>
      <c r="N1610" s="5">
        <f>Table1[[#This Row],[pledged]]/Table1[[#This Row],[backers_count]]</f>
        <v>52.826086956521742</v>
      </c>
      <c r="O1610" s="1">
        <f t="shared" si="77"/>
        <v>101</v>
      </c>
      <c r="P1610" s="5" t="s">
        <v>8275</v>
      </c>
      <c r="Q1610" s="1" t="s">
        <v>8326</v>
      </c>
      <c r="R1610" s="1" t="s">
        <v>8327</v>
      </c>
      <c r="S1610" s="9">
        <f t="shared" si="75"/>
        <v>41607.83085648148</v>
      </c>
      <c r="T1610" s="11">
        <f t="shared" si="76"/>
        <v>41640.226388888885</v>
      </c>
      <c r="U1610" s="12" t="str">
        <f>TEXT(Table1[[#This Row],[Date Created Conversion (Launched at)]],"mmmm")</f>
        <v>November</v>
      </c>
      <c r="V1610" s="12">
        <f>YEAR(Table1[[#This Row],[Date Created Conversion (Launched at)]])</f>
        <v>2013</v>
      </c>
    </row>
    <row r="1611" spans="1:22" ht="43" x14ac:dyDescent="0.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 s="8">
        <v>1320220800</v>
      </c>
      <c r="J1611" s="8">
        <v>1315612909</v>
      </c>
      <c r="K1611" t="b">
        <v>0</v>
      </c>
      <c r="L1611">
        <v>4</v>
      </c>
      <c r="M1611" t="b">
        <v>1</v>
      </c>
      <c r="N1611" s="5">
        <f>Table1[[#This Row],[pledged]]/Table1[[#This Row],[backers_count]]</f>
        <v>443.75</v>
      </c>
      <c r="O1611" s="1">
        <f t="shared" si="77"/>
        <v>118</v>
      </c>
      <c r="P1611" s="5" t="s">
        <v>8275</v>
      </c>
      <c r="Q1611" s="1" t="s">
        <v>8326</v>
      </c>
      <c r="R1611" s="1" t="s">
        <v>8327</v>
      </c>
      <c r="S1611" s="9">
        <f t="shared" si="75"/>
        <v>40796.001261574071</v>
      </c>
      <c r="T1611" s="11">
        <f t="shared" si="76"/>
        <v>40849.333333333336</v>
      </c>
      <c r="U1611" s="12" t="str">
        <f>TEXT(Table1[[#This Row],[Date Created Conversion (Launched at)]],"mmmm")</f>
        <v>September</v>
      </c>
      <c r="V1611" s="12">
        <f>YEAR(Table1[[#This Row],[Date Created Conversion (Launched at)]])</f>
        <v>2011</v>
      </c>
    </row>
    <row r="1612" spans="1:22" ht="28.7" x14ac:dyDescent="0.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 s="8">
        <v>1355609510</v>
      </c>
      <c r="J1612" s="8">
        <v>1353017510</v>
      </c>
      <c r="K1612" t="b">
        <v>0</v>
      </c>
      <c r="L1612">
        <v>112</v>
      </c>
      <c r="M1612" t="b">
        <v>1</v>
      </c>
      <c r="N1612" s="5">
        <f>Table1[[#This Row],[pledged]]/Table1[[#This Row],[backers_count]]</f>
        <v>48.544642857142854</v>
      </c>
      <c r="O1612" s="1">
        <f t="shared" si="77"/>
        <v>272</v>
      </c>
      <c r="P1612" s="5" t="s">
        <v>8275</v>
      </c>
      <c r="Q1612" s="1" t="s">
        <v>8326</v>
      </c>
      <c r="R1612" s="1" t="s">
        <v>8327</v>
      </c>
      <c r="S1612" s="9">
        <f t="shared" si="75"/>
        <v>41228.924884259257</v>
      </c>
      <c r="T1612" s="11">
        <f t="shared" si="76"/>
        <v>41258.924884259257</v>
      </c>
      <c r="U1612" s="12" t="str">
        <f>TEXT(Table1[[#This Row],[Date Created Conversion (Launched at)]],"mmmm")</f>
        <v>November</v>
      </c>
      <c r="V1612" s="12">
        <f>YEAR(Table1[[#This Row],[Date Created Conversion (Launched at)]])</f>
        <v>2012</v>
      </c>
    </row>
    <row r="1613" spans="1:22" x14ac:dyDescent="0.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 s="8">
        <v>1370390432</v>
      </c>
      <c r="J1613" s="8">
        <v>1368576032</v>
      </c>
      <c r="K1613" t="b">
        <v>0</v>
      </c>
      <c r="L1613">
        <v>27</v>
      </c>
      <c r="M1613" t="b">
        <v>1</v>
      </c>
      <c r="N1613" s="5">
        <f>Table1[[#This Row],[pledged]]/Table1[[#This Row],[backers_count]]</f>
        <v>37.074074074074076</v>
      </c>
      <c r="O1613" s="1">
        <f t="shared" si="77"/>
        <v>125</v>
      </c>
      <c r="P1613" s="5" t="s">
        <v>8275</v>
      </c>
      <c r="Q1613" s="1" t="s">
        <v>8326</v>
      </c>
      <c r="R1613" s="1" t="s">
        <v>8327</v>
      </c>
      <c r="S1613" s="9">
        <f t="shared" si="75"/>
        <v>41409.00037037037</v>
      </c>
      <c r="T1613" s="11">
        <f t="shared" si="76"/>
        <v>41430.00037037037</v>
      </c>
      <c r="U1613" s="12" t="str">
        <f>TEXT(Table1[[#This Row],[Date Created Conversion (Launched at)]],"mmmm")</f>
        <v>May</v>
      </c>
      <c r="V1613" s="12">
        <f>YEAR(Table1[[#This Row],[Date Created Conversion (Launched at)]])</f>
        <v>2013</v>
      </c>
    </row>
    <row r="1614" spans="1:22" ht="28.7" x14ac:dyDescent="0.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 s="8">
        <v>1357160384</v>
      </c>
      <c r="J1614" s="8">
        <v>1354568384</v>
      </c>
      <c r="K1614" t="b">
        <v>0</v>
      </c>
      <c r="L1614">
        <v>11</v>
      </c>
      <c r="M1614" t="b">
        <v>1</v>
      </c>
      <c r="N1614" s="5">
        <f>Table1[[#This Row],[pledged]]/Table1[[#This Row],[backers_count]]</f>
        <v>50</v>
      </c>
      <c r="O1614" s="1">
        <f t="shared" si="77"/>
        <v>110</v>
      </c>
      <c r="P1614" s="5" t="s">
        <v>8275</v>
      </c>
      <c r="Q1614" s="1" t="s">
        <v>8326</v>
      </c>
      <c r="R1614" s="1" t="s">
        <v>8327</v>
      </c>
      <c r="S1614" s="9">
        <f t="shared" si="75"/>
        <v>41246.874814814815</v>
      </c>
      <c r="T1614" s="11">
        <f t="shared" si="76"/>
        <v>41276.874814814815</v>
      </c>
      <c r="U1614" s="12" t="str">
        <f>TEXT(Table1[[#This Row],[Date Created Conversion (Launched at)]],"mmmm")</f>
        <v>December</v>
      </c>
      <c r="V1614" s="12">
        <f>YEAR(Table1[[#This Row],[Date Created Conversion (Launched at)]])</f>
        <v>2012</v>
      </c>
    </row>
    <row r="1615" spans="1:22" ht="43" x14ac:dyDescent="0.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 s="8">
        <v>1342921202</v>
      </c>
      <c r="J1615" s="8">
        <v>1340329202</v>
      </c>
      <c r="K1615" t="b">
        <v>0</v>
      </c>
      <c r="L1615">
        <v>26</v>
      </c>
      <c r="M1615" t="b">
        <v>1</v>
      </c>
      <c r="N1615" s="5">
        <f>Table1[[#This Row],[pledged]]/Table1[[#This Row],[backers_count]]</f>
        <v>39.03846153846154</v>
      </c>
      <c r="O1615" s="1">
        <f t="shared" si="77"/>
        <v>102</v>
      </c>
      <c r="P1615" s="5" t="s">
        <v>8275</v>
      </c>
      <c r="Q1615" s="1" t="s">
        <v>8326</v>
      </c>
      <c r="R1615" s="1" t="s">
        <v>8327</v>
      </c>
      <c r="S1615" s="9">
        <f t="shared" si="75"/>
        <v>41082.069467592592</v>
      </c>
      <c r="T1615" s="11">
        <f t="shared" si="76"/>
        <v>41112.069467592592</v>
      </c>
      <c r="U1615" s="12" t="str">
        <f>TEXT(Table1[[#This Row],[Date Created Conversion (Launched at)]],"mmmm")</f>
        <v>June</v>
      </c>
      <c r="V1615" s="12">
        <f>YEAR(Table1[[#This Row],[Date Created Conversion (Launched at)]])</f>
        <v>2012</v>
      </c>
    </row>
    <row r="1616" spans="1:22" ht="43" x14ac:dyDescent="0.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 s="8">
        <v>1407085200</v>
      </c>
      <c r="J1616" s="8">
        <v>1401924769</v>
      </c>
      <c r="K1616" t="b">
        <v>0</v>
      </c>
      <c r="L1616">
        <v>77</v>
      </c>
      <c r="M1616" t="b">
        <v>1</v>
      </c>
      <c r="N1616" s="5">
        <f>Table1[[#This Row],[pledged]]/Table1[[#This Row],[backers_count]]</f>
        <v>66.688311688311686</v>
      </c>
      <c r="O1616" s="1">
        <f t="shared" si="77"/>
        <v>103</v>
      </c>
      <c r="P1616" s="5" t="s">
        <v>8275</v>
      </c>
      <c r="Q1616" s="1" t="s">
        <v>8326</v>
      </c>
      <c r="R1616" s="1" t="s">
        <v>8327</v>
      </c>
      <c r="S1616" s="9">
        <f t="shared" si="75"/>
        <v>41794.981122685189</v>
      </c>
      <c r="T1616" s="11">
        <f t="shared" si="76"/>
        <v>41854.708333333336</v>
      </c>
      <c r="U1616" s="12" t="str">
        <f>TEXT(Table1[[#This Row],[Date Created Conversion (Launched at)]],"mmmm")</f>
        <v>June</v>
      </c>
      <c r="V1616" s="12">
        <f>YEAR(Table1[[#This Row],[Date Created Conversion (Launched at)]])</f>
        <v>2014</v>
      </c>
    </row>
    <row r="1617" spans="1:22" ht="43" x14ac:dyDescent="0.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 s="8">
        <v>1323742396</v>
      </c>
      <c r="J1617" s="8">
        <v>1319850796</v>
      </c>
      <c r="K1617" t="b">
        <v>0</v>
      </c>
      <c r="L1617">
        <v>136</v>
      </c>
      <c r="M1617" t="b">
        <v>1</v>
      </c>
      <c r="N1617" s="5">
        <f>Table1[[#This Row],[pledged]]/Table1[[#This Row],[backers_count]]</f>
        <v>67.132352941176464</v>
      </c>
      <c r="O1617" s="1">
        <f t="shared" si="77"/>
        <v>114</v>
      </c>
      <c r="P1617" s="5" t="s">
        <v>8275</v>
      </c>
      <c r="Q1617" s="1" t="s">
        <v>8326</v>
      </c>
      <c r="R1617" s="1" t="s">
        <v>8327</v>
      </c>
      <c r="S1617" s="9">
        <f t="shared" si="75"/>
        <v>40845.050879629627</v>
      </c>
      <c r="T1617" s="11">
        <f t="shared" si="76"/>
        <v>40890.092546296299</v>
      </c>
      <c r="U1617" s="12" t="str">
        <f>TEXT(Table1[[#This Row],[Date Created Conversion (Launched at)]],"mmmm")</f>
        <v>October</v>
      </c>
      <c r="V1617" s="12">
        <f>YEAR(Table1[[#This Row],[Date Created Conversion (Launched at)]])</f>
        <v>2011</v>
      </c>
    </row>
    <row r="1618" spans="1:22" ht="43" x14ac:dyDescent="0.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 s="8">
        <v>1353621600</v>
      </c>
      <c r="J1618" s="8">
        <v>1350061821</v>
      </c>
      <c r="K1618" t="b">
        <v>0</v>
      </c>
      <c r="L1618">
        <v>157</v>
      </c>
      <c r="M1618" t="b">
        <v>1</v>
      </c>
      <c r="N1618" s="5">
        <f>Table1[[#This Row],[pledged]]/Table1[[#This Row],[backers_count]]</f>
        <v>66.369426751592357</v>
      </c>
      <c r="O1618" s="1">
        <f t="shared" si="77"/>
        <v>104</v>
      </c>
      <c r="P1618" s="5" t="s">
        <v>8275</v>
      </c>
      <c r="Q1618" s="1" t="s">
        <v>8326</v>
      </c>
      <c r="R1618" s="1" t="s">
        <v>8327</v>
      </c>
      <c r="S1618" s="9">
        <f t="shared" si="75"/>
        <v>41194.715520833335</v>
      </c>
      <c r="T1618" s="11">
        <f t="shared" si="76"/>
        <v>41235.916666666664</v>
      </c>
      <c r="U1618" s="12" t="str">
        <f>TEXT(Table1[[#This Row],[Date Created Conversion (Launched at)]],"mmmm")</f>
        <v>October</v>
      </c>
      <c r="V1618" s="12">
        <f>YEAR(Table1[[#This Row],[Date Created Conversion (Launched at)]])</f>
        <v>2012</v>
      </c>
    </row>
    <row r="1619" spans="1:22" ht="28.7" x14ac:dyDescent="0.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 s="8">
        <v>1383332400</v>
      </c>
      <c r="J1619" s="8">
        <v>1380470188</v>
      </c>
      <c r="K1619" t="b">
        <v>0</v>
      </c>
      <c r="L1619">
        <v>158</v>
      </c>
      <c r="M1619" t="b">
        <v>1</v>
      </c>
      <c r="N1619" s="5">
        <f>Table1[[#This Row],[pledged]]/Table1[[#This Row],[backers_count]]</f>
        <v>64.620253164556956</v>
      </c>
      <c r="O1619" s="1">
        <f t="shared" si="77"/>
        <v>146</v>
      </c>
      <c r="P1619" s="5" t="s">
        <v>8275</v>
      </c>
      <c r="Q1619" s="1" t="s">
        <v>8326</v>
      </c>
      <c r="R1619" s="1" t="s">
        <v>8327</v>
      </c>
      <c r="S1619" s="9">
        <f t="shared" si="75"/>
        <v>41546.664212962962</v>
      </c>
      <c r="T1619" s="11">
        <f t="shared" si="76"/>
        <v>41579.791666666664</v>
      </c>
      <c r="U1619" s="12" t="str">
        <f>TEXT(Table1[[#This Row],[Date Created Conversion (Launched at)]],"mmmm")</f>
        <v>September</v>
      </c>
      <c r="V1619" s="12">
        <f>YEAR(Table1[[#This Row],[Date Created Conversion (Launched at)]])</f>
        <v>2013</v>
      </c>
    </row>
    <row r="1620" spans="1:22" ht="28.7" x14ac:dyDescent="0.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 s="8">
        <v>1362757335</v>
      </c>
      <c r="J1620" s="8">
        <v>1359301335</v>
      </c>
      <c r="K1620" t="b">
        <v>0</v>
      </c>
      <c r="L1620">
        <v>27</v>
      </c>
      <c r="M1620" t="b">
        <v>1</v>
      </c>
      <c r="N1620" s="5">
        <f>Table1[[#This Row],[pledged]]/Table1[[#This Row],[backers_count]]</f>
        <v>58.370370370370374</v>
      </c>
      <c r="O1620" s="1">
        <f t="shared" si="77"/>
        <v>105</v>
      </c>
      <c r="P1620" s="5" t="s">
        <v>8275</v>
      </c>
      <c r="Q1620" s="1" t="s">
        <v>8326</v>
      </c>
      <c r="R1620" s="1" t="s">
        <v>8327</v>
      </c>
      <c r="S1620" s="9">
        <f t="shared" si="75"/>
        <v>41301.654340277775</v>
      </c>
      <c r="T1620" s="11">
        <f t="shared" si="76"/>
        <v>41341.654340277775</v>
      </c>
      <c r="U1620" s="12" t="str">
        <f>TEXT(Table1[[#This Row],[Date Created Conversion (Launched at)]],"mmmm")</f>
        <v>January</v>
      </c>
      <c r="V1620" s="12">
        <f>YEAR(Table1[[#This Row],[Date Created Conversion (Launched at)]])</f>
        <v>2013</v>
      </c>
    </row>
    <row r="1621" spans="1:22" ht="43" x14ac:dyDescent="0.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 s="8">
        <v>1410755286</v>
      </c>
      <c r="J1621" s="8">
        <v>1408940886</v>
      </c>
      <c r="K1621" t="b">
        <v>0</v>
      </c>
      <c r="L1621">
        <v>23</v>
      </c>
      <c r="M1621" t="b">
        <v>1</v>
      </c>
      <c r="N1621" s="5">
        <f>Table1[[#This Row],[pledged]]/Table1[[#This Row],[backers_count]]</f>
        <v>86.956521739130437</v>
      </c>
      <c r="O1621" s="1">
        <f t="shared" si="77"/>
        <v>133</v>
      </c>
      <c r="P1621" s="5" t="s">
        <v>8275</v>
      </c>
      <c r="Q1621" s="1" t="s">
        <v>8326</v>
      </c>
      <c r="R1621" s="1" t="s">
        <v>8327</v>
      </c>
      <c r="S1621" s="9">
        <f t="shared" si="75"/>
        <v>41876.186180555553</v>
      </c>
      <c r="T1621" s="11">
        <f t="shared" si="76"/>
        <v>41897.186180555553</v>
      </c>
      <c r="U1621" s="12" t="str">
        <f>TEXT(Table1[[#This Row],[Date Created Conversion (Launched at)]],"mmmm")</f>
        <v>August</v>
      </c>
      <c r="V1621" s="12">
        <f>YEAR(Table1[[#This Row],[Date Created Conversion (Launched at)]])</f>
        <v>2014</v>
      </c>
    </row>
    <row r="1622" spans="1:22" ht="28.7" x14ac:dyDescent="0.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 s="8">
        <v>1361606940</v>
      </c>
      <c r="J1622" s="8">
        <v>1361002140</v>
      </c>
      <c r="K1622" t="b">
        <v>0</v>
      </c>
      <c r="L1622">
        <v>17</v>
      </c>
      <c r="M1622" t="b">
        <v>1</v>
      </c>
      <c r="N1622" s="5">
        <f>Table1[[#This Row],[pledged]]/Table1[[#This Row],[backers_count]]</f>
        <v>66.470588235294116</v>
      </c>
      <c r="O1622" s="1">
        <f t="shared" si="77"/>
        <v>113</v>
      </c>
      <c r="P1622" s="5" t="s">
        <v>8275</v>
      </c>
      <c r="Q1622" s="1" t="s">
        <v>8326</v>
      </c>
      <c r="R1622" s="1" t="s">
        <v>8327</v>
      </c>
      <c r="S1622" s="9">
        <f t="shared" si="75"/>
        <v>41321.339583333334</v>
      </c>
      <c r="T1622" s="11">
        <f t="shared" si="76"/>
        <v>41328.339583333334</v>
      </c>
      <c r="U1622" s="12" t="str">
        <f>TEXT(Table1[[#This Row],[Date Created Conversion (Launched at)]],"mmmm")</f>
        <v>February</v>
      </c>
      <c r="V1622" s="12">
        <f>YEAR(Table1[[#This Row],[Date Created Conversion (Launched at)]])</f>
        <v>2013</v>
      </c>
    </row>
    <row r="1623" spans="1:22" ht="43" x14ac:dyDescent="0.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 s="8">
        <v>1338177540</v>
      </c>
      <c r="J1623" s="8">
        <v>1333550015</v>
      </c>
      <c r="K1623" t="b">
        <v>0</v>
      </c>
      <c r="L1623">
        <v>37</v>
      </c>
      <c r="M1623" t="b">
        <v>1</v>
      </c>
      <c r="N1623" s="5">
        <f>Table1[[#This Row],[pledged]]/Table1[[#This Row],[backers_count]]</f>
        <v>163.78378378378378</v>
      </c>
      <c r="O1623" s="1">
        <f t="shared" si="77"/>
        <v>121</v>
      </c>
      <c r="P1623" s="5" t="s">
        <v>8275</v>
      </c>
      <c r="Q1623" s="1" t="s">
        <v>8326</v>
      </c>
      <c r="R1623" s="1" t="s">
        <v>8327</v>
      </c>
      <c r="S1623" s="9">
        <f t="shared" si="75"/>
        <v>41003.60665509259</v>
      </c>
      <c r="T1623" s="11">
        <f t="shared" si="76"/>
        <v>41057.165972222225</v>
      </c>
      <c r="U1623" s="12" t="str">
        <f>TEXT(Table1[[#This Row],[Date Created Conversion (Launched at)]],"mmmm")</f>
        <v>April</v>
      </c>
      <c r="V1623" s="12">
        <f>YEAR(Table1[[#This Row],[Date Created Conversion (Launched at)]])</f>
        <v>2012</v>
      </c>
    </row>
    <row r="1624" spans="1:22" ht="43" x14ac:dyDescent="0.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 s="8">
        <v>1418803140</v>
      </c>
      <c r="J1624" s="8">
        <v>1415343874</v>
      </c>
      <c r="K1624" t="b">
        <v>0</v>
      </c>
      <c r="L1624">
        <v>65</v>
      </c>
      <c r="M1624" t="b">
        <v>1</v>
      </c>
      <c r="N1624" s="5">
        <f>Table1[[#This Row],[pledged]]/Table1[[#This Row],[backers_count]]</f>
        <v>107.98461538461538</v>
      </c>
      <c r="O1624" s="1">
        <f t="shared" si="77"/>
        <v>102</v>
      </c>
      <c r="P1624" s="5" t="s">
        <v>8275</v>
      </c>
      <c r="Q1624" s="1" t="s">
        <v>8326</v>
      </c>
      <c r="R1624" s="1" t="s">
        <v>8327</v>
      </c>
      <c r="S1624" s="9">
        <f t="shared" si="75"/>
        <v>41950.294837962967</v>
      </c>
      <c r="T1624" s="11">
        <f t="shared" si="76"/>
        <v>41990.332638888889</v>
      </c>
      <c r="U1624" s="12" t="str">
        <f>TEXT(Table1[[#This Row],[Date Created Conversion (Launched at)]],"mmmm")</f>
        <v>November</v>
      </c>
      <c r="V1624" s="12">
        <f>YEAR(Table1[[#This Row],[Date Created Conversion (Launched at)]])</f>
        <v>2014</v>
      </c>
    </row>
    <row r="1625" spans="1:22" ht="43" x14ac:dyDescent="0.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 s="8">
        <v>1377621089</v>
      </c>
      <c r="J1625" s="8">
        <v>1372437089</v>
      </c>
      <c r="K1625" t="b">
        <v>0</v>
      </c>
      <c r="L1625">
        <v>18</v>
      </c>
      <c r="M1625" t="b">
        <v>1</v>
      </c>
      <c r="N1625" s="5">
        <f>Table1[[#This Row],[pledged]]/Table1[[#This Row],[backers_count]]</f>
        <v>42.111111111111114</v>
      </c>
      <c r="O1625" s="1">
        <f t="shared" si="77"/>
        <v>101</v>
      </c>
      <c r="P1625" s="5" t="s">
        <v>8275</v>
      </c>
      <c r="Q1625" s="1" t="s">
        <v>8326</v>
      </c>
      <c r="R1625" s="1" t="s">
        <v>8327</v>
      </c>
      <c r="S1625" s="9">
        <f t="shared" si="75"/>
        <v>41453.688530092593</v>
      </c>
      <c r="T1625" s="11">
        <f t="shared" si="76"/>
        <v>41513.688530092593</v>
      </c>
      <c r="U1625" s="12" t="str">
        <f>TEXT(Table1[[#This Row],[Date Created Conversion (Launched at)]],"mmmm")</f>
        <v>June</v>
      </c>
      <c r="V1625" s="12">
        <f>YEAR(Table1[[#This Row],[Date Created Conversion (Launched at)]])</f>
        <v>2013</v>
      </c>
    </row>
    <row r="1626" spans="1:22" ht="28.7" x14ac:dyDescent="0.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 s="8">
        <v>1357721335</v>
      </c>
      <c r="J1626" s="8">
        <v>1354265335</v>
      </c>
      <c r="K1626" t="b">
        <v>0</v>
      </c>
      <c r="L1626">
        <v>25</v>
      </c>
      <c r="M1626" t="b">
        <v>1</v>
      </c>
      <c r="N1626" s="5">
        <f>Table1[[#This Row],[pledged]]/Table1[[#This Row],[backers_count]]</f>
        <v>47.2</v>
      </c>
      <c r="O1626" s="1">
        <f t="shared" si="77"/>
        <v>118</v>
      </c>
      <c r="P1626" s="5" t="s">
        <v>8275</v>
      </c>
      <c r="Q1626" s="1" t="s">
        <v>8326</v>
      </c>
      <c r="R1626" s="1" t="s">
        <v>8327</v>
      </c>
      <c r="S1626" s="9">
        <f t="shared" si="75"/>
        <v>41243.367303240739</v>
      </c>
      <c r="T1626" s="11">
        <f t="shared" si="76"/>
        <v>41283.367303240739</v>
      </c>
      <c r="U1626" s="12" t="str">
        <f>TEXT(Table1[[#This Row],[Date Created Conversion (Launched at)]],"mmmm")</f>
        <v>November</v>
      </c>
      <c r="V1626" s="12">
        <f>YEAR(Table1[[#This Row],[Date Created Conversion (Launched at)]])</f>
        <v>2012</v>
      </c>
    </row>
    <row r="1627" spans="1:22" ht="43" x14ac:dyDescent="0.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 s="8">
        <v>1347382053</v>
      </c>
      <c r="J1627" s="8">
        <v>1344962853</v>
      </c>
      <c r="K1627" t="b">
        <v>0</v>
      </c>
      <c r="L1627">
        <v>104</v>
      </c>
      <c r="M1627" t="b">
        <v>1</v>
      </c>
      <c r="N1627" s="5">
        <f>Table1[[#This Row],[pledged]]/Table1[[#This Row],[backers_count]]</f>
        <v>112.01923076923077</v>
      </c>
      <c r="O1627" s="1">
        <f t="shared" si="77"/>
        <v>155</v>
      </c>
      <c r="P1627" s="5" t="s">
        <v>8275</v>
      </c>
      <c r="Q1627" s="1" t="s">
        <v>8326</v>
      </c>
      <c r="R1627" s="1" t="s">
        <v>8327</v>
      </c>
      <c r="S1627" s="9">
        <f t="shared" si="75"/>
        <v>41135.699687500004</v>
      </c>
      <c r="T1627" s="11">
        <f t="shared" si="76"/>
        <v>41163.699687500004</v>
      </c>
      <c r="U1627" s="12" t="str">
        <f>TEXT(Table1[[#This Row],[Date Created Conversion (Launched at)]],"mmmm")</f>
        <v>August</v>
      </c>
      <c r="V1627" s="12">
        <f>YEAR(Table1[[#This Row],[Date Created Conversion (Launched at)]])</f>
        <v>2012</v>
      </c>
    </row>
    <row r="1628" spans="1:22" ht="43" x14ac:dyDescent="0.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 s="8">
        <v>1385932867</v>
      </c>
      <c r="J1628" s="8">
        <v>1383337267</v>
      </c>
      <c r="K1628" t="b">
        <v>0</v>
      </c>
      <c r="L1628">
        <v>108</v>
      </c>
      <c r="M1628" t="b">
        <v>1</v>
      </c>
      <c r="N1628" s="5">
        <f>Table1[[#This Row],[pledged]]/Table1[[#This Row],[backers_count]]</f>
        <v>74.953703703703709</v>
      </c>
      <c r="O1628" s="1">
        <f t="shared" si="77"/>
        <v>101</v>
      </c>
      <c r="P1628" s="5" t="s">
        <v>8275</v>
      </c>
      <c r="Q1628" s="1" t="s">
        <v>8326</v>
      </c>
      <c r="R1628" s="1" t="s">
        <v>8327</v>
      </c>
      <c r="S1628" s="9">
        <f t="shared" si="75"/>
        <v>41579.847997685181</v>
      </c>
      <c r="T1628" s="11">
        <f t="shared" si="76"/>
        <v>41609.889664351853</v>
      </c>
      <c r="U1628" s="12" t="str">
        <f>TEXT(Table1[[#This Row],[Date Created Conversion (Launched at)]],"mmmm")</f>
        <v>November</v>
      </c>
      <c r="V1628" s="12">
        <f>YEAR(Table1[[#This Row],[Date Created Conversion (Launched at)]])</f>
        <v>2013</v>
      </c>
    </row>
    <row r="1629" spans="1:22" ht="43" x14ac:dyDescent="0.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 s="8">
        <v>1353905940</v>
      </c>
      <c r="J1629" s="8">
        <v>1351011489</v>
      </c>
      <c r="K1629" t="b">
        <v>0</v>
      </c>
      <c r="L1629">
        <v>38</v>
      </c>
      <c r="M1629" t="b">
        <v>1</v>
      </c>
      <c r="N1629" s="5">
        <f>Table1[[#This Row],[pledged]]/Table1[[#This Row],[backers_count]]</f>
        <v>61.578947368421055</v>
      </c>
      <c r="O1629" s="1">
        <f t="shared" si="77"/>
        <v>117</v>
      </c>
      <c r="P1629" s="5" t="s">
        <v>8275</v>
      </c>
      <c r="Q1629" s="1" t="s">
        <v>8326</v>
      </c>
      <c r="R1629" s="1" t="s">
        <v>8327</v>
      </c>
      <c r="S1629" s="9">
        <f t="shared" si="75"/>
        <v>41205.707048611112</v>
      </c>
      <c r="T1629" s="11">
        <f t="shared" si="76"/>
        <v>41239.207638888889</v>
      </c>
      <c r="U1629" s="12" t="str">
        <f>TEXT(Table1[[#This Row],[Date Created Conversion (Launched at)]],"mmmm")</f>
        <v>October</v>
      </c>
      <c r="V1629" s="12">
        <f>YEAR(Table1[[#This Row],[Date Created Conversion (Launched at)]])</f>
        <v>2012</v>
      </c>
    </row>
    <row r="1630" spans="1:22" ht="28.7" x14ac:dyDescent="0.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 s="8">
        <v>1403026882</v>
      </c>
      <c r="J1630" s="8">
        <v>1400175682</v>
      </c>
      <c r="K1630" t="b">
        <v>0</v>
      </c>
      <c r="L1630">
        <v>88</v>
      </c>
      <c r="M1630" t="b">
        <v>1</v>
      </c>
      <c r="N1630" s="5">
        <f>Table1[[#This Row],[pledged]]/Table1[[#This Row],[backers_count]]</f>
        <v>45.875</v>
      </c>
      <c r="O1630" s="1">
        <f t="shared" si="77"/>
        <v>101</v>
      </c>
      <c r="P1630" s="5" t="s">
        <v>8275</v>
      </c>
      <c r="Q1630" s="1" t="s">
        <v>8326</v>
      </c>
      <c r="R1630" s="1" t="s">
        <v>8327</v>
      </c>
      <c r="S1630" s="9">
        <f t="shared" si="75"/>
        <v>41774.737060185187</v>
      </c>
      <c r="T1630" s="11">
        <f t="shared" si="76"/>
        <v>41807.737060185187</v>
      </c>
      <c r="U1630" s="12" t="str">
        <f>TEXT(Table1[[#This Row],[Date Created Conversion (Launched at)]],"mmmm")</f>
        <v>May</v>
      </c>
      <c r="V1630" s="12">
        <f>YEAR(Table1[[#This Row],[Date Created Conversion (Launched at)]])</f>
        <v>2014</v>
      </c>
    </row>
    <row r="1631" spans="1:22" ht="28.7" x14ac:dyDescent="0.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 s="8">
        <v>1392929333</v>
      </c>
      <c r="J1631" s="8">
        <v>1389041333</v>
      </c>
      <c r="K1631" t="b">
        <v>0</v>
      </c>
      <c r="L1631">
        <v>82</v>
      </c>
      <c r="M1631" t="b">
        <v>1</v>
      </c>
      <c r="N1631" s="5">
        <f>Table1[[#This Row],[pledged]]/Table1[[#This Row],[backers_count]]</f>
        <v>75.853658536585371</v>
      </c>
      <c r="O1631" s="1">
        <f t="shared" si="77"/>
        <v>104</v>
      </c>
      <c r="P1631" s="5" t="s">
        <v>8275</v>
      </c>
      <c r="Q1631" s="1" t="s">
        <v>8326</v>
      </c>
      <c r="R1631" s="1" t="s">
        <v>8327</v>
      </c>
      <c r="S1631" s="9">
        <f t="shared" si="75"/>
        <v>41645.867280092592</v>
      </c>
      <c r="T1631" s="11">
        <f t="shared" si="76"/>
        <v>41690.867280092592</v>
      </c>
      <c r="U1631" s="12" t="str">
        <f>TEXT(Table1[[#This Row],[Date Created Conversion (Launched at)]],"mmmm")</f>
        <v>January</v>
      </c>
      <c r="V1631" s="12">
        <f>YEAR(Table1[[#This Row],[Date Created Conversion (Launched at)]])</f>
        <v>2014</v>
      </c>
    </row>
    <row r="1632" spans="1:22" ht="43" x14ac:dyDescent="0.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 s="8">
        <v>1330671540</v>
      </c>
      <c r="J1632" s="8">
        <v>1328040375</v>
      </c>
      <c r="K1632" t="b">
        <v>0</v>
      </c>
      <c r="L1632">
        <v>126</v>
      </c>
      <c r="M1632" t="b">
        <v>1</v>
      </c>
      <c r="N1632" s="5">
        <f>Table1[[#This Row],[pledged]]/Table1[[#This Row],[backers_count]]</f>
        <v>84.206349206349202</v>
      </c>
      <c r="O1632" s="1">
        <f t="shared" si="77"/>
        <v>265</v>
      </c>
      <c r="P1632" s="5" t="s">
        <v>8275</v>
      </c>
      <c r="Q1632" s="1" t="s">
        <v>8326</v>
      </c>
      <c r="R1632" s="1" t="s">
        <v>8327</v>
      </c>
      <c r="S1632" s="9">
        <f t="shared" si="75"/>
        <v>40939.837673611109</v>
      </c>
      <c r="T1632" s="11">
        <f t="shared" si="76"/>
        <v>40970.290972222225</v>
      </c>
      <c r="U1632" s="12" t="str">
        <f>TEXT(Table1[[#This Row],[Date Created Conversion (Launched at)]],"mmmm")</f>
        <v>January</v>
      </c>
      <c r="V1632" s="12">
        <f>YEAR(Table1[[#This Row],[Date Created Conversion (Launched at)]])</f>
        <v>2012</v>
      </c>
    </row>
    <row r="1633" spans="1:22" ht="43" x14ac:dyDescent="0.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 s="8">
        <v>1350074261</v>
      </c>
      <c r="J1633" s="8">
        <v>1347482261</v>
      </c>
      <c r="K1633" t="b">
        <v>0</v>
      </c>
      <c r="L1633">
        <v>133</v>
      </c>
      <c r="M1633" t="b">
        <v>1</v>
      </c>
      <c r="N1633" s="5">
        <f>Table1[[#This Row],[pledged]]/Table1[[#This Row],[backers_count]]</f>
        <v>117.22556390977444</v>
      </c>
      <c r="O1633" s="1">
        <f t="shared" si="77"/>
        <v>156</v>
      </c>
      <c r="P1633" s="5" t="s">
        <v>8275</v>
      </c>
      <c r="Q1633" s="1" t="s">
        <v>8326</v>
      </c>
      <c r="R1633" s="1" t="s">
        <v>8327</v>
      </c>
      <c r="S1633" s="9">
        <f t="shared" si="75"/>
        <v>41164.859502314815</v>
      </c>
      <c r="T1633" s="11">
        <f t="shared" si="76"/>
        <v>41194.859502314815</v>
      </c>
      <c r="U1633" s="12" t="str">
        <f>TEXT(Table1[[#This Row],[Date Created Conversion (Launched at)]],"mmmm")</f>
        <v>September</v>
      </c>
      <c r="V1633" s="12">
        <f>YEAR(Table1[[#This Row],[Date Created Conversion (Launched at)]])</f>
        <v>2012</v>
      </c>
    </row>
    <row r="1634" spans="1:22" ht="43" x14ac:dyDescent="0.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 s="8">
        <v>1316851854</v>
      </c>
      <c r="J1634" s="8">
        <v>1311667854</v>
      </c>
      <c r="K1634" t="b">
        <v>0</v>
      </c>
      <c r="L1634">
        <v>47</v>
      </c>
      <c r="M1634" t="b">
        <v>1</v>
      </c>
      <c r="N1634" s="5">
        <f>Table1[[#This Row],[pledged]]/Table1[[#This Row],[backers_count]]</f>
        <v>86.489361702127653</v>
      </c>
      <c r="O1634" s="1">
        <f t="shared" si="77"/>
        <v>102</v>
      </c>
      <c r="P1634" s="5" t="s">
        <v>8275</v>
      </c>
      <c r="Q1634" s="1" t="s">
        <v>8326</v>
      </c>
      <c r="R1634" s="1" t="s">
        <v>8327</v>
      </c>
      <c r="S1634" s="9">
        <f t="shared" si="75"/>
        <v>40750.340902777782</v>
      </c>
      <c r="T1634" s="11">
        <f t="shared" si="76"/>
        <v>40810.340902777782</v>
      </c>
      <c r="U1634" s="12" t="str">
        <f>TEXT(Table1[[#This Row],[Date Created Conversion (Launched at)]],"mmmm")</f>
        <v>July</v>
      </c>
      <c r="V1634" s="12">
        <f>YEAR(Table1[[#This Row],[Date Created Conversion (Launched at)]])</f>
        <v>2011</v>
      </c>
    </row>
    <row r="1635" spans="1:22" ht="43" x14ac:dyDescent="0.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 s="8">
        <v>1326690000</v>
      </c>
      <c r="J1635" s="8">
        <v>1324329156</v>
      </c>
      <c r="K1635" t="b">
        <v>0</v>
      </c>
      <c r="L1635">
        <v>58</v>
      </c>
      <c r="M1635" t="b">
        <v>1</v>
      </c>
      <c r="N1635" s="5">
        <f>Table1[[#This Row],[pledged]]/Table1[[#This Row],[backers_count]]</f>
        <v>172.41379310344828</v>
      </c>
      <c r="O1635" s="1">
        <f t="shared" si="77"/>
        <v>100</v>
      </c>
      <c r="P1635" s="5" t="s">
        <v>8275</v>
      </c>
      <c r="Q1635" s="1" t="s">
        <v>8326</v>
      </c>
      <c r="R1635" s="1" t="s">
        <v>8327</v>
      </c>
      <c r="S1635" s="9">
        <f t="shared" si="75"/>
        <v>40896.883750000001</v>
      </c>
      <c r="T1635" s="11">
        <f t="shared" si="76"/>
        <v>40924.208333333336</v>
      </c>
      <c r="U1635" s="12" t="str">
        <f>TEXT(Table1[[#This Row],[Date Created Conversion (Launched at)]],"mmmm")</f>
        <v>December</v>
      </c>
      <c r="V1635" s="12">
        <f>YEAR(Table1[[#This Row],[Date Created Conversion (Launched at)]])</f>
        <v>2011</v>
      </c>
    </row>
    <row r="1636" spans="1:22" ht="28.7" x14ac:dyDescent="0.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 s="8">
        <v>1306994340</v>
      </c>
      <c r="J1636" s="8">
        <v>1303706001</v>
      </c>
      <c r="K1636" t="b">
        <v>0</v>
      </c>
      <c r="L1636">
        <v>32</v>
      </c>
      <c r="M1636" t="b">
        <v>1</v>
      </c>
      <c r="N1636" s="5">
        <f>Table1[[#This Row],[pledged]]/Table1[[#This Row],[backers_count]]</f>
        <v>62.8125</v>
      </c>
      <c r="O1636" s="1">
        <f t="shared" si="77"/>
        <v>101</v>
      </c>
      <c r="P1636" s="5" t="s">
        <v>8275</v>
      </c>
      <c r="Q1636" s="1" t="s">
        <v>8326</v>
      </c>
      <c r="R1636" s="1" t="s">
        <v>8327</v>
      </c>
      <c r="S1636" s="9">
        <f t="shared" si="75"/>
        <v>40658.189826388887</v>
      </c>
      <c r="T1636" s="11">
        <f t="shared" si="76"/>
        <v>40696.249305555553</v>
      </c>
      <c r="U1636" s="12" t="str">
        <f>TEXT(Table1[[#This Row],[Date Created Conversion (Launched at)]],"mmmm")</f>
        <v>April</v>
      </c>
      <c r="V1636" s="12">
        <f>YEAR(Table1[[#This Row],[Date Created Conversion (Launched at)]])</f>
        <v>2011</v>
      </c>
    </row>
    <row r="1637" spans="1:22" ht="43" x14ac:dyDescent="0.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 s="8">
        <v>1468270261</v>
      </c>
      <c r="J1637" s="8">
        <v>1463086261</v>
      </c>
      <c r="K1637" t="b">
        <v>0</v>
      </c>
      <c r="L1637">
        <v>37</v>
      </c>
      <c r="M1637" t="b">
        <v>1</v>
      </c>
      <c r="N1637" s="5">
        <f>Table1[[#This Row],[pledged]]/Table1[[#This Row],[backers_count]]</f>
        <v>67.729729729729726</v>
      </c>
      <c r="O1637" s="1">
        <f t="shared" si="77"/>
        <v>125</v>
      </c>
      <c r="P1637" s="5" t="s">
        <v>8275</v>
      </c>
      <c r="Q1637" s="1" t="s">
        <v>8326</v>
      </c>
      <c r="R1637" s="1" t="s">
        <v>8327</v>
      </c>
      <c r="S1637" s="9">
        <f t="shared" si="75"/>
        <v>42502.868761574078</v>
      </c>
      <c r="T1637" s="11">
        <f t="shared" si="76"/>
        <v>42562.868761574078</v>
      </c>
      <c r="U1637" s="12" t="str">
        <f>TEXT(Table1[[#This Row],[Date Created Conversion (Launched at)]],"mmmm")</f>
        <v>May</v>
      </c>
      <c r="V1637" s="12">
        <f>YEAR(Table1[[#This Row],[Date Created Conversion (Launched at)]])</f>
        <v>2016</v>
      </c>
    </row>
    <row r="1638" spans="1:22" ht="43" x14ac:dyDescent="0.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 s="8">
        <v>1307851200</v>
      </c>
      <c r="J1638" s="8">
        <v>1304129088</v>
      </c>
      <c r="K1638" t="b">
        <v>0</v>
      </c>
      <c r="L1638">
        <v>87</v>
      </c>
      <c r="M1638" t="b">
        <v>1</v>
      </c>
      <c r="N1638" s="5">
        <f>Table1[[#This Row],[pledged]]/Table1[[#This Row],[backers_count]]</f>
        <v>53.5632183908046</v>
      </c>
      <c r="O1638" s="1">
        <f t="shared" si="77"/>
        <v>104</v>
      </c>
      <c r="P1638" s="5" t="s">
        <v>8275</v>
      </c>
      <c r="Q1638" s="1" t="s">
        <v>8326</v>
      </c>
      <c r="R1638" s="1" t="s">
        <v>8327</v>
      </c>
      <c r="S1638" s="9">
        <f t="shared" si="75"/>
        <v>40663.08666666667</v>
      </c>
      <c r="T1638" s="11">
        <f t="shared" si="76"/>
        <v>40706.166666666664</v>
      </c>
      <c r="U1638" s="12" t="str">
        <f>TEXT(Table1[[#This Row],[Date Created Conversion (Launched at)]],"mmmm")</f>
        <v>April</v>
      </c>
      <c r="V1638" s="12">
        <f>YEAR(Table1[[#This Row],[Date Created Conversion (Launched at)]])</f>
        <v>2011</v>
      </c>
    </row>
    <row r="1639" spans="1:22" ht="43" x14ac:dyDescent="0.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 s="8">
        <v>1262302740</v>
      </c>
      <c r="J1639" s="8">
        <v>1257444140</v>
      </c>
      <c r="K1639" t="b">
        <v>0</v>
      </c>
      <c r="L1639">
        <v>15</v>
      </c>
      <c r="M1639" t="b">
        <v>1</v>
      </c>
      <c r="N1639" s="5">
        <f>Table1[[#This Row],[pledged]]/Table1[[#This Row],[backers_count]]</f>
        <v>34.6</v>
      </c>
      <c r="O1639" s="1">
        <f t="shared" si="77"/>
        <v>104</v>
      </c>
      <c r="P1639" s="5" t="s">
        <v>8275</v>
      </c>
      <c r="Q1639" s="1" t="s">
        <v>8326</v>
      </c>
      <c r="R1639" s="1" t="s">
        <v>8327</v>
      </c>
      <c r="S1639" s="9">
        <f t="shared" si="75"/>
        <v>40122.751620370371</v>
      </c>
      <c r="T1639" s="11">
        <f t="shared" si="76"/>
        <v>40178.985416666663</v>
      </c>
      <c r="U1639" s="12" t="str">
        <f>TEXT(Table1[[#This Row],[Date Created Conversion (Launched at)]],"mmmm")</f>
        <v>November</v>
      </c>
      <c r="V1639" s="12">
        <f>YEAR(Table1[[#This Row],[Date Created Conversion (Launched at)]])</f>
        <v>2009</v>
      </c>
    </row>
    <row r="1640" spans="1:22" ht="28.7" x14ac:dyDescent="0.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 s="8">
        <v>1362086700</v>
      </c>
      <c r="J1640" s="8">
        <v>1358180968</v>
      </c>
      <c r="K1640" t="b">
        <v>0</v>
      </c>
      <c r="L1640">
        <v>27</v>
      </c>
      <c r="M1640" t="b">
        <v>1</v>
      </c>
      <c r="N1640" s="5">
        <f>Table1[[#This Row],[pledged]]/Table1[[#This Row],[backers_count]]</f>
        <v>38.888888888888886</v>
      </c>
      <c r="O1640" s="1">
        <f t="shared" si="77"/>
        <v>105</v>
      </c>
      <c r="P1640" s="5" t="s">
        <v>8275</v>
      </c>
      <c r="Q1640" s="1" t="s">
        <v>8326</v>
      </c>
      <c r="R1640" s="1" t="s">
        <v>8327</v>
      </c>
      <c r="S1640" s="9">
        <f t="shared" si="75"/>
        <v>41288.68712962963</v>
      </c>
      <c r="T1640" s="11">
        <f t="shared" si="76"/>
        <v>41333.892361111109</v>
      </c>
      <c r="U1640" s="12" t="str">
        <f>TEXT(Table1[[#This Row],[Date Created Conversion (Launched at)]],"mmmm")</f>
        <v>January</v>
      </c>
      <c r="V1640" s="12">
        <f>YEAR(Table1[[#This Row],[Date Created Conversion (Launched at)]])</f>
        <v>2013</v>
      </c>
    </row>
    <row r="1641" spans="1:22" ht="43" x14ac:dyDescent="0.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 s="8">
        <v>1330789165</v>
      </c>
      <c r="J1641" s="8">
        <v>1328197165</v>
      </c>
      <c r="K1641" t="b">
        <v>0</v>
      </c>
      <c r="L1641">
        <v>19</v>
      </c>
      <c r="M1641" t="b">
        <v>1</v>
      </c>
      <c r="N1641" s="5">
        <f>Table1[[#This Row],[pledged]]/Table1[[#This Row],[backers_count]]</f>
        <v>94.736842105263165</v>
      </c>
      <c r="O1641" s="1">
        <f t="shared" si="77"/>
        <v>100</v>
      </c>
      <c r="P1641" s="5" t="s">
        <v>8275</v>
      </c>
      <c r="Q1641" s="1" t="s">
        <v>8326</v>
      </c>
      <c r="R1641" s="1" t="s">
        <v>8327</v>
      </c>
      <c r="S1641" s="9">
        <f t="shared" si="75"/>
        <v>40941.652372685188</v>
      </c>
      <c r="T1641" s="11">
        <f t="shared" si="76"/>
        <v>40971.652372685188</v>
      </c>
      <c r="U1641" s="12" t="str">
        <f>TEXT(Table1[[#This Row],[Date Created Conversion (Launched at)]],"mmmm")</f>
        <v>February</v>
      </c>
      <c r="V1641" s="12">
        <f>YEAR(Table1[[#This Row],[Date Created Conversion (Launched at)]])</f>
        <v>2012</v>
      </c>
    </row>
    <row r="1642" spans="1:22" ht="43" x14ac:dyDescent="0.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 s="8">
        <v>1280800740</v>
      </c>
      <c r="J1642" s="8">
        <v>1279603955</v>
      </c>
      <c r="K1642" t="b">
        <v>0</v>
      </c>
      <c r="L1642">
        <v>17</v>
      </c>
      <c r="M1642" t="b">
        <v>1</v>
      </c>
      <c r="N1642" s="5">
        <f>Table1[[#This Row],[pledged]]/Table1[[#This Row],[backers_count]]</f>
        <v>39.967058823529413</v>
      </c>
      <c r="O1642" s="1">
        <f t="shared" si="77"/>
        <v>170</v>
      </c>
      <c r="P1642" s="5" t="s">
        <v>8275</v>
      </c>
      <c r="Q1642" s="1" t="s">
        <v>8326</v>
      </c>
      <c r="R1642" s="1" t="s">
        <v>8327</v>
      </c>
      <c r="S1642" s="9">
        <f t="shared" si="75"/>
        <v>40379.23096064815</v>
      </c>
      <c r="T1642" s="11">
        <f t="shared" si="76"/>
        <v>40393.082638888889</v>
      </c>
      <c r="U1642" s="12" t="str">
        <f>TEXT(Table1[[#This Row],[Date Created Conversion (Launched at)]],"mmmm")</f>
        <v>July</v>
      </c>
      <c r="V1642" s="12">
        <f>YEAR(Table1[[#This Row],[Date Created Conversion (Launched at)]])</f>
        <v>2010</v>
      </c>
    </row>
    <row r="1643" spans="1:22" ht="28.7" x14ac:dyDescent="0.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 s="8">
        <v>1418998744</v>
      </c>
      <c r="J1643" s="8">
        <v>1416406744</v>
      </c>
      <c r="K1643" t="b">
        <v>0</v>
      </c>
      <c r="L1643">
        <v>26</v>
      </c>
      <c r="M1643" t="b">
        <v>1</v>
      </c>
      <c r="N1643" s="5">
        <f>Table1[[#This Row],[pledged]]/Table1[[#This Row],[backers_count]]</f>
        <v>97.5</v>
      </c>
      <c r="O1643" s="1">
        <f t="shared" si="77"/>
        <v>101</v>
      </c>
      <c r="P1643" s="5" t="s">
        <v>8291</v>
      </c>
      <c r="Q1643" s="1" t="s">
        <v>8326</v>
      </c>
      <c r="R1643" s="1" t="s">
        <v>8347</v>
      </c>
      <c r="S1643" s="9">
        <f t="shared" si="75"/>
        <v>41962.596574074079</v>
      </c>
      <c r="T1643" s="11">
        <f t="shared" si="76"/>
        <v>41992.596574074079</v>
      </c>
      <c r="U1643" s="12" t="str">
        <f>TEXT(Table1[[#This Row],[Date Created Conversion (Launched at)]],"mmmm")</f>
        <v>November</v>
      </c>
      <c r="V1643" s="12">
        <f>YEAR(Table1[[#This Row],[Date Created Conversion (Launched at)]])</f>
        <v>2014</v>
      </c>
    </row>
    <row r="1644" spans="1:22" ht="43" x14ac:dyDescent="0.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 s="8">
        <v>1308011727</v>
      </c>
      <c r="J1644" s="8">
        <v>1306283727</v>
      </c>
      <c r="K1644" t="b">
        <v>0</v>
      </c>
      <c r="L1644">
        <v>28</v>
      </c>
      <c r="M1644" t="b">
        <v>1</v>
      </c>
      <c r="N1644" s="5">
        <f>Table1[[#This Row],[pledged]]/Table1[[#This Row],[backers_count]]</f>
        <v>42.857142857142854</v>
      </c>
      <c r="O1644" s="1">
        <f t="shared" si="77"/>
        <v>100</v>
      </c>
      <c r="P1644" s="5" t="s">
        <v>8291</v>
      </c>
      <c r="Q1644" s="1" t="s">
        <v>8326</v>
      </c>
      <c r="R1644" s="1" t="s">
        <v>8347</v>
      </c>
      <c r="S1644" s="9">
        <f t="shared" si="75"/>
        <v>40688.024618055555</v>
      </c>
      <c r="T1644" s="11">
        <f t="shared" si="76"/>
        <v>40708.024618055555</v>
      </c>
      <c r="U1644" s="12" t="str">
        <f>TEXT(Table1[[#This Row],[Date Created Conversion (Launched at)]],"mmmm")</f>
        <v>May</v>
      </c>
      <c r="V1644" s="12">
        <f>YEAR(Table1[[#This Row],[Date Created Conversion (Launched at)]])</f>
        <v>2011</v>
      </c>
    </row>
    <row r="1645" spans="1:22" ht="28.7" x14ac:dyDescent="0.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 s="8">
        <v>1348516012</v>
      </c>
      <c r="J1645" s="8">
        <v>1345924012</v>
      </c>
      <c r="K1645" t="b">
        <v>0</v>
      </c>
      <c r="L1645">
        <v>37</v>
      </c>
      <c r="M1645" t="b">
        <v>1</v>
      </c>
      <c r="N1645" s="5">
        <f>Table1[[#This Row],[pledged]]/Table1[[#This Row],[backers_count]]</f>
        <v>168.51351351351352</v>
      </c>
      <c r="O1645" s="1">
        <f t="shared" si="77"/>
        <v>125</v>
      </c>
      <c r="P1645" s="5" t="s">
        <v>8291</v>
      </c>
      <c r="Q1645" s="1" t="s">
        <v>8326</v>
      </c>
      <c r="R1645" s="1" t="s">
        <v>8347</v>
      </c>
      <c r="S1645" s="9">
        <f t="shared" si="75"/>
        <v>41146.824212962965</v>
      </c>
      <c r="T1645" s="11">
        <f t="shared" si="76"/>
        <v>41176.824212962965</v>
      </c>
      <c r="U1645" s="12" t="str">
        <f>TEXT(Table1[[#This Row],[Date Created Conversion (Launched at)]],"mmmm")</f>
        <v>August</v>
      </c>
      <c r="V1645" s="12">
        <f>YEAR(Table1[[#This Row],[Date Created Conversion (Launched at)]])</f>
        <v>2012</v>
      </c>
    </row>
    <row r="1646" spans="1:22" ht="43" x14ac:dyDescent="0.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 s="8">
        <v>1353551160</v>
      </c>
      <c r="J1646" s="8">
        <v>1348363560</v>
      </c>
      <c r="K1646" t="b">
        <v>0</v>
      </c>
      <c r="L1646">
        <v>128</v>
      </c>
      <c r="M1646" t="b">
        <v>1</v>
      </c>
      <c r="N1646" s="5">
        <f>Table1[[#This Row],[pledged]]/Table1[[#This Row],[backers_count]]</f>
        <v>85.546875</v>
      </c>
      <c r="O1646" s="1">
        <f t="shared" si="77"/>
        <v>110</v>
      </c>
      <c r="P1646" s="5" t="s">
        <v>8291</v>
      </c>
      <c r="Q1646" s="1" t="s">
        <v>8326</v>
      </c>
      <c r="R1646" s="1" t="s">
        <v>8347</v>
      </c>
      <c r="S1646" s="9">
        <f t="shared" si="75"/>
        <v>41175.05972222222</v>
      </c>
      <c r="T1646" s="11">
        <f t="shared" si="76"/>
        <v>41235.101388888885</v>
      </c>
      <c r="U1646" s="12" t="str">
        <f>TEXT(Table1[[#This Row],[Date Created Conversion (Launched at)]],"mmmm")</f>
        <v>September</v>
      </c>
      <c r="V1646" s="12">
        <f>YEAR(Table1[[#This Row],[Date Created Conversion (Launched at)]])</f>
        <v>2012</v>
      </c>
    </row>
    <row r="1647" spans="1:22" ht="43" x14ac:dyDescent="0.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 s="8">
        <v>1379515740</v>
      </c>
      <c r="J1647" s="8">
        <v>1378306140</v>
      </c>
      <c r="K1647" t="b">
        <v>0</v>
      </c>
      <c r="L1647">
        <v>10</v>
      </c>
      <c r="M1647" t="b">
        <v>1</v>
      </c>
      <c r="N1647" s="5">
        <f>Table1[[#This Row],[pledged]]/Table1[[#This Row],[backers_count]]</f>
        <v>554</v>
      </c>
      <c r="O1647" s="1">
        <f t="shared" si="77"/>
        <v>111</v>
      </c>
      <c r="P1647" s="5" t="s">
        <v>8291</v>
      </c>
      <c r="Q1647" s="1" t="s">
        <v>8326</v>
      </c>
      <c r="R1647" s="1" t="s">
        <v>8347</v>
      </c>
      <c r="S1647" s="9">
        <f t="shared" si="75"/>
        <v>41521.617361111115</v>
      </c>
      <c r="T1647" s="11">
        <f t="shared" si="76"/>
        <v>41535.617361111115</v>
      </c>
      <c r="U1647" s="12" t="str">
        <f>TEXT(Table1[[#This Row],[Date Created Conversion (Launched at)]],"mmmm")</f>
        <v>September</v>
      </c>
      <c r="V1647" s="12">
        <f>YEAR(Table1[[#This Row],[Date Created Conversion (Launched at)]])</f>
        <v>2013</v>
      </c>
    </row>
    <row r="1648" spans="1:22" ht="43" x14ac:dyDescent="0.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 s="8">
        <v>1408039860</v>
      </c>
      <c r="J1648" s="8">
        <v>1405248503</v>
      </c>
      <c r="K1648" t="b">
        <v>0</v>
      </c>
      <c r="L1648">
        <v>83</v>
      </c>
      <c r="M1648" t="b">
        <v>1</v>
      </c>
      <c r="N1648" s="5">
        <f>Table1[[#This Row],[pledged]]/Table1[[#This Row],[backers_count]]</f>
        <v>26.554216867469879</v>
      </c>
      <c r="O1648" s="1">
        <f t="shared" si="77"/>
        <v>110</v>
      </c>
      <c r="P1648" s="5" t="s">
        <v>8291</v>
      </c>
      <c r="Q1648" s="1" t="s">
        <v>8326</v>
      </c>
      <c r="R1648" s="1" t="s">
        <v>8347</v>
      </c>
      <c r="S1648" s="9">
        <f t="shared" si="75"/>
        <v>41833.450266203705</v>
      </c>
      <c r="T1648" s="11">
        <f t="shared" si="76"/>
        <v>41865.757638888885</v>
      </c>
      <c r="U1648" s="12" t="str">
        <f>TEXT(Table1[[#This Row],[Date Created Conversion (Launched at)]],"mmmm")</f>
        <v>July</v>
      </c>
      <c r="V1648" s="12">
        <f>YEAR(Table1[[#This Row],[Date Created Conversion (Launched at)]])</f>
        <v>2014</v>
      </c>
    </row>
    <row r="1649" spans="1:22" ht="43" x14ac:dyDescent="0.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 s="8">
        <v>1339235377</v>
      </c>
      <c r="J1649" s="8">
        <v>1336643377</v>
      </c>
      <c r="K1649" t="b">
        <v>0</v>
      </c>
      <c r="L1649">
        <v>46</v>
      </c>
      <c r="M1649" t="b">
        <v>1</v>
      </c>
      <c r="N1649" s="5">
        <f>Table1[[#This Row],[pledged]]/Table1[[#This Row],[backers_count]]</f>
        <v>113.82608695652173</v>
      </c>
      <c r="O1649" s="1">
        <f t="shared" si="77"/>
        <v>105</v>
      </c>
      <c r="P1649" s="5" t="s">
        <v>8291</v>
      </c>
      <c r="Q1649" s="1" t="s">
        <v>8326</v>
      </c>
      <c r="R1649" s="1" t="s">
        <v>8347</v>
      </c>
      <c r="S1649" s="9">
        <f t="shared" si="75"/>
        <v>41039.409456018519</v>
      </c>
      <c r="T1649" s="11">
        <f t="shared" si="76"/>
        <v>41069.409456018519</v>
      </c>
      <c r="U1649" s="12" t="str">
        <f>TEXT(Table1[[#This Row],[Date Created Conversion (Launched at)]],"mmmm")</f>
        <v>May</v>
      </c>
      <c r="V1649" s="12">
        <f>YEAR(Table1[[#This Row],[Date Created Conversion (Launched at)]])</f>
        <v>2012</v>
      </c>
    </row>
    <row r="1650" spans="1:22" ht="43" x14ac:dyDescent="0.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 s="8">
        <v>1300636482</v>
      </c>
      <c r="J1650" s="8">
        <v>1298048082</v>
      </c>
      <c r="K1650" t="b">
        <v>0</v>
      </c>
      <c r="L1650">
        <v>90</v>
      </c>
      <c r="M1650" t="b">
        <v>1</v>
      </c>
      <c r="N1650" s="5">
        <f>Table1[[#This Row],[pledged]]/Table1[[#This Row],[backers_count]]</f>
        <v>32.011111111111113</v>
      </c>
      <c r="O1650" s="1">
        <f t="shared" si="77"/>
        <v>125</v>
      </c>
      <c r="P1650" s="5" t="s">
        <v>8291</v>
      </c>
      <c r="Q1650" s="1" t="s">
        <v>8326</v>
      </c>
      <c r="R1650" s="1" t="s">
        <v>8347</v>
      </c>
      <c r="S1650" s="9">
        <f t="shared" si="75"/>
        <v>40592.704652777778</v>
      </c>
      <c r="T1650" s="11">
        <f t="shared" si="76"/>
        <v>40622.662986111114</v>
      </c>
      <c r="U1650" s="12" t="str">
        <f>TEXT(Table1[[#This Row],[Date Created Conversion (Launched at)]],"mmmm")</f>
        <v>February</v>
      </c>
      <c r="V1650" s="12">
        <f>YEAR(Table1[[#This Row],[Date Created Conversion (Launched at)]])</f>
        <v>2011</v>
      </c>
    </row>
    <row r="1651" spans="1:22" ht="43" x14ac:dyDescent="0.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 s="8">
        <v>1400862355</v>
      </c>
      <c r="J1651" s="8">
        <v>1396974355</v>
      </c>
      <c r="K1651" t="b">
        <v>0</v>
      </c>
      <c r="L1651">
        <v>81</v>
      </c>
      <c r="M1651" t="b">
        <v>1</v>
      </c>
      <c r="N1651" s="5">
        <f>Table1[[#This Row],[pledged]]/Table1[[#This Row],[backers_count]]</f>
        <v>47.189259259259259</v>
      </c>
      <c r="O1651" s="1">
        <f t="shared" si="77"/>
        <v>101</v>
      </c>
      <c r="P1651" s="5" t="s">
        <v>8291</v>
      </c>
      <c r="Q1651" s="1" t="s">
        <v>8326</v>
      </c>
      <c r="R1651" s="1" t="s">
        <v>8347</v>
      </c>
      <c r="S1651" s="9">
        <f t="shared" si="75"/>
        <v>41737.684664351851</v>
      </c>
      <c r="T1651" s="11">
        <f t="shared" si="76"/>
        <v>41782.684664351851</v>
      </c>
      <c r="U1651" s="12" t="str">
        <f>TEXT(Table1[[#This Row],[Date Created Conversion (Launched at)]],"mmmm")</f>
        <v>April</v>
      </c>
      <c r="V1651" s="12">
        <f>YEAR(Table1[[#This Row],[Date Created Conversion (Launched at)]])</f>
        <v>2014</v>
      </c>
    </row>
    <row r="1652" spans="1:22" ht="28.7" x14ac:dyDescent="0.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 s="8">
        <v>1381314437</v>
      </c>
      <c r="J1652" s="8">
        <v>1378722437</v>
      </c>
      <c r="K1652" t="b">
        <v>0</v>
      </c>
      <c r="L1652">
        <v>32</v>
      </c>
      <c r="M1652" t="b">
        <v>1</v>
      </c>
      <c r="N1652" s="5">
        <f>Table1[[#This Row],[pledged]]/Table1[[#This Row],[backers_count]]</f>
        <v>88.46875</v>
      </c>
      <c r="O1652" s="1">
        <f t="shared" si="77"/>
        <v>142</v>
      </c>
      <c r="P1652" s="5" t="s">
        <v>8291</v>
      </c>
      <c r="Q1652" s="1" t="s">
        <v>8326</v>
      </c>
      <c r="R1652" s="1" t="s">
        <v>8347</v>
      </c>
      <c r="S1652" s="9">
        <f t="shared" si="75"/>
        <v>41526.435613425929</v>
      </c>
      <c r="T1652" s="11">
        <f t="shared" si="76"/>
        <v>41556.435613425929</v>
      </c>
      <c r="U1652" s="12" t="str">
        <f>TEXT(Table1[[#This Row],[Date Created Conversion (Launched at)]],"mmmm")</f>
        <v>September</v>
      </c>
      <c r="V1652" s="12">
        <f>YEAR(Table1[[#This Row],[Date Created Conversion (Launched at)]])</f>
        <v>2013</v>
      </c>
    </row>
    <row r="1653" spans="1:22" ht="43" x14ac:dyDescent="0.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 s="8">
        <v>1303801140</v>
      </c>
      <c r="J1653" s="8">
        <v>1300916220</v>
      </c>
      <c r="K1653" t="b">
        <v>0</v>
      </c>
      <c r="L1653">
        <v>20</v>
      </c>
      <c r="M1653" t="b">
        <v>1</v>
      </c>
      <c r="N1653" s="5">
        <f>Table1[[#This Row],[pledged]]/Table1[[#This Row],[backers_count]]</f>
        <v>100.75</v>
      </c>
      <c r="O1653" s="1">
        <f t="shared" si="77"/>
        <v>101</v>
      </c>
      <c r="P1653" s="5" t="s">
        <v>8291</v>
      </c>
      <c r="Q1653" s="1" t="s">
        <v>8326</v>
      </c>
      <c r="R1653" s="1" t="s">
        <v>8347</v>
      </c>
      <c r="S1653" s="9">
        <f t="shared" si="75"/>
        <v>40625.900694444441</v>
      </c>
      <c r="T1653" s="11">
        <f t="shared" si="76"/>
        <v>40659.290972222225</v>
      </c>
      <c r="U1653" s="12" t="str">
        <f>TEXT(Table1[[#This Row],[Date Created Conversion (Launched at)]],"mmmm")</f>
        <v>March</v>
      </c>
      <c r="V1653" s="12">
        <f>YEAR(Table1[[#This Row],[Date Created Conversion (Launched at)]])</f>
        <v>2011</v>
      </c>
    </row>
    <row r="1654" spans="1:22" ht="43" x14ac:dyDescent="0.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 s="8">
        <v>1385297393</v>
      </c>
      <c r="J1654" s="8">
        <v>1382701793</v>
      </c>
      <c r="K1654" t="b">
        <v>0</v>
      </c>
      <c r="L1654">
        <v>70</v>
      </c>
      <c r="M1654" t="b">
        <v>1</v>
      </c>
      <c r="N1654" s="5">
        <f>Table1[[#This Row],[pledged]]/Table1[[#This Row],[backers_count]]</f>
        <v>64.714285714285708</v>
      </c>
      <c r="O1654" s="1">
        <f t="shared" si="77"/>
        <v>101</v>
      </c>
      <c r="P1654" s="5" t="s">
        <v>8291</v>
      </c>
      <c r="Q1654" s="1" t="s">
        <v>8326</v>
      </c>
      <c r="R1654" s="1" t="s">
        <v>8347</v>
      </c>
      <c r="S1654" s="9">
        <f t="shared" si="75"/>
        <v>41572.492974537039</v>
      </c>
      <c r="T1654" s="11">
        <f t="shared" si="76"/>
        <v>41602.534641203703</v>
      </c>
      <c r="U1654" s="12" t="str">
        <f>TEXT(Table1[[#This Row],[Date Created Conversion (Launched at)]],"mmmm")</f>
        <v>October</v>
      </c>
      <c r="V1654" s="12">
        <f>YEAR(Table1[[#This Row],[Date Created Conversion (Launched at)]])</f>
        <v>2013</v>
      </c>
    </row>
    <row r="1655" spans="1:22" ht="43" x14ac:dyDescent="0.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 s="8">
        <v>1303675296</v>
      </c>
      <c r="J1655" s="8">
        <v>1300996896</v>
      </c>
      <c r="K1655" t="b">
        <v>0</v>
      </c>
      <c r="L1655">
        <v>168</v>
      </c>
      <c r="M1655" t="b">
        <v>1</v>
      </c>
      <c r="N1655" s="5">
        <f>Table1[[#This Row],[pledged]]/Table1[[#This Row],[backers_count]]</f>
        <v>51.854285714285716</v>
      </c>
      <c r="O1655" s="1">
        <f t="shared" si="77"/>
        <v>174</v>
      </c>
      <c r="P1655" s="5" t="s">
        <v>8291</v>
      </c>
      <c r="Q1655" s="1" t="s">
        <v>8326</v>
      </c>
      <c r="R1655" s="1" t="s">
        <v>8347</v>
      </c>
      <c r="S1655" s="9">
        <f t="shared" si="75"/>
        <v>40626.834444444445</v>
      </c>
      <c r="T1655" s="11">
        <f t="shared" si="76"/>
        <v>40657.834444444445</v>
      </c>
      <c r="U1655" s="12" t="str">
        <f>TEXT(Table1[[#This Row],[Date Created Conversion (Launched at)]],"mmmm")</f>
        <v>March</v>
      </c>
      <c r="V1655" s="12">
        <f>YEAR(Table1[[#This Row],[Date Created Conversion (Launched at)]])</f>
        <v>2011</v>
      </c>
    </row>
    <row r="1656" spans="1:22" ht="43" x14ac:dyDescent="0.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 s="8">
        <v>1334784160</v>
      </c>
      <c r="J1656" s="8">
        <v>1332192160</v>
      </c>
      <c r="K1656" t="b">
        <v>0</v>
      </c>
      <c r="L1656">
        <v>34</v>
      </c>
      <c r="M1656" t="b">
        <v>1</v>
      </c>
      <c r="N1656" s="5">
        <f>Table1[[#This Row],[pledged]]/Table1[[#This Row],[backers_count]]</f>
        <v>38.794117647058826</v>
      </c>
      <c r="O1656" s="1">
        <f t="shared" si="77"/>
        <v>120</v>
      </c>
      <c r="P1656" s="5" t="s">
        <v>8291</v>
      </c>
      <c r="Q1656" s="1" t="s">
        <v>8326</v>
      </c>
      <c r="R1656" s="1" t="s">
        <v>8347</v>
      </c>
      <c r="S1656" s="9">
        <f t="shared" si="75"/>
        <v>40987.890740740739</v>
      </c>
      <c r="T1656" s="11">
        <f t="shared" si="76"/>
        <v>41017.890740740739</v>
      </c>
      <c r="U1656" s="12" t="str">
        <f>TEXT(Table1[[#This Row],[Date Created Conversion (Launched at)]],"mmmm")</f>
        <v>March</v>
      </c>
      <c r="V1656" s="12">
        <f>YEAR(Table1[[#This Row],[Date Created Conversion (Launched at)]])</f>
        <v>2012</v>
      </c>
    </row>
    <row r="1657" spans="1:22" ht="28.7" x14ac:dyDescent="0.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 s="8">
        <v>1333648820</v>
      </c>
      <c r="J1657" s="8">
        <v>1331060420</v>
      </c>
      <c r="K1657" t="b">
        <v>0</v>
      </c>
      <c r="L1657">
        <v>48</v>
      </c>
      <c r="M1657" t="b">
        <v>1</v>
      </c>
      <c r="N1657" s="5">
        <f>Table1[[#This Row],[pledged]]/Table1[[#This Row],[backers_count]]</f>
        <v>44.645833333333336</v>
      </c>
      <c r="O1657" s="1">
        <f t="shared" si="77"/>
        <v>143</v>
      </c>
      <c r="P1657" s="5" t="s">
        <v>8291</v>
      </c>
      <c r="Q1657" s="1" t="s">
        <v>8326</v>
      </c>
      <c r="R1657" s="1" t="s">
        <v>8347</v>
      </c>
      <c r="S1657" s="9">
        <f t="shared" si="75"/>
        <v>40974.791898148149</v>
      </c>
      <c r="T1657" s="11">
        <f t="shared" si="76"/>
        <v>41004.750231481477</v>
      </c>
      <c r="U1657" s="12" t="str">
        <f>TEXT(Table1[[#This Row],[Date Created Conversion (Launched at)]],"mmmm")</f>
        <v>March</v>
      </c>
      <c r="V1657" s="12">
        <f>YEAR(Table1[[#This Row],[Date Created Conversion (Launched at)]])</f>
        <v>2012</v>
      </c>
    </row>
    <row r="1658" spans="1:22" ht="57.35" x14ac:dyDescent="0.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 s="8">
        <v>1355437052</v>
      </c>
      <c r="J1658" s="8">
        <v>1352845052</v>
      </c>
      <c r="K1658" t="b">
        <v>0</v>
      </c>
      <c r="L1658">
        <v>48</v>
      </c>
      <c r="M1658" t="b">
        <v>1</v>
      </c>
      <c r="N1658" s="5">
        <f>Table1[[#This Row],[pledged]]/Table1[[#This Row],[backers_count]]</f>
        <v>156.77333333333334</v>
      </c>
      <c r="O1658" s="1">
        <f t="shared" si="77"/>
        <v>100</v>
      </c>
      <c r="P1658" s="5" t="s">
        <v>8291</v>
      </c>
      <c r="Q1658" s="1" t="s">
        <v>8326</v>
      </c>
      <c r="R1658" s="1" t="s">
        <v>8347</v>
      </c>
      <c r="S1658" s="9">
        <f t="shared" si="75"/>
        <v>41226.928842592592</v>
      </c>
      <c r="T1658" s="11">
        <f t="shared" si="76"/>
        <v>41256.928842592592</v>
      </c>
      <c r="U1658" s="12" t="str">
        <f>TEXT(Table1[[#This Row],[Date Created Conversion (Launched at)]],"mmmm")</f>
        <v>November</v>
      </c>
      <c r="V1658" s="12">
        <f>YEAR(Table1[[#This Row],[Date Created Conversion (Launched at)]])</f>
        <v>2012</v>
      </c>
    </row>
    <row r="1659" spans="1:22" ht="43" x14ac:dyDescent="0.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 s="8">
        <v>1337885168</v>
      </c>
      <c r="J1659" s="8">
        <v>1335293168</v>
      </c>
      <c r="K1659" t="b">
        <v>0</v>
      </c>
      <c r="L1659">
        <v>221</v>
      </c>
      <c r="M1659" t="b">
        <v>1</v>
      </c>
      <c r="N1659" s="5">
        <f>Table1[[#This Row],[pledged]]/Table1[[#This Row],[backers_count]]</f>
        <v>118.70339366515837</v>
      </c>
      <c r="O1659" s="1">
        <f t="shared" si="77"/>
        <v>105</v>
      </c>
      <c r="P1659" s="5" t="s">
        <v>8291</v>
      </c>
      <c r="Q1659" s="1" t="s">
        <v>8326</v>
      </c>
      <c r="R1659" s="1" t="s">
        <v>8347</v>
      </c>
      <c r="S1659" s="9">
        <f t="shared" si="75"/>
        <v>41023.782037037039</v>
      </c>
      <c r="T1659" s="11">
        <f t="shared" si="76"/>
        <v>41053.782037037039</v>
      </c>
      <c r="U1659" s="12" t="str">
        <f>TEXT(Table1[[#This Row],[Date Created Conversion (Launched at)]],"mmmm")</f>
        <v>April</v>
      </c>
      <c r="V1659" s="12">
        <f>YEAR(Table1[[#This Row],[Date Created Conversion (Launched at)]])</f>
        <v>2012</v>
      </c>
    </row>
    <row r="1660" spans="1:22" ht="43" x14ac:dyDescent="0.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 s="8">
        <v>1355840400</v>
      </c>
      <c r="J1660" s="8">
        <v>1352524767</v>
      </c>
      <c r="K1660" t="b">
        <v>0</v>
      </c>
      <c r="L1660">
        <v>107</v>
      </c>
      <c r="M1660" t="b">
        <v>1</v>
      </c>
      <c r="N1660" s="5">
        <f>Table1[[#This Row],[pledged]]/Table1[[#This Row],[backers_count]]</f>
        <v>74.149532710280369</v>
      </c>
      <c r="O1660" s="1">
        <f t="shared" si="77"/>
        <v>132</v>
      </c>
      <c r="P1660" s="5" t="s">
        <v>8291</v>
      </c>
      <c r="Q1660" s="1" t="s">
        <v>8326</v>
      </c>
      <c r="R1660" s="1" t="s">
        <v>8347</v>
      </c>
      <c r="S1660" s="9">
        <f t="shared" si="75"/>
        <v>41223.22184027778</v>
      </c>
      <c r="T1660" s="11">
        <f t="shared" si="76"/>
        <v>41261.597222222219</v>
      </c>
      <c r="U1660" s="12" t="str">
        <f>TEXT(Table1[[#This Row],[Date Created Conversion (Launched at)]],"mmmm")</f>
        <v>November</v>
      </c>
      <c r="V1660" s="12">
        <f>YEAR(Table1[[#This Row],[Date Created Conversion (Launched at)]])</f>
        <v>2012</v>
      </c>
    </row>
    <row r="1661" spans="1:22" ht="43" x14ac:dyDescent="0.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 s="8">
        <v>1387281600</v>
      </c>
      <c r="J1661" s="8">
        <v>1384811721</v>
      </c>
      <c r="K1661" t="b">
        <v>0</v>
      </c>
      <c r="L1661">
        <v>45</v>
      </c>
      <c r="M1661" t="b">
        <v>1</v>
      </c>
      <c r="N1661" s="5">
        <f>Table1[[#This Row],[pledged]]/Table1[[#This Row],[backers_count]]</f>
        <v>12.533333333333333</v>
      </c>
      <c r="O1661" s="1">
        <f t="shared" si="77"/>
        <v>113</v>
      </c>
      <c r="P1661" s="5" t="s">
        <v>8291</v>
      </c>
      <c r="Q1661" s="1" t="s">
        <v>8326</v>
      </c>
      <c r="R1661" s="1" t="s">
        <v>8347</v>
      </c>
      <c r="S1661" s="9">
        <f t="shared" si="75"/>
        <v>41596.913437499999</v>
      </c>
      <c r="T1661" s="11">
        <f t="shared" si="76"/>
        <v>41625.5</v>
      </c>
      <c r="U1661" s="12" t="str">
        <f>TEXT(Table1[[#This Row],[Date Created Conversion (Launched at)]],"mmmm")</f>
        <v>November</v>
      </c>
      <c r="V1661" s="12">
        <f>YEAR(Table1[[#This Row],[Date Created Conversion (Launched at)]])</f>
        <v>2013</v>
      </c>
    </row>
    <row r="1662" spans="1:22" ht="43" x14ac:dyDescent="0.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 s="8">
        <v>1462053540</v>
      </c>
      <c r="J1662" s="8">
        <v>1459355950</v>
      </c>
      <c r="K1662" t="b">
        <v>0</v>
      </c>
      <c r="L1662">
        <v>36</v>
      </c>
      <c r="M1662" t="b">
        <v>1</v>
      </c>
      <c r="N1662" s="5">
        <f>Table1[[#This Row],[pledged]]/Table1[[#This Row],[backers_count]]</f>
        <v>27.861111111111111</v>
      </c>
      <c r="O1662" s="1">
        <f t="shared" si="77"/>
        <v>1254</v>
      </c>
      <c r="P1662" s="5" t="s">
        <v>8291</v>
      </c>
      <c r="Q1662" s="1" t="s">
        <v>8326</v>
      </c>
      <c r="R1662" s="1" t="s">
        <v>8347</v>
      </c>
      <c r="S1662" s="9">
        <f t="shared" si="75"/>
        <v>42459.693865740745</v>
      </c>
      <c r="T1662" s="11">
        <f t="shared" si="76"/>
        <v>42490.915972222225</v>
      </c>
      <c r="U1662" s="12" t="str">
        <f>TEXT(Table1[[#This Row],[Date Created Conversion (Launched at)]],"mmmm")</f>
        <v>March</v>
      </c>
      <c r="V1662" s="12">
        <f>YEAR(Table1[[#This Row],[Date Created Conversion (Launched at)]])</f>
        <v>2016</v>
      </c>
    </row>
    <row r="1663" spans="1:22" ht="57.35" x14ac:dyDescent="0.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 s="8">
        <v>1453064400</v>
      </c>
      <c r="J1663" s="8">
        <v>1449359831</v>
      </c>
      <c r="K1663" t="b">
        <v>0</v>
      </c>
      <c r="L1663">
        <v>101</v>
      </c>
      <c r="M1663" t="b">
        <v>1</v>
      </c>
      <c r="N1663" s="5">
        <f>Table1[[#This Row],[pledged]]/Table1[[#This Row],[backers_count]]</f>
        <v>80.178217821782184</v>
      </c>
      <c r="O1663" s="1">
        <f t="shared" si="77"/>
        <v>103</v>
      </c>
      <c r="P1663" s="5" t="s">
        <v>8291</v>
      </c>
      <c r="Q1663" s="1" t="s">
        <v>8326</v>
      </c>
      <c r="R1663" s="1" t="s">
        <v>8347</v>
      </c>
      <c r="S1663" s="9">
        <f t="shared" si="75"/>
        <v>42343.998043981483</v>
      </c>
      <c r="T1663" s="11">
        <f t="shared" si="76"/>
        <v>42386.875</v>
      </c>
      <c r="U1663" s="12" t="str">
        <f>TEXT(Table1[[#This Row],[Date Created Conversion (Launched at)]],"mmmm")</f>
        <v>December</v>
      </c>
      <c r="V1663" s="12">
        <f>YEAR(Table1[[#This Row],[Date Created Conversion (Launched at)]])</f>
        <v>2015</v>
      </c>
    </row>
    <row r="1664" spans="1:22" ht="43" x14ac:dyDescent="0.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 s="8">
        <v>1325310336</v>
      </c>
      <c r="J1664" s="8">
        <v>1320122736</v>
      </c>
      <c r="K1664" t="b">
        <v>0</v>
      </c>
      <c r="L1664">
        <v>62</v>
      </c>
      <c r="M1664" t="b">
        <v>1</v>
      </c>
      <c r="N1664" s="5">
        <f>Table1[[#This Row],[pledged]]/Table1[[#This Row],[backers_count]]</f>
        <v>132.43548387096774</v>
      </c>
      <c r="O1664" s="1">
        <f t="shared" si="77"/>
        <v>103</v>
      </c>
      <c r="P1664" s="5" t="s">
        <v>8291</v>
      </c>
      <c r="Q1664" s="1" t="s">
        <v>8326</v>
      </c>
      <c r="R1664" s="1" t="s">
        <v>8347</v>
      </c>
      <c r="S1664" s="9">
        <f t="shared" si="75"/>
        <v>40848.198333333334</v>
      </c>
      <c r="T1664" s="11">
        <f t="shared" si="76"/>
        <v>40908.239999999998</v>
      </c>
      <c r="U1664" s="12" t="str">
        <f>TEXT(Table1[[#This Row],[Date Created Conversion (Launched at)]],"mmmm")</f>
        <v>November</v>
      </c>
      <c r="V1664" s="12">
        <f>YEAR(Table1[[#This Row],[Date Created Conversion (Launched at)]])</f>
        <v>2011</v>
      </c>
    </row>
    <row r="1665" spans="1:22" ht="28.7" x14ac:dyDescent="0.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 s="8">
        <v>1422750707</v>
      </c>
      <c r="J1665" s="8">
        <v>1420158707</v>
      </c>
      <c r="K1665" t="b">
        <v>0</v>
      </c>
      <c r="L1665">
        <v>32</v>
      </c>
      <c r="M1665" t="b">
        <v>1</v>
      </c>
      <c r="N1665" s="5">
        <f>Table1[[#This Row],[pledged]]/Table1[[#This Row],[backers_count]]</f>
        <v>33.75</v>
      </c>
      <c r="O1665" s="1">
        <f t="shared" si="77"/>
        <v>108</v>
      </c>
      <c r="P1665" s="5" t="s">
        <v>8291</v>
      </c>
      <c r="Q1665" s="1" t="s">
        <v>8326</v>
      </c>
      <c r="R1665" s="1" t="s">
        <v>8347</v>
      </c>
      <c r="S1665" s="9">
        <f t="shared" si="75"/>
        <v>42006.02207175926</v>
      </c>
      <c r="T1665" s="11">
        <f t="shared" si="76"/>
        <v>42036.02207175926</v>
      </c>
      <c r="U1665" s="12" t="str">
        <f>TEXT(Table1[[#This Row],[Date Created Conversion (Launched at)]],"mmmm")</f>
        <v>January</v>
      </c>
      <c r="V1665" s="12">
        <f>YEAR(Table1[[#This Row],[Date Created Conversion (Launched at)]])</f>
        <v>2015</v>
      </c>
    </row>
    <row r="1666" spans="1:22" ht="43" x14ac:dyDescent="0.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 s="8">
        <v>1331870340</v>
      </c>
      <c r="J1666" s="8">
        <v>1328033818</v>
      </c>
      <c r="K1666" t="b">
        <v>0</v>
      </c>
      <c r="L1666">
        <v>89</v>
      </c>
      <c r="M1666" t="b">
        <v>1</v>
      </c>
      <c r="N1666" s="5">
        <f>Table1[[#This Row],[pledged]]/Table1[[#This Row],[backers_count]]</f>
        <v>34.384494382022467</v>
      </c>
      <c r="O1666" s="1">
        <f t="shared" si="77"/>
        <v>122</v>
      </c>
      <c r="P1666" s="5" t="s">
        <v>8291</v>
      </c>
      <c r="Q1666" s="1" t="s">
        <v>8326</v>
      </c>
      <c r="R1666" s="1" t="s">
        <v>8347</v>
      </c>
      <c r="S1666" s="9">
        <f t="shared" ref="S1666:S1729" si="78">(J1666/86400)+DATE(1970,1,1)</f>
        <v>40939.761782407411</v>
      </c>
      <c r="T1666" s="11">
        <f t="shared" ref="T1666:T1729" si="79">(I1666/86400)+DATE(1970,1,1)</f>
        <v>40984.165972222225</v>
      </c>
      <c r="U1666" s="12" t="str">
        <f>TEXT(Table1[[#This Row],[Date Created Conversion (Launched at)]],"mmmm")</f>
        <v>January</v>
      </c>
      <c r="V1666" s="12">
        <f>YEAR(Table1[[#This Row],[Date Created Conversion (Launched at)]])</f>
        <v>2012</v>
      </c>
    </row>
    <row r="1667" spans="1:22" ht="43" x14ac:dyDescent="0.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 s="8">
        <v>1298343600</v>
      </c>
      <c r="J1667" s="8">
        <v>1295624113</v>
      </c>
      <c r="K1667" t="b">
        <v>0</v>
      </c>
      <c r="L1667">
        <v>93</v>
      </c>
      <c r="M1667" t="b">
        <v>1</v>
      </c>
      <c r="N1667" s="5">
        <f>Table1[[#This Row],[pledged]]/Table1[[#This Row],[backers_count]]</f>
        <v>44.956989247311824</v>
      </c>
      <c r="O1667" s="1">
        <f t="shared" ref="O1667:O1730" si="80">ROUND(($E1667/$D1667)*100,0)</f>
        <v>119</v>
      </c>
      <c r="P1667" s="5" t="s">
        <v>8291</v>
      </c>
      <c r="Q1667" s="1" t="s">
        <v>8326</v>
      </c>
      <c r="R1667" s="1" t="s">
        <v>8347</v>
      </c>
      <c r="S1667" s="9">
        <f t="shared" si="78"/>
        <v>40564.649456018517</v>
      </c>
      <c r="T1667" s="11">
        <f t="shared" si="79"/>
        <v>40596.125</v>
      </c>
      <c r="U1667" s="12" t="str">
        <f>TEXT(Table1[[#This Row],[Date Created Conversion (Launched at)]],"mmmm")</f>
        <v>January</v>
      </c>
      <c r="V1667" s="12">
        <f>YEAR(Table1[[#This Row],[Date Created Conversion (Launched at)]])</f>
        <v>2011</v>
      </c>
    </row>
    <row r="1668" spans="1:22" ht="43" x14ac:dyDescent="0.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 s="8">
        <v>1364447073</v>
      </c>
      <c r="J1668" s="8">
        <v>1361858673</v>
      </c>
      <c r="K1668" t="b">
        <v>0</v>
      </c>
      <c r="L1668">
        <v>98</v>
      </c>
      <c r="M1668" t="b">
        <v>1</v>
      </c>
      <c r="N1668" s="5">
        <f>Table1[[#This Row],[pledged]]/Table1[[#This Row],[backers_count]]</f>
        <v>41.04081632653061</v>
      </c>
      <c r="O1668" s="1">
        <f t="shared" si="80"/>
        <v>161</v>
      </c>
      <c r="P1668" s="5" t="s">
        <v>8291</v>
      </c>
      <c r="Q1668" s="1" t="s">
        <v>8326</v>
      </c>
      <c r="R1668" s="1" t="s">
        <v>8347</v>
      </c>
      <c r="S1668" s="9">
        <f t="shared" si="78"/>
        <v>41331.253159722226</v>
      </c>
      <c r="T1668" s="11">
        <f t="shared" si="79"/>
        <v>41361.211493055554</v>
      </c>
      <c r="U1668" s="12" t="str">
        <f>TEXT(Table1[[#This Row],[Date Created Conversion (Launched at)]],"mmmm")</f>
        <v>February</v>
      </c>
      <c r="V1668" s="12">
        <f>YEAR(Table1[[#This Row],[Date Created Conversion (Launched at)]])</f>
        <v>2013</v>
      </c>
    </row>
    <row r="1669" spans="1:22" ht="43" x14ac:dyDescent="0.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 s="8">
        <v>1394521140</v>
      </c>
      <c r="J1669" s="8">
        <v>1392169298</v>
      </c>
      <c r="K1669" t="b">
        <v>0</v>
      </c>
      <c r="L1669">
        <v>82</v>
      </c>
      <c r="M1669" t="b">
        <v>1</v>
      </c>
      <c r="N1669" s="5">
        <f>Table1[[#This Row],[pledged]]/Table1[[#This Row],[backers_count]]</f>
        <v>52.597560975609753</v>
      </c>
      <c r="O1669" s="1">
        <f t="shared" si="80"/>
        <v>127</v>
      </c>
      <c r="P1669" s="5" t="s">
        <v>8291</v>
      </c>
      <c r="Q1669" s="1" t="s">
        <v>8326</v>
      </c>
      <c r="R1669" s="1" t="s">
        <v>8347</v>
      </c>
      <c r="S1669" s="9">
        <f t="shared" si="78"/>
        <v>41682.0705787037</v>
      </c>
      <c r="T1669" s="11">
        <f t="shared" si="79"/>
        <v>41709.290972222225</v>
      </c>
      <c r="U1669" s="12" t="str">
        <f>TEXT(Table1[[#This Row],[Date Created Conversion (Launched at)]],"mmmm")</f>
        <v>February</v>
      </c>
      <c r="V1669" s="12">
        <f>YEAR(Table1[[#This Row],[Date Created Conversion (Launched at)]])</f>
        <v>2014</v>
      </c>
    </row>
    <row r="1670" spans="1:22" ht="43" x14ac:dyDescent="0.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 s="8">
        <v>1322454939</v>
      </c>
      <c r="J1670" s="8">
        <v>1319859339</v>
      </c>
      <c r="K1670" t="b">
        <v>0</v>
      </c>
      <c r="L1670">
        <v>116</v>
      </c>
      <c r="M1670" t="b">
        <v>1</v>
      </c>
      <c r="N1670" s="5">
        <f>Table1[[#This Row],[pledged]]/Table1[[#This Row],[backers_count]]</f>
        <v>70.784482758620683</v>
      </c>
      <c r="O1670" s="1">
        <f t="shared" si="80"/>
        <v>103</v>
      </c>
      <c r="P1670" s="5" t="s">
        <v>8291</v>
      </c>
      <c r="Q1670" s="1" t="s">
        <v>8326</v>
      </c>
      <c r="R1670" s="1" t="s">
        <v>8347</v>
      </c>
      <c r="S1670" s="9">
        <f t="shared" si="78"/>
        <v>40845.149756944447</v>
      </c>
      <c r="T1670" s="11">
        <f t="shared" si="79"/>
        <v>40875.191423611112</v>
      </c>
      <c r="U1670" s="12" t="str">
        <f>TEXT(Table1[[#This Row],[Date Created Conversion (Launched at)]],"mmmm")</f>
        <v>October</v>
      </c>
      <c r="V1670" s="12">
        <f>YEAR(Table1[[#This Row],[Date Created Conversion (Launched at)]])</f>
        <v>2011</v>
      </c>
    </row>
    <row r="1671" spans="1:22" ht="43" x14ac:dyDescent="0.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 s="8">
        <v>1464729276</v>
      </c>
      <c r="J1671" s="8">
        <v>1459545276</v>
      </c>
      <c r="K1671" t="b">
        <v>0</v>
      </c>
      <c r="L1671">
        <v>52</v>
      </c>
      <c r="M1671" t="b">
        <v>1</v>
      </c>
      <c r="N1671" s="5">
        <f>Table1[[#This Row],[pledged]]/Table1[[#This Row],[backers_count]]</f>
        <v>53.75</v>
      </c>
      <c r="O1671" s="1">
        <f t="shared" si="80"/>
        <v>140</v>
      </c>
      <c r="P1671" s="5" t="s">
        <v>8291</v>
      </c>
      <c r="Q1671" s="1" t="s">
        <v>8326</v>
      </c>
      <c r="R1671" s="1" t="s">
        <v>8347</v>
      </c>
      <c r="S1671" s="9">
        <f t="shared" si="78"/>
        <v>42461.885138888887</v>
      </c>
      <c r="T1671" s="11">
        <f t="shared" si="79"/>
        <v>42521.885138888887</v>
      </c>
      <c r="U1671" s="12" t="str">
        <f>TEXT(Table1[[#This Row],[Date Created Conversion (Launched at)]],"mmmm")</f>
        <v>April</v>
      </c>
      <c r="V1671" s="12">
        <f>YEAR(Table1[[#This Row],[Date Created Conversion (Launched at)]])</f>
        <v>2016</v>
      </c>
    </row>
    <row r="1672" spans="1:22" ht="57.35" x14ac:dyDescent="0.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 s="8">
        <v>1278302400</v>
      </c>
      <c r="J1672" s="8">
        <v>1273961999</v>
      </c>
      <c r="K1672" t="b">
        <v>0</v>
      </c>
      <c r="L1672">
        <v>23</v>
      </c>
      <c r="M1672" t="b">
        <v>1</v>
      </c>
      <c r="N1672" s="5">
        <f>Table1[[#This Row],[pledged]]/Table1[[#This Row],[backers_count]]</f>
        <v>44.608695652173914</v>
      </c>
      <c r="O1672" s="1">
        <f t="shared" si="80"/>
        <v>103</v>
      </c>
      <c r="P1672" s="5" t="s">
        <v>8291</v>
      </c>
      <c r="Q1672" s="1" t="s">
        <v>8326</v>
      </c>
      <c r="R1672" s="1" t="s">
        <v>8347</v>
      </c>
      <c r="S1672" s="9">
        <f t="shared" si="78"/>
        <v>40313.930543981478</v>
      </c>
      <c r="T1672" s="11">
        <f t="shared" si="79"/>
        <v>40364.166666666664</v>
      </c>
      <c r="U1672" s="12" t="str">
        <f>TEXT(Table1[[#This Row],[Date Created Conversion (Launched at)]],"mmmm")</f>
        <v>May</v>
      </c>
      <c r="V1672" s="12">
        <f>YEAR(Table1[[#This Row],[Date Created Conversion (Launched at)]])</f>
        <v>2010</v>
      </c>
    </row>
    <row r="1673" spans="1:22" ht="28.7" x14ac:dyDescent="0.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 s="8">
        <v>1470056614</v>
      </c>
      <c r="J1673" s="8">
        <v>1467464614</v>
      </c>
      <c r="K1673" t="b">
        <v>0</v>
      </c>
      <c r="L1673">
        <v>77</v>
      </c>
      <c r="M1673" t="b">
        <v>1</v>
      </c>
      <c r="N1673" s="5">
        <f>Table1[[#This Row],[pledged]]/Table1[[#This Row],[backers_count]]</f>
        <v>26.148961038961041</v>
      </c>
      <c r="O1673" s="1">
        <f t="shared" si="80"/>
        <v>101</v>
      </c>
      <c r="P1673" s="5" t="s">
        <v>8291</v>
      </c>
      <c r="Q1673" s="1" t="s">
        <v>8326</v>
      </c>
      <c r="R1673" s="1" t="s">
        <v>8347</v>
      </c>
      <c r="S1673" s="9">
        <f t="shared" si="78"/>
        <v>42553.54414351852</v>
      </c>
      <c r="T1673" s="11">
        <f t="shared" si="79"/>
        <v>42583.54414351852</v>
      </c>
      <c r="U1673" s="12" t="str">
        <f>TEXT(Table1[[#This Row],[Date Created Conversion (Launched at)]],"mmmm")</f>
        <v>July</v>
      </c>
      <c r="V1673" s="12">
        <f>YEAR(Table1[[#This Row],[Date Created Conversion (Launched at)]])</f>
        <v>2016</v>
      </c>
    </row>
    <row r="1674" spans="1:22" ht="28.7" x14ac:dyDescent="0.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 s="8">
        <v>1338824730</v>
      </c>
      <c r="J1674" s="8">
        <v>1336232730</v>
      </c>
      <c r="K1674" t="b">
        <v>0</v>
      </c>
      <c r="L1674">
        <v>49</v>
      </c>
      <c r="M1674" t="b">
        <v>1</v>
      </c>
      <c r="N1674" s="5">
        <f>Table1[[#This Row],[pledged]]/Table1[[#This Row],[backers_count]]</f>
        <v>39.183673469387756</v>
      </c>
      <c r="O1674" s="1">
        <f t="shared" si="80"/>
        <v>113</v>
      </c>
      <c r="P1674" s="5" t="s">
        <v>8291</v>
      </c>
      <c r="Q1674" s="1" t="s">
        <v>8326</v>
      </c>
      <c r="R1674" s="1" t="s">
        <v>8347</v>
      </c>
      <c r="S1674" s="9">
        <f t="shared" si="78"/>
        <v>41034.656597222223</v>
      </c>
      <c r="T1674" s="11">
        <f t="shared" si="79"/>
        <v>41064.656597222223</v>
      </c>
      <c r="U1674" s="12" t="str">
        <f>TEXT(Table1[[#This Row],[Date Created Conversion (Launched at)]],"mmmm")</f>
        <v>May</v>
      </c>
      <c r="V1674" s="12">
        <f>YEAR(Table1[[#This Row],[Date Created Conversion (Launched at)]])</f>
        <v>2012</v>
      </c>
    </row>
    <row r="1675" spans="1:22" ht="43" x14ac:dyDescent="0.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 s="8">
        <v>1425675892</v>
      </c>
      <c r="J1675" s="8">
        <v>1423083892</v>
      </c>
      <c r="K1675" t="b">
        <v>0</v>
      </c>
      <c r="L1675">
        <v>59</v>
      </c>
      <c r="M1675" t="b">
        <v>1</v>
      </c>
      <c r="N1675" s="5">
        <f>Table1[[#This Row],[pledged]]/Table1[[#This Row],[backers_count]]</f>
        <v>45.593220338983052</v>
      </c>
      <c r="O1675" s="1">
        <f t="shared" si="80"/>
        <v>128</v>
      </c>
      <c r="P1675" s="5" t="s">
        <v>8291</v>
      </c>
      <c r="Q1675" s="1" t="s">
        <v>8326</v>
      </c>
      <c r="R1675" s="1" t="s">
        <v>8347</v>
      </c>
      <c r="S1675" s="9">
        <f t="shared" si="78"/>
        <v>42039.878379629634</v>
      </c>
      <c r="T1675" s="11">
        <f t="shared" si="79"/>
        <v>42069.878379629634</v>
      </c>
      <c r="U1675" s="12" t="str">
        <f>TEXT(Table1[[#This Row],[Date Created Conversion (Launched at)]],"mmmm")</f>
        <v>February</v>
      </c>
      <c r="V1675" s="12">
        <f>YEAR(Table1[[#This Row],[Date Created Conversion (Launched at)]])</f>
        <v>2015</v>
      </c>
    </row>
    <row r="1676" spans="1:22" ht="43" x14ac:dyDescent="0.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 s="8">
        <v>1471503540</v>
      </c>
      <c r="J1676" s="8">
        <v>1468852306</v>
      </c>
      <c r="K1676" t="b">
        <v>0</v>
      </c>
      <c r="L1676">
        <v>113</v>
      </c>
      <c r="M1676" t="b">
        <v>1</v>
      </c>
      <c r="N1676" s="5">
        <f>Table1[[#This Row],[pledged]]/Table1[[#This Row],[backers_count]]</f>
        <v>89.247787610619469</v>
      </c>
      <c r="O1676" s="1">
        <f t="shared" si="80"/>
        <v>202</v>
      </c>
      <c r="P1676" s="5" t="s">
        <v>8291</v>
      </c>
      <c r="Q1676" s="1" t="s">
        <v>8326</v>
      </c>
      <c r="R1676" s="1" t="s">
        <v>8347</v>
      </c>
      <c r="S1676" s="9">
        <f t="shared" si="78"/>
        <v>42569.605393518519</v>
      </c>
      <c r="T1676" s="11">
        <f t="shared" si="79"/>
        <v>42600.290972222225</v>
      </c>
      <c r="U1676" s="12" t="str">
        <f>TEXT(Table1[[#This Row],[Date Created Conversion (Launched at)]],"mmmm")</f>
        <v>July</v>
      </c>
      <c r="V1676" s="12">
        <f>YEAR(Table1[[#This Row],[Date Created Conversion (Launched at)]])</f>
        <v>2016</v>
      </c>
    </row>
    <row r="1677" spans="1:22" ht="28.7" x14ac:dyDescent="0.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 s="8">
        <v>1318802580</v>
      </c>
      <c r="J1677" s="8">
        <v>1316194540</v>
      </c>
      <c r="K1677" t="b">
        <v>0</v>
      </c>
      <c r="L1677">
        <v>34</v>
      </c>
      <c r="M1677" t="b">
        <v>1</v>
      </c>
      <c r="N1677" s="5">
        <f>Table1[[#This Row],[pledged]]/Table1[[#This Row],[backers_count]]</f>
        <v>40.416470588235299</v>
      </c>
      <c r="O1677" s="1">
        <f t="shared" si="80"/>
        <v>137</v>
      </c>
      <c r="P1677" s="5" t="s">
        <v>8291</v>
      </c>
      <c r="Q1677" s="1" t="s">
        <v>8326</v>
      </c>
      <c r="R1677" s="1" t="s">
        <v>8347</v>
      </c>
      <c r="S1677" s="9">
        <f t="shared" si="78"/>
        <v>40802.733101851853</v>
      </c>
      <c r="T1677" s="11">
        <f t="shared" si="79"/>
        <v>40832.918749999997</v>
      </c>
      <c r="U1677" s="12" t="str">
        <f>TEXT(Table1[[#This Row],[Date Created Conversion (Launched at)]],"mmmm")</f>
        <v>September</v>
      </c>
      <c r="V1677" s="12">
        <f>YEAR(Table1[[#This Row],[Date Created Conversion (Launched at)]])</f>
        <v>2011</v>
      </c>
    </row>
    <row r="1678" spans="1:22" ht="28.7" x14ac:dyDescent="0.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 s="8">
        <v>1334980740</v>
      </c>
      <c r="J1678" s="8">
        <v>1330968347</v>
      </c>
      <c r="K1678" t="b">
        <v>0</v>
      </c>
      <c r="L1678">
        <v>42</v>
      </c>
      <c r="M1678" t="b">
        <v>1</v>
      </c>
      <c r="N1678" s="5">
        <f>Table1[[#This Row],[pledged]]/Table1[[#This Row],[backers_count]]</f>
        <v>82.38095238095238</v>
      </c>
      <c r="O1678" s="1">
        <f t="shared" si="80"/>
        <v>115</v>
      </c>
      <c r="P1678" s="5" t="s">
        <v>8291</v>
      </c>
      <c r="Q1678" s="1" t="s">
        <v>8326</v>
      </c>
      <c r="R1678" s="1" t="s">
        <v>8347</v>
      </c>
      <c r="S1678" s="9">
        <f t="shared" si="78"/>
        <v>40973.726238425923</v>
      </c>
      <c r="T1678" s="11">
        <f t="shared" si="79"/>
        <v>41020.165972222225</v>
      </c>
      <c r="U1678" s="12" t="str">
        <f>TEXT(Table1[[#This Row],[Date Created Conversion (Launched at)]],"mmmm")</f>
        <v>March</v>
      </c>
      <c r="V1678" s="12">
        <f>YEAR(Table1[[#This Row],[Date Created Conversion (Launched at)]])</f>
        <v>2012</v>
      </c>
    </row>
    <row r="1679" spans="1:22" ht="43" x14ac:dyDescent="0.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 s="8">
        <v>1460786340</v>
      </c>
      <c r="J1679" s="8">
        <v>1455615976</v>
      </c>
      <c r="K1679" t="b">
        <v>0</v>
      </c>
      <c r="L1679">
        <v>42</v>
      </c>
      <c r="M1679" t="b">
        <v>1</v>
      </c>
      <c r="N1679" s="5">
        <f>Table1[[#This Row],[pledged]]/Table1[[#This Row],[backers_count]]</f>
        <v>159.52380952380952</v>
      </c>
      <c r="O1679" s="1">
        <f t="shared" si="80"/>
        <v>112</v>
      </c>
      <c r="P1679" s="5" t="s">
        <v>8291</v>
      </c>
      <c r="Q1679" s="1" t="s">
        <v>8326</v>
      </c>
      <c r="R1679" s="1" t="s">
        <v>8347</v>
      </c>
      <c r="S1679" s="9">
        <f t="shared" si="78"/>
        <v>42416.407129629632</v>
      </c>
      <c r="T1679" s="11">
        <f t="shared" si="79"/>
        <v>42476.249305555553</v>
      </c>
      <c r="U1679" s="12" t="str">
        <f>TEXT(Table1[[#This Row],[Date Created Conversion (Launched at)]],"mmmm")</f>
        <v>February</v>
      </c>
      <c r="V1679" s="12">
        <f>YEAR(Table1[[#This Row],[Date Created Conversion (Launched at)]])</f>
        <v>2016</v>
      </c>
    </row>
    <row r="1680" spans="1:22" ht="43" x14ac:dyDescent="0.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 s="8">
        <v>1391718671</v>
      </c>
      <c r="J1680" s="8">
        <v>1390509071</v>
      </c>
      <c r="K1680" t="b">
        <v>0</v>
      </c>
      <c r="L1680">
        <v>49</v>
      </c>
      <c r="M1680" t="b">
        <v>1</v>
      </c>
      <c r="N1680" s="5">
        <f>Table1[[#This Row],[pledged]]/Table1[[#This Row],[backers_count]]</f>
        <v>36.244897959183675</v>
      </c>
      <c r="O1680" s="1">
        <f t="shared" si="80"/>
        <v>118</v>
      </c>
      <c r="P1680" s="5" t="s">
        <v>8291</v>
      </c>
      <c r="Q1680" s="1" t="s">
        <v>8326</v>
      </c>
      <c r="R1680" s="1" t="s">
        <v>8347</v>
      </c>
      <c r="S1680" s="9">
        <f t="shared" si="78"/>
        <v>41662.854988425926</v>
      </c>
      <c r="T1680" s="11">
        <f t="shared" si="79"/>
        <v>41676.854988425926</v>
      </c>
      <c r="U1680" s="12" t="str">
        <f>TEXT(Table1[[#This Row],[Date Created Conversion (Launched at)]],"mmmm")</f>
        <v>January</v>
      </c>
      <c r="V1680" s="12">
        <f>YEAR(Table1[[#This Row],[Date Created Conversion (Launched at)]])</f>
        <v>2014</v>
      </c>
    </row>
    <row r="1681" spans="1:22" ht="57.35" x14ac:dyDescent="0.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 s="8">
        <v>1311298745</v>
      </c>
      <c r="J1681" s="8">
        <v>1309311545</v>
      </c>
      <c r="K1681" t="b">
        <v>0</v>
      </c>
      <c r="L1681">
        <v>56</v>
      </c>
      <c r="M1681" t="b">
        <v>1</v>
      </c>
      <c r="N1681" s="5">
        <f>Table1[[#This Row],[pledged]]/Table1[[#This Row],[backers_count]]</f>
        <v>62.5</v>
      </c>
      <c r="O1681" s="1">
        <f t="shared" si="80"/>
        <v>175</v>
      </c>
      <c r="P1681" s="5" t="s">
        <v>8291</v>
      </c>
      <c r="Q1681" s="1" t="s">
        <v>8326</v>
      </c>
      <c r="R1681" s="1" t="s">
        <v>8347</v>
      </c>
      <c r="S1681" s="9">
        <f t="shared" si="78"/>
        <v>40723.068807870368</v>
      </c>
      <c r="T1681" s="11">
        <f t="shared" si="79"/>
        <v>40746.068807870368</v>
      </c>
      <c r="U1681" s="12" t="str">
        <f>TEXT(Table1[[#This Row],[Date Created Conversion (Launched at)]],"mmmm")</f>
        <v>June</v>
      </c>
      <c r="V1681" s="12">
        <f>YEAR(Table1[[#This Row],[Date Created Conversion (Launched at)]])</f>
        <v>2011</v>
      </c>
    </row>
    <row r="1682" spans="1:22" ht="28.7" x14ac:dyDescent="0.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 s="8">
        <v>1405188667</v>
      </c>
      <c r="J1682" s="8">
        <v>1402596667</v>
      </c>
      <c r="K1682" t="b">
        <v>0</v>
      </c>
      <c r="L1682">
        <v>25</v>
      </c>
      <c r="M1682" t="b">
        <v>1</v>
      </c>
      <c r="N1682" s="5">
        <f>Table1[[#This Row],[pledged]]/Table1[[#This Row],[backers_count]]</f>
        <v>47</v>
      </c>
      <c r="O1682" s="1">
        <f t="shared" si="80"/>
        <v>118</v>
      </c>
      <c r="P1682" s="5" t="s">
        <v>8291</v>
      </c>
      <c r="Q1682" s="1" t="s">
        <v>8326</v>
      </c>
      <c r="R1682" s="1" t="s">
        <v>8347</v>
      </c>
      <c r="S1682" s="9">
        <f t="shared" si="78"/>
        <v>41802.757719907408</v>
      </c>
      <c r="T1682" s="11">
        <f t="shared" si="79"/>
        <v>41832.757719907408</v>
      </c>
      <c r="U1682" s="12" t="str">
        <f>TEXT(Table1[[#This Row],[Date Created Conversion (Launched at)]],"mmmm")</f>
        <v>June</v>
      </c>
      <c r="V1682" s="12">
        <f>YEAR(Table1[[#This Row],[Date Created Conversion (Launched at)]])</f>
        <v>2014</v>
      </c>
    </row>
    <row r="1683" spans="1:22" ht="43" x14ac:dyDescent="0.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 s="8">
        <v>1490752800</v>
      </c>
      <c r="J1683" s="8">
        <v>1486522484</v>
      </c>
      <c r="K1683" t="b">
        <v>0</v>
      </c>
      <c r="L1683">
        <v>884</v>
      </c>
      <c r="M1683" t="b">
        <v>0</v>
      </c>
      <c r="N1683" s="5">
        <f>Table1[[#This Row],[pledged]]/Table1[[#This Row],[backers_count]]</f>
        <v>74.575090497737563</v>
      </c>
      <c r="O1683" s="1">
        <f t="shared" si="80"/>
        <v>101</v>
      </c>
      <c r="P1683" s="5" t="s">
        <v>8292</v>
      </c>
      <c r="Q1683" s="1" t="s">
        <v>8326</v>
      </c>
      <c r="R1683" s="1" t="s">
        <v>8348</v>
      </c>
      <c r="S1683" s="9">
        <f t="shared" si="78"/>
        <v>42774.121342592596</v>
      </c>
      <c r="T1683" s="11">
        <f t="shared" si="79"/>
        <v>42823.083333333328</v>
      </c>
      <c r="U1683" s="12" t="str">
        <f>TEXT(Table1[[#This Row],[Date Created Conversion (Launched at)]],"mmmm")</f>
        <v>February</v>
      </c>
      <c r="V1683" s="12">
        <f>YEAR(Table1[[#This Row],[Date Created Conversion (Launched at)]])</f>
        <v>2017</v>
      </c>
    </row>
    <row r="1684" spans="1:22" ht="28.7" x14ac:dyDescent="0.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 s="8">
        <v>1492142860</v>
      </c>
      <c r="J1684" s="8">
        <v>1486962460</v>
      </c>
      <c r="K1684" t="b">
        <v>0</v>
      </c>
      <c r="L1684">
        <v>0</v>
      </c>
      <c r="M1684" t="b">
        <v>0</v>
      </c>
      <c r="N1684" s="5" t="e">
        <f>Table1[[#This Row],[pledged]]/Table1[[#This Row],[backers_count]]</f>
        <v>#DIV/0!</v>
      </c>
      <c r="O1684" s="1">
        <f t="shared" si="80"/>
        <v>0</v>
      </c>
      <c r="P1684" s="5" t="s">
        <v>8292</v>
      </c>
      <c r="Q1684" s="1" t="s">
        <v>8326</v>
      </c>
      <c r="R1684" s="1" t="s">
        <v>8348</v>
      </c>
      <c r="S1684" s="9">
        <f t="shared" si="78"/>
        <v>42779.21365740741</v>
      </c>
      <c r="T1684" s="11">
        <f t="shared" si="79"/>
        <v>42839.171990740739</v>
      </c>
      <c r="U1684" s="12" t="str">
        <f>TEXT(Table1[[#This Row],[Date Created Conversion (Launched at)]],"mmmm")</f>
        <v>February</v>
      </c>
      <c r="V1684" s="12">
        <f>YEAR(Table1[[#This Row],[Date Created Conversion (Launched at)]])</f>
        <v>2017</v>
      </c>
    </row>
    <row r="1685" spans="1:22" ht="43" x14ac:dyDescent="0.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 s="8">
        <v>1491590738</v>
      </c>
      <c r="J1685" s="8">
        <v>1489517138</v>
      </c>
      <c r="K1685" t="b">
        <v>0</v>
      </c>
      <c r="L1685">
        <v>10</v>
      </c>
      <c r="M1685" t="b">
        <v>0</v>
      </c>
      <c r="N1685" s="5">
        <f>Table1[[#This Row],[pledged]]/Table1[[#This Row],[backers_count]]</f>
        <v>76</v>
      </c>
      <c r="O1685" s="1">
        <f t="shared" si="80"/>
        <v>22</v>
      </c>
      <c r="P1685" s="5" t="s">
        <v>8292</v>
      </c>
      <c r="Q1685" s="1" t="s">
        <v>8326</v>
      </c>
      <c r="R1685" s="1" t="s">
        <v>8348</v>
      </c>
      <c r="S1685" s="9">
        <f t="shared" si="78"/>
        <v>42808.781689814816</v>
      </c>
      <c r="T1685" s="11">
        <f t="shared" si="79"/>
        <v>42832.781689814816</v>
      </c>
      <c r="U1685" s="12" t="str">
        <f>TEXT(Table1[[#This Row],[Date Created Conversion (Launched at)]],"mmmm")</f>
        <v>March</v>
      </c>
      <c r="V1685" s="12">
        <f>YEAR(Table1[[#This Row],[Date Created Conversion (Launched at)]])</f>
        <v>2017</v>
      </c>
    </row>
    <row r="1686" spans="1:22" ht="28.7" x14ac:dyDescent="0.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 s="8">
        <v>1489775641</v>
      </c>
      <c r="J1686" s="8">
        <v>1487360041</v>
      </c>
      <c r="K1686" t="b">
        <v>0</v>
      </c>
      <c r="L1686">
        <v>101</v>
      </c>
      <c r="M1686" t="b">
        <v>0</v>
      </c>
      <c r="N1686" s="5">
        <f>Table1[[#This Row],[pledged]]/Table1[[#This Row],[backers_count]]</f>
        <v>86.43564356435644</v>
      </c>
      <c r="O1686" s="1">
        <f t="shared" si="80"/>
        <v>109</v>
      </c>
      <c r="P1686" s="5" t="s">
        <v>8292</v>
      </c>
      <c r="Q1686" s="1" t="s">
        <v>8326</v>
      </c>
      <c r="R1686" s="1" t="s">
        <v>8348</v>
      </c>
      <c r="S1686" s="9">
        <f t="shared" si="78"/>
        <v>42783.815289351856</v>
      </c>
      <c r="T1686" s="11">
        <f t="shared" si="79"/>
        <v>42811.773622685185</v>
      </c>
      <c r="U1686" s="12" t="str">
        <f>TEXT(Table1[[#This Row],[Date Created Conversion (Launched at)]],"mmmm")</f>
        <v>February</v>
      </c>
      <c r="V1686" s="12">
        <f>YEAR(Table1[[#This Row],[Date Created Conversion (Launched at)]])</f>
        <v>2017</v>
      </c>
    </row>
    <row r="1687" spans="1:22" ht="43" x14ac:dyDescent="0.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 s="8">
        <v>1490331623</v>
      </c>
      <c r="J1687" s="8">
        <v>1487743223</v>
      </c>
      <c r="K1687" t="b">
        <v>0</v>
      </c>
      <c r="L1687">
        <v>15</v>
      </c>
      <c r="M1687" t="b">
        <v>0</v>
      </c>
      <c r="N1687" s="5">
        <f>Table1[[#This Row],[pledged]]/Table1[[#This Row],[backers_count]]</f>
        <v>24</v>
      </c>
      <c r="O1687" s="1">
        <f t="shared" si="80"/>
        <v>103</v>
      </c>
      <c r="P1687" s="5" t="s">
        <v>8292</v>
      </c>
      <c r="Q1687" s="1" t="s">
        <v>8326</v>
      </c>
      <c r="R1687" s="1" t="s">
        <v>8348</v>
      </c>
      <c r="S1687" s="9">
        <f t="shared" si="78"/>
        <v>42788.2502662037</v>
      </c>
      <c r="T1687" s="11">
        <f t="shared" si="79"/>
        <v>42818.208599537036</v>
      </c>
      <c r="U1687" s="12" t="str">
        <f>TEXT(Table1[[#This Row],[Date Created Conversion (Launched at)]],"mmmm")</f>
        <v>February</v>
      </c>
      <c r="V1687" s="12">
        <f>YEAR(Table1[[#This Row],[Date Created Conversion (Launched at)]])</f>
        <v>2017</v>
      </c>
    </row>
    <row r="1688" spans="1:22" ht="43" x14ac:dyDescent="0.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 s="8">
        <v>1493320519</v>
      </c>
      <c r="J1688" s="8">
        <v>1488140119</v>
      </c>
      <c r="K1688" t="b">
        <v>0</v>
      </c>
      <c r="L1688">
        <v>1</v>
      </c>
      <c r="M1688" t="b">
        <v>0</v>
      </c>
      <c r="N1688" s="5">
        <f>Table1[[#This Row],[pledged]]/Table1[[#This Row],[backers_count]]</f>
        <v>18</v>
      </c>
      <c r="O1688" s="1">
        <f t="shared" si="80"/>
        <v>0</v>
      </c>
      <c r="P1688" s="5" t="s">
        <v>8292</v>
      </c>
      <c r="Q1688" s="1" t="s">
        <v>8326</v>
      </c>
      <c r="R1688" s="1" t="s">
        <v>8348</v>
      </c>
      <c r="S1688" s="9">
        <f t="shared" si="78"/>
        <v>42792.843969907408</v>
      </c>
      <c r="T1688" s="11">
        <f t="shared" si="79"/>
        <v>42852.802303240736</v>
      </c>
      <c r="U1688" s="12" t="str">
        <f>TEXT(Table1[[#This Row],[Date Created Conversion (Launched at)]],"mmmm")</f>
        <v>February</v>
      </c>
      <c r="V1688" s="12">
        <f>YEAR(Table1[[#This Row],[Date Created Conversion (Launched at)]])</f>
        <v>2017</v>
      </c>
    </row>
    <row r="1689" spans="1:22" ht="43" x14ac:dyDescent="0.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 s="8">
        <v>1491855300</v>
      </c>
      <c r="J1689" s="8">
        <v>1488935245</v>
      </c>
      <c r="K1689" t="b">
        <v>0</v>
      </c>
      <c r="L1689">
        <v>39</v>
      </c>
      <c r="M1689" t="b">
        <v>0</v>
      </c>
      <c r="N1689" s="5">
        <f>Table1[[#This Row],[pledged]]/Table1[[#This Row],[backers_count]]</f>
        <v>80.128205128205124</v>
      </c>
      <c r="O1689" s="1">
        <f t="shared" si="80"/>
        <v>31</v>
      </c>
      <c r="P1689" s="5" t="s">
        <v>8292</v>
      </c>
      <c r="Q1689" s="1" t="s">
        <v>8326</v>
      </c>
      <c r="R1689" s="1" t="s">
        <v>8348</v>
      </c>
      <c r="S1689" s="9">
        <f t="shared" si="78"/>
        <v>42802.046817129631</v>
      </c>
      <c r="T1689" s="11">
        <f t="shared" si="79"/>
        <v>42835.84375</v>
      </c>
      <c r="U1689" s="12" t="str">
        <f>TEXT(Table1[[#This Row],[Date Created Conversion (Launched at)]],"mmmm")</f>
        <v>March</v>
      </c>
      <c r="V1689" s="12">
        <f>YEAR(Table1[[#This Row],[Date Created Conversion (Launched at)]])</f>
        <v>2017</v>
      </c>
    </row>
    <row r="1690" spans="1:22" ht="57.35" x14ac:dyDescent="0.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 s="8">
        <v>1491738594</v>
      </c>
      <c r="J1690" s="8">
        <v>1489150194</v>
      </c>
      <c r="K1690" t="b">
        <v>0</v>
      </c>
      <c r="L1690">
        <v>7</v>
      </c>
      <c r="M1690" t="b">
        <v>0</v>
      </c>
      <c r="N1690" s="5">
        <f>Table1[[#This Row],[pledged]]/Table1[[#This Row],[backers_count]]</f>
        <v>253.14285714285714</v>
      </c>
      <c r="O1690" s="1">
        <f t="shared" si="80"/>
        <v>44</v>
      </c>
      <c r="P1690" s="5" t="s">
        <v>8292</v>
      </c>
      <c r="Q1690" s="1" t="s">
        <v>8326</v>
      </c>
      <c r="R1690" s="1" t="s">
        <v>8348</v>
      </c>
      <c r="S1690" s="9">
        <f t="shared" si="78"/>
        <v>42804.534652777773</v>
      </c>
      <c r="T1690" s="11">
        <f t="shared" si="79"/>
        <v>42834.492986111116</v>
      </c>
      <c r="U1690" s="12" t="str">
        <f>TEXT(Table1[[#This Row],[Date Created Conversion (Launched at)]],"mmmm")</f>
        <v>March</v>
      </c>
      <c r="V1690" s="12">
        <f>YEAR(Table1[[#This Row],[Date Created Conversion (Launched at)]])</f>
        <v>2017</v>
      </c>
    </row>
    <row r="1691" spans="1:22" x14ac:dyDescent="0.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 s="8">
        <v>1489700230</v>
      </c>
      <c r="J1691" s="8">
        <v>1487111830</v>
      </c>
      <c r="K1691" t="b">
        <v>0</v>
      </c>
      <c r="L1691">
        <v>14</v>
      </c>
      <c r="M1691" t="b">
        <v>0</v>
      </c>
      <c r="N1691" s="5">
        <f>Table1[[#This Row],[pledged]]/Table1[[#This Row],[backers_count]]</f>
        <v>171.42857142857142</v>
      </c>
      <c r="O1691" s="1">
        <f t="shared" si="80"/>
        <v>100</v>
      </c>
      <c r="P1691" s="5" t="s">
        <v>8292</v>
      </c>
      <c r="Q1691" s="1" t="s">
        <v>8326</v>
      </c>
      <c r="R1691" s="1" t="s">
        <v>8348</v>
      </c>
      <c r="S1691" s="9">
        <f t="shared" si="78"/>
        <v>42780.942476851851</v>
      </c>
      <c r="T1691" s="11">
        <f t="shared" si="79"/>
        <v>42810.900810185187</v>
      </c>
      <c r="U1691" s="12" t="str">
        <f>TEXT(Table1[[#This Row],[Date Created Conversion (Launched at)]],"mmmm")</f>
        <v>February</v>
      </c>
      <c r="V1691" s="12">
        <f>YEAR(Table1[[#This Row],[Date Created Conversion (Launched at)]])</f>
        <v>2017</v>
      </c>
    </row>
    <row r="1692" spans="1:22" ht="43" x14ac:dyDescent="0.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 s="8">
        <v>1491470442</v>
      </c>
      <c r="J1692" s="8">
        <v>1488882042</v>
      </c>
      <c r="K1692" t="b">
        <v>0</v>
      </c>
      <c r="L1692">
        <v>11</v>
      </c>
      <c r="M1692" t="b">
        <v>0</v>
      </c>
      <c r="N1692" s="5">
        <f>Table1[[#This Row],[pledged]]/Table1[[#This Row],[backers_count]]</f>
        <v>57.727272727272727</v>
      </c>
      <c r="O1692" s="1">
        <f t="shared" si="80"/>
        <v>25</v>
      </c>
      <c r="P1692" s="5" t="s">
        <v>8292</v>
      </c>
      <c r="Q1692" s="1" t="s">
        <v>8326</v>
      </c>
      <c r="R1692" s="1" t="s">
        <v>8348</v>
      </c>
      <c r="S1692" s="9">
        <f t="shared" si="78"/>
        <v>42801.43104166667</v>
      </c>
      <c r="T1692" s="11">
        <f t="shared" si="79"/>
        <v>42831.389374999999</v>
      </c>
      <c r="U1692" s="12" t="str">
        <f>TEXT(Table1[[#This Row],[Date Created Conversion (Launched at)]],"mmmm")</f>
        <v>March</v>
      </c>
      <c r="V1692" s="12">
        <f>YEAR(Table1[[#This Row],[Date Created Conversion (Launched at)]])</f>
        <v>2017</v>
      </c>
    </row>
    <row r="1693" spans="1:22" ht="43" x14ac:dyDescent="0.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 s="8">
        <v>1491181200</v>
      </c>
      <c r="J1693" s="8">
        <v>1488387008</v>
      </c>
      <c r="K1693" t="b">
        <v>0</v>
      </c>
      <c r="L1693">
        <v>38</v>
      </c>
      <c r="M1693" t="b">
        <v>0</v>
      </c>
      <c r="N1693" s="5">
        <f>Table1[[#This Row],[pledged]]/Table1[[#This Row],[backers_count]]</f>
        <v>264.26315789473682</v>
      </c>
      <c r="O1693" s="1">
        <f t="shared" si="80"/>
        <v>33</v>
      </c>
      <c r="P1693" s="5" t="s">
        <v>8292</v>
      </c>
      <c r="Q1693" s="1" t="s">
        <v>8326</v>
      </c>
      <c r="R1693" s="1" t="s">
        <v>8348</v>
      </c>
      <c r="S1693" s="9">
        <f t="shared" si="78"/>
        <v>42795.701481481483</v>
      </c>
      <c r="T1693" s="11">
        <f t="shared" si="79"/>
        <v>42828.041666666672</v>
      </c>
      <c r="U1693" s="12" t="str">
        <f>TEXT(Table1[[#This Row],[Date Created Conversion (Launched at)]],"mmmm")</f>
        <v>March</v>
      </c>
      <c r="V1693" s="12">
        <f>YEAR(Table1[[#This Row],[Date Created Conversion (Launched at)]])</f>
        <v>2017</v>
      </c>
    </row>
    <row r="1694" spans="1:22" ht="43" x14ac:dyDescent="0.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 s="8">
        <v>1490572740</v>
      </c>
      <c r="J1694" s="8">
        <v>1487734667</v>
      </c>
      <c r="K1694" t="b">
        <v>0</v>
      </c>
      <c r="L1694">
        <v>15</v>
      </c>
      <c r="M1694" t="b">
        <v>0</v>
      </c>
      <c r="N1694" s="5">
        <f>Table1[[#This Row],[pledged]]/Table1[[#This Row],[backers_count]]</f>
        <v>159.33333333333334</v>
      </c>
      <c r="O1694" s="1">
        <f t="shared" si="80"/>
        <v>48</v>
      </c>
      <c r="P1694" s="5" t="s">
        <v>8292</v>
      </c>
      <c r="Q1694" s="1" t="s">
        <v>8326</v>
      </c>
      <c r="R1694" s="1" t="s">
        <v>8348</v>
      </c>
      <c r="S1694" s="9">
        <f t="shared" si="78"/>
        <v>42788.151238425926</v>
      </c>
      <c r="T1694" s="11">
        <f t="shared" si="79"/>
        <v>42820.999305555553</v>
      </c>
      <c r="U1694" s="12" t="str">
        <f>TEXT(Table1[[#This Row],[Date Created Conversion (Launched at)]],"mmmm")</f>
        <v>February</v>
      </c>
      <c r="V1694" s="12">
        <f>YEAR(Table1[[#This Row],[Date Created Conversion (Launched at)]])</f>
        <v>2017</v>
      </c>
    </row>
    <row r="1695" spans="1:22" ht="43" x14ac:dyDescent="0.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 s="8">
        <v>1491768000</v>
      </c>
      <c r="J1695" s="8">
        <v>1489097112</v>
      </c>
      <c r="K1695" t="b">
        <v>0</v>
      </c>
      <c r="L1695">
        <v>8</v>
      </c>
      <c r="M1695" t="b">
        <v>0</v>
      </c>
      <c r="N1695" s="5">
        <f>Table1[[#This Row],[pledged]]/Table1[[#This Row],[backers_count]]</f>
        <v>35</v>
      </c>
      <c r="O1695" s="1">
        <f t="shared" si="80"/>
        <v>9</v>
      </c>
      <c r="P1695" s="5" t="s">
        <v>8292</v>
      </c>
      <c r="Q1695" s="1" t="s">
        <v>8326</v>
      </c>
      <c r="R1695" s="1" t="s">
        <v>8348</v>
      </c>
      <c r="S1695" s="9">
        <f t="shared" si="78"/>
        <v>42803.920277777783</v>
      </c>
      <c r="T1695" s="11">
        <f t="shared" si="79"/>
        <v>42834.833333333328</v>
      </c>
      <c r="U1695" s="12" t="str">
        <f>TEXT(Table1[[#This Row],[Date Created Conversion (Launched at)]],"mmmm")</f>
        <v>March</v>
      </c>
      <c r="V1695" s="12">
        <f>YEAR(Table1[[#This Row],[Date Created Conversion (Launched at)]])</f>
        <v>2017</v>
      </c>
    </row>
    <row r="1696" spans="1:22" ht="43" x14ac:dyDescent="0.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 s="8">
        <v>1490589360</v>
      </c>
      <c r="J1696" s="8">
        <v>1488038674</v>
      </c>
      <c r="K1696" t="b">
        <v>0</v>
      </c>
      <c r="L1696">
        <v>1</v>
      </c>
      <c r="M1696" t="b">
        <v>0</v>
      </c>
      <c r="N1696" s="5">
        <f>Table1[[#This Row],[pledged]]/Table1[[#This Row],[backers_count]]</f>
        <v>5</v>
      </c>
      <c r="O1696" s="1">
        <f t="shared" si="80"/>
        <v>0</v>
      </c>
      <c r="P1696" s="5" t="s">
        <v>8292</v>
      </c>
      <c r="Q1696" s="1" t="s">
        <v>8326</v>
      </c>
      <c r="R1696" s="1" t="s">
        <v>8348</v>
      </c>
      <c r="S1696" s="9">
        <f t="shared" si="78"/>
        <v>42791.669837962967</v>
      </c>
      <c r="T1696" s="11">
        <f t="shared" si="79"/>
        <v>42821.191666666666</v>
      </c>
      <c r="U1696" s="12" t="str">
        <f>TEXT(Table1[[#This Row],[Date Created Conversion (Launched at)]],"mmmm")</f>
        <v>February</v>
      </c>
      <c r="V1696" s="12">
        <f>YEAR(Table1[[#This Row],[Date Created Conversion (Launched at)]])</f>
        <v>2017</v>
      </c>
    </row>
    <row r="1697" spans="1:22" ht="57.35" x14ac:dyDescent="0.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 s="8">
        <v>1491786000</v>
      </c>
      <c r="J1697" s="8">
        <v>1488847514</v>
      </c>
      <c r="K1697" t="b">
        <v>0</v>
      </c>
      <c r="L1697">
        <v>23</v>
      </c>
      <c r="M1697" t="b">
        <v>0</v>
      </c>
      <c r="N1697" s="5">
        <f>Table1[[#This Row],[pledged]]/Table1[[#This Row],[backers_count]]</f>
        <v>61.086956521739133</v>
      </c>
      <c r="O1697" s="1">
        <f t="shared" si="80"/>
        <v>12</v>
      </c>
      <c r="P1697" s="5" t="s">
        <v>8292</v>
      </c>
      <c r="Q1697" s="1" t="s">
        <v>8326</v>
      </c>
      <c r="R1697" s="1" t="s">
        <v>8348</v>
      </c>
      <c r="S1697" s="9">
        <f t="shared" si="78"/>
        <v>42801.031412037039</v>
      </c>
      <c r="T1697" s="11">
        <f t="shared" si="79"/>
        <v>42835.041666666672</v>
      </c>
      <c r="U1697" s="12" t="str">
        <f>TEXT(Table1[[#This Row],[Date Created Conversion (Launched at)]],"mmmm")</f>
        <v>March</v>
      </c>
      <c r="V1697" s="12">
        <f>YEAR(Table1[[#This Row],[Date Created Conversion (Launched at)]])</f>
        <v>2017</v>
      </c>
    </row>
    <row r="1698" spans="1:22" ht="43" x14ac:dyDescent="0.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 s="8">
        <v>1491007211</v>
      </c>
      <c r="J1698" s="8">
        <v>1488418811</v>
      </c>
      <c r="K1698" t="b">
        <v>0</v>
      </c>
      <c r="L1698">
        <v>0</v>
      </c>
      <c r="M1698" t="b">
        <v>0</v>
      </c>
      <c r="N1698" s="5" t="e">
        <f>Table1[[#This Row],[pledged]]/Table1[[#This Row],[backers_count]]</f>
        <v>#DIV/0!</v>
      </c>
      <c r="O1698" s="1">
        <f t="shared" si="80"/>
        <v>0</v>
      </c>
      <c r="P1698" s="5" t="s">
        <v>8292</v>
      </c>
      <c r="Q1698" s="1" t="s">
        <v>8326</v>
      </c>
      <c r="R1698" s="1" t="s">
        <v>8348</v>
      </c>
      <c r="S1698" s="9">
        <f t="shared" si="78"/>
        <v>42796.069571759261</v>
      </c>
      <c r="T1698" s="11">
        <f t="shared" si="79"/>
        <v>42826.027905092589</v>
      </c>
      <c r="U1698" s="12" t="str">
        <f>TEXT(Table1[[#This Row],[Date Created Conversion (Launched at)]],"mmmm")</f>
        <v>March</v>
      </c>
      <c r="V1698" s="12">
        <f>YEAR(Table1[[#This Row],[Date Created Conversion (Launched at)]])</f>
        <v>2017</v>
      </c>
    </row>
    <row r="1699" spans="1:22" ht="43" x14ac:dyDescent="0.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 s="8">
        <v>1491781648</v>
      </c>
      <c r="J1699" s="8">
        <v>1489193248</v>
      </c>
      <c r="K1699" t="b">
        <v>0</v>
      </c>
      <c r="L1699">
        <v>22</v>
      </c>
      <c r="M1699" t="b">
        <v>0</v>
      </c>
      <c r="N1699" s="5">
        <f>Table1[[#This Row],[pledged]]/Table1[[#This Row],[backers_count]]</f>
        <v>114.81818181818181</v>
      </c>
      <c r="O1699" s="1">
        <f t="shared" si="80"/>
        <v>20</v>
      </c>
      <c r="P1699" s="5" t="s">
        <v>8292</v>
      </c>
      <c r="Q1699" s="1" t="s">
        <v>8326</v>
      </c>
      <c r="R1699" s="1" t="s">
        <v>8348</v>
      </c>
      <c r="S1699" s="9">
        <f t="shared" si="78"/>
        <v>42805.032962962963</v>
      </c>
      <c r="T1699" s="11">
        <f t="shared" si="79"/>
        <v>42834.991296296299</v>
      </c>
      <c r="U1699" s="12" t="str">
        <f>TEXT(Table1[[#This Row],[Date Created Conversion (Launched at)]],"mmmm")</f>
        <v>March</v>
      </c>
      <c r="V1699" s="12">
        <f>YEAR(Table1[[#This Row],[Date Created Conversion (Launched at)]])</f>
        <v>2017</v>
      </c>
    </row>
    <row r="1700" spans="1:22" ht="71.7" x14ac:dyDescent="0.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 s="8">
        <v>1490499180</v>
      </c>
      <c r="J1700" s="8">
        <v>1488430760</v>
      </c>
      <c r="K1700" t="b">
        <v>0</v>
      </c>
      <c r="L1700">
        <v>0</v>
      </c>
      <c r="M1700" t="b">
        <v>0</v>
      </c>
      <c r="N1700" s="5" t="e">
        <f>Table1[[#This Row],[pledged]]/Table1[[#This Row],[backers_count]]</f>
        <v>#DIV/0!</v>
      </c>
      <c r="O1700" s="1">
        <f t="shared" si="80"/>
        <v>0</v>
      </c>
      <c r="P1700" s="5" t="s">
        <v>8292</v>
      </c>
      <c r="Q1700" s="1" t="s">
        <v>8326</v>
      </c>
      <c r="R1700" s="1" t="s">
        <v>8348</v>
      </c>
      <c r="S1700" s="9">
        <f t="shared" si="78"/>
        <v>42796.207870370374</v>
      </c>
      <c r="T1700" s="11">
        <f t="shared" si="79"/>
        <v>42820.147916666669</v>
      </c>
      <c r="U1700" s="12" t="str">
        <f>TEXT(Table1[[#This Row],[Date Created Conversion (Launched at)]],"mmmm")</f>
        <v>March</v>
      </c>
      <c r="V1700" s="12">
        <f>YEAR(Table1[[#This Row],[Date Created Conversion (Launched at)]])</f>
        <v>2017</v>
      </c>
    </row>
    <row r="1701" spans="1:22" ht="43" x14ac:dyDescent="0.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 s="8">
        <v>1491943445</v>
      </c>
      <c r="J1701" s="8">
        <v>1489351445</v>
      </c>
      <c r="K1701" t="b">
        <v>0</v>
      </c>
      <c r="L1701">
        <v>4</v>
      </c>
      <c r="M1701" t="b">
        <v>0</v>
      </c>
      <c r="N1701" s="5">
        <f>Table1[[#This Row],[pledged]]/Table1[[#This Row],[backers_count]]</f>
        <v>54</v>
      </c>
      <c r="O1701" s="1">
        <f t="shared" si="80"/>
        <v>4</v>
      </c>
      <c r="P1701" s="5" t="s">
        <v>8292</v>
      </c>
      <c r="Q1701" s="1" t="s">
        <v>8326</v>
      </c>
      <c r="R1701" s="1" t="s">
        <v>8348</v>
      </c>
      <c r="S1701" s="9">
        <f t="shared" si="78"/>
        <v>42806.863946759258</v>
      </c>
      <c r="T1701" s="11">
        <f t="shared" si="79"/>
        <v>42836.863946759258</v>
      </c>
      <c r="U1701" s="12" t="str">
        <f>TEXT(Table1[[#This Row],[Date Created Conversion (Launched at)]],"mmmm")</f>
        <v>March</v>
      </c>
      <c r="V1701" s="12">
        <f>YEAR(Table1[[#This Row],[Date Created Conversion (Launched at)]])</f>
        <v>2017</v>
      </c>
    </row>
    <row r="1702" spans="1:22" ht="43" x14ac:dyDescent="0.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 s="8">
        <v>1491019200</v>
      </c>
      <c r="J1702" s="8">
        <v>1488418990</v>
      </c>
      <c r="K1702" t="b">
        <v>0</v>
      </c>
      <c r="L1702">
        <v>79</v>
      </c>
      <c r="M1702" t="b">
        <v>0</v>
      </c>
      <c r="N1702" s="5">
        <f>Table1[[#This Row],[pledged]]/Table1[[#This Row],[backers_count]]</f>
        <v>65.974683544303801</v>
      </c>
      <c r="O1702" s="1">
        <f t="shared" si="80"/>
        <v>26</v>
      </c>
      <c r="P1702" s="5" t="s">
        <v>8292</v>
      </c>
      <c r="Q1702" s="1" t="s">
        <v>8326</v>
      </c>
      <c r="R1702" s="1" t="s">
        <v>8348</v>
      </c>
      <c r="S1702" s="9">
        <f t="shared" si="78"/>
        <v>42796.071643518517</v>
      </c>
      <c r="T1702" s="11">
        <f t="shared" si="79"/>
        <v>42826.166666666672</v>
      </c>
      <c r="U1702" s="12" t="str">
        <f>TEXT(Table1[[#This Row],[Date Created Conversion (Launched at)]],"mmmm")</f>
        <v>March</v>
      </c>
      <c r="V1702" s="12">
        <f>YEAR(Table1[[#This Row],[Date Created Conversion (Launched at)]])</f>
        <v>2017</v>
      </c>
    </row>
    <row r="1703" spans="1:22" ht="43" x14ac:dyDescent="0.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 s="8">
        <v>1421337405</v>
      </c>
      <c r="J1703" s="8">
        <v>1418745405</v>
      </c>
      <c r="K1703" t="b">
        <v>0</v>
      </c>
      <c r="L1703">
        <v>2</v>
      </c>
      <c r="M1703" t="b">
        <v>0</v>
      </c>
      <c r="N1703" s="5">
        <f>Table1[[#This Row],[pledged]]/Table1[[#This Row],[backers_count]]</f>
        <v>5</v>
      </c>
      <c r="O1703" s="1">
        <f t="shared" si="80"/>
        <v>0</v>
      </c>
      <c r="P1703" s="5" t="s">
        <v>8292</v>
      </c>
      <c r="Q1703" s="1" t="s">
        <v>8326</v>
      </c>
      <c r="R1703" s="1" t="s">
        <v>8348</v>
      </c>
      <c r="S1703" s="9">
        <f t="shared" si="78"/>
        <v>41989.664409722223</v>
      </c>
      <c r="T1703" s="11">
        <f t="shared" si="79"/>
        <v>42019.664409722223</v>
      </c>
      <c r="U1703" s="12" t="str">
        <f>TEXT(Table1[[#This Row],[Date Created Conversion (Launched at)]],"mmmm")</f>
        <v>December</v>
      </c>
      <c r="V1703" s="12">
        <f>YEAR(Table1[[#This Row],[Date Created Conversion (Launched at)]])</f>
        <v>2014</v>
      </c>
    </row>
    <row r="1704" spans="1:22" x14ac:dyDescent="0.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 s="8">
        <v>1427745150</v>
      </c>
      <c r="J1704" s="8">
        <v>1425156750</v>
      </c>
      <c r="K1704" t="b">
        <v>0</v>
      </c>
      <c r="L1704">
        <v>1</v>
      </c>
      <c r="M1704" t="b">
        <v>0</v>
      </c>
      <c r="N1704" s="5">
        <f>Table1[[#This Row],[pledged]]/Table1[[#This Row],[backers_count]]</f>
        <v>1</v>
      </c>
      <c r="O1704" s="1">
        <f t="shared" si="80"/>
        <v>0</v>
      </c>
      <c r="P1704" s="5" t="s">
        <v>8292</v>
      </c>
      <c r="Q1704" s="1" t="s">
        <v>8326</v>
      </c>
      <c r="R1704" s="1" t="s">
        <v>8348</v>
      </c>
      <c r="S1704" s="9">
        <f t="shared" si="78"/>
        <v>42063.869791666672</v>
      </c>
      <c r="T1704" s="11">
        <f t="shared" si="79"/>
        <v>42093.828125</v>
      </c>
      <c r="U1704" s="12" t="str">
        <f>TEXT(Table1[[#This Row],[Date Created Conversion (Launched at)]],"mmmm")</f>
        <v>February</v>
      </c>
      <c r="V1704" s="12">
        <f>YEAR(Table1[[#This Row],[Date Created Conversion (Launched at)]])</f>
        <v>2015</v>
      </c>
    </row>
    <row r="1705" spans="1:22" ht="43" x14ac:dyDescent="0.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 s="8">
        <v>1441003537</v>
      </c>
      <c r="J1705" s="8">
        <v>1435819537</v>
      </c>
      <c r="K1705" t="b">
        <v>0</v>
      </c>
      <c r="L1705">
        <v>2</v>
      </c>
      <c r="M1705" t="b">
        <v>0</v>
      </c>
      <c r="N1705" s="5">
        <f>Table1[[#This Row],[pledged]]/Table1[[#This Row],[backers_count]]</f>
        <v>25.5</v>
      </c>
      <c r="O1705" s="1">
        <f t="shared" si="80"/>
        <v>1</v>
      </c>
      <c r="P1705" s="5" t="s">
        <v>8292</v>
      </c>
      <c r="Q1705" s="1" t="s">
        <v>8326</v>
      </c>
      <c r="R1705" s="1" t="s">
        <v>8348</v>
      </c>
      <c r="S1705" s="9">
        <f t="shared" si="78"/>
        <v>42187.281678240739</v>
      </c>
      <c r="T1705" s="11">
        <f t="shared" si="79"/>
        <v>42247.281678240739</v>
      </c>
      <c r="U1705" s="12" t="str">
        <f>TEXT(Table1[[#This Row],[Date Created Conversion (Launched at)]],"mmmm")</f>
        <v>July</v>
      </c>
      <c r="V1705" s="12">
        <f>YEAR(Table1[[#This Row],[Date Created Conversion (Launched at)]])</f>
        <v>2015</v>
      </c>
    </row>
    <row r="1706" spans="1:22" ht="28.7" x14ac:dyDescent="0.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 s="8">
        <v>1424056873</v>
      </c>
      <c r="J1706" s="8">
        <v>1421464873</v>
      </c>
      <c r="K1706" t="b">
        <v>0</v>
      </c>
      <c r="L1706">
        <v>11</v>
      </c>
      <c r="M1706" t="b">
        <v>0</v>
      </c>
      <c r="N1706" s="5">
        <f>Table1[[#This Row],[pledged]]/Table1[[#This Row],[backers_count]]</f>
        <v>118.36363636363636</v>
      </c>
      <c r="O1706" s="1">
        <f t="shared" si="80"/>
        <v>65</v>
      </c>
      <c r="P1706" s="5" t="s">
        <v>8292</v>
      </c>
      <c r="Q1706" s="1" t="s">
        <v>8326</v>
      </c>
      <c r="R1706" s="1" t="s">
        <v>8348</v>
      </c>
      <c r="S1706" s="9">
        <f t="shared" si="78"/>
        <v>42021.139733796299</v>
      </c>
      <c r="T1706" s="11">
        <f t="shared" si="79"/>
        <v>42051.139733796299</v>
      </c>
      <c r="U1706" s="12" t="str">
        <f>TEXT(Table1[[#This Row],[Date Created Conversion (Launched at)]],"mmmm")</f>
        <v>January</v>
      </c>
      <c r="V1706" s="12">
        <f>YEAR(Table1[[#This Row],[Date Created Conversion (Launched at)]])</f>
        <v>2015</v>
      </c>
    </row>
    <row r="1707" spans="1:22" ht="43" x14ac:dyDescent="0.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 s="8">
        <v>1441814400</v>
      </c>
      <c r="J1707" s="8">
        <v>1440807846</v>
      </c>
      <c r="K1707" t="b">
        <v>0</v>
      </c>
      <c r="L1707">
        <v>0</v>
      </c>
      <c r="M1707" t="b">
        <v>0</v>
      </c>
      <c r="N1707" s="5" t="e">
        <f>Table1[[#This Row],[pledged]]/Table1[[#This Row],[backers_count]]</f>
        <v>#DIV/0!</v>
      </c>
      <c r="O1707" s="1">
        <f t="shared" si="80"/>
        <v>0</v>
      </c>
      <c r="P1707" s="5" t="s">
        <v>8292</v>
      </c>
      <c r="Q1707" s="1" t="s">
        <v>8326</v>
      </c>
      <c r="R1707" s="1" t="s">
        <v>8348</v>
      </c>
      <c r="S1707" s="9">
        <f t="shared" si="78"/>
        <v>42245.016736111109</v>
      </c>
      <c r="T1707" s="11">
        <f t="shared" si="79"/>
        <v>42256.666666666672</v>
      </c>
      <c r="U1707" s="12" t="str">
        <f>TEXT(Table1[[#This Row],[Date Created Conversion (Launched at)]],"mmmm")</f>
        <v>August</v>
      </c>
      <c r="V1707" s="12">
        <f>YEAR(Table1[[#This Row],[Date Created Conversion (Launched at)]])</f>
        <v>2015</v>
      </c>
    </row>
    <row r="1708" spans="1:22" ht="43" x14ac:dyDescent="0.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 s="8">
        <v>1440314472</v>
      </c>
      <c r="J1708" s="8">
        <v>1435130472</v>
      </c>
      <c r="K1708" t="b">
        <v>0</v>
      </c>
      <c r="L1708">
        <v>0</v>
      </c>
      <c r="M1708" t="b">
        <v>0</v>
      </c>
      <c r="N1708" s="5" t="e">
        <f>Table1[[#This Row],[pledged]]/Table1[[#This Row],[backers_count]]</f>
        <v>#DIV/0!</v>
      </c>
      <c r="O1708" s="1">
        <f t="shared" si="80"/>
        <v>0</v>
      </c>
      <c r="P1708" s="5" t="s">
        <v>8292</v>
      </c>
      <c r="Q1708" s="1" t="s">
        <v>8326</v>
      </c>
      <c r="R1708" s="1" t="s">
        <v>8348</v>
      </c>
      <c r="S1708" s="9">
        <f t="shared" si="78"/>
        <v>42179.306388888886</v>
      </c>
      <c r="T1708" s="11">
        <f t="shared" si="79"/>
        <v>42239.306388888886</v>
      </c>
      <c r="U1708" s="12" t="str">
        <f>TEXT(Table1[[#This Row],[Date Created Conversion (Launched at)]],"mmmm")</f>
        <v>June</v>
      </c>
      <c r="V1708" s="12">
        <f>YEAR(Table1[[#This Row],[Date Created Conversion (Launched at)]])</f>
        <v>2015</v>
      </c>
    </row>
    <row r="1709" spans="1:22" ht="43" x14ac:dyDescent="0.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 s="8">
        <v>1459181895</v>
      </c>
      <c r="J1709" s="8">
        <v>1456593495</v>
      </c>
      <c r="K1709" t="b">
        <v>0</v>
      </c>
      <c r="L1709">
        <v>9</v>
      </c>
      <c r="M1709" t="b">
        <v>0</v>
      </c>
      <c r="N1709" s="5">
        <f>Table1[[#This Row],[pledged]]/Table1[[#This Row],[backers_count]]</f>
        <v>54.111111111111114</v>
      </c>
      <c r="O1709" s="1">
        <f t="shared" si="80"/>
        <v>10</v>
      </c>
      <c r="P1709" s="5" t="s">
        <v>8292</v>
      </c>
      <c r="Q1709" s="1" t="s">
        <v>8326</v>
      </c>
      <c r="R1709" s="1" t="s">
        <v>8348</v>
      </c>
      <c r="S1709" s="9">
        <f t="shared" si="78"/>
        <v>42427.721006944441</v>
      </c>
      <c r="T1709" s="11">
        <f t="shared" si="79"/>
        <v>42457.679340277777</v>
      </c>
      <c r="U1709" s="12" t="str">
        <f>TEXT(Table1[[#This Row],[Date Created Conversion (Launched at)]],"mmmm")</f>
        <v>February</v>
      </c>
      <c r="V1709" s="12">
        <f>YEAR(Table1[[#This Row],[Date Created Conversion (Launched at)]])</f>
        <v>2016</v>
      </c>
    </row>
    <row r="1710" spans="1:22" ht="43" x14ac:dyDescent="0.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 s="8">
        <v>1462135706</v>
      </c>
      <c r="J1710" s="8">
        <v>1458679706</v>
      </c>
      <c r="K1710" t="b">
        <v>0</v>
      </c>
      <c r="L1710">
        <v>0</v>
      </c>
      <c r="M1710" t="b">
        <v>0</v>
      </c>
      <c r="N1710" s="5" t="e">
        <f>Table1[[#This Row],[pledged]]/Table1[[#This Row],[backers_count]]</f>
        <v>#DIV/0!</v>
      </c>
      <c r="O1710" s="1">
        <f t="shared" si="80"/>
        <v>0</v>
      </c>
      <c r="P1710" s="5" t="s">
        <v>8292</v>
      </c>
      <c r="Q1710" s="1" t="s">
        <v>8326</v>
      </c>
      <c r="R1710" s="1" t="s">
        <v>8348</v>
      </c>
      <c r="S1710" s="9">
        <f t="shared" si="78"/>
        <v>42451.866967592592</v>
      </c>
      <c r="T1710" s="11">
        <f t="shared" si="79"/>
        <v>42491.866967592592</v>
      </c>
      <c r="U1710" s="12" t="str">
        <f>TEXT(Table1[[#This Row],[Date Created Conversion (Launched at)]],"mmmm")</f>
        <v>March</v>
      </c>
      <c r="V1710" s="12">
        <f>YEAR(Table1[[#This Row],[Date Created Conversion (Launched at)]])</f>
        <v>2016</v>
      </c>
    </row>
    <row r="1711" spans="1:22" ht="43" x14ac:dyDescent="0.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 s="8">
        <v>1409513940</v>
      </c>
      <c r="J1711" s="8">
        <v>1405949514</v>
      </c>
      <c r="K1711" t="b">
        <v>0</v>
      </c>
      <c r="L1711">
        <v>4</v>
      </c>
      <c r="M1711" t="b">
        <v>0</v>
      </c>
      <c r="N1711" s="5">
        <f>Table1[[#This Row],[pledged]]/Table1[[#This Row],[backers_count]]</f>
        <v>21.25</v>
      </c>
      <c r="O1711" s="1">
        <f t="shared" si="80"/>
        <v>5</v>
      </c>
      <c r="P1711" s="5" t="s">
        <v>8292</v>
      </c>
      <c r="Q1711" s="1" t="s">
        <v>8326</v>
      </c>
      <c r="R1711" s="1" t="s">
        <v>8348</v>
      </c>
      <c r="S1711" s="9">
        <f t="shared" si="78"/>
        <v>41841.563819444447</v>
      </c>
      <c r="T1711" s="11">
        <f t="shared" si="79"/>
        <v>41882.818749999999</v>
      </c>
      <c r="U1711" s="12" t="str">
        <f>TEXT(Table1[[#This Row],[Date Created Conversion (Launched at)]],"mmmm")</f>
        <v>July</v>
      </c>
      <c r="V1711" s="12">
        <f>YEAR(Table1[[#This Row],[Date Created Conversion (Launched at)]])</f>
        <v>2014</v>
      </c>
    </row>
    <row r="1712" spans="1:22" ht="28.7" x14ac:dyDescent="0.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 s="8">
        <v>1453122000</v>
      </c>
      <c r="J1712" s="8">
        <v>1449151888</v>
      </c>
      <c r="K1712" t="b">
        <v>0</v>
      </c>
      <c r="L1712">
        <v>1</v>
      </c>
      <c r="M1712" t="b">
        <v>0</v>
      </c>
      <c r="N1712" s="5">
        <f>Table1[[#This Row],[pledged]]/Table1[[#This Row],[backers_count]]</f>
        <v>34</v>
      </c>
      <c r="O1712" s="1">
        <f t="shared" si="80"/>
        <v>1</v>
      </c>
      <c r="P1712" s="5" t="s">
        <v>8292</v>
      </c>
      <c r="Q1712" s="1" t="s">
        <v>8326</v>
      </c>
      <c r="R1712" s="1" t="s">
        <v>8348</v>
      </c>
      <c r="S1712" s="9">
        <f t="shared" si="78"/>
        <v>42341.591296296298</v>
      </c>
      <c r="T1712" s="11">
        <f t="shared" si="79"/>
        <v>42387.541666666672</v>
      </c>
      <c r="U1712" s="12" t="str">
        <f>TEXT(Table1[[#This Row],[Date Created Conversion (Launched at)]],"mmmm")</f>
        <v>December</v>
      </c>
      <c r="V1712" s="12">
        <f>YEAR(Table1[[#This Row],[Date Created Conversion (Launched at)]])</f>
        <v>2015</v>
      </c>
    </row>
    <row r="1713" spans="1:22" ht="43" x14ac:dyDescent="0.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 s="8">
        <v>1409585434</v>
      </c>
      <c r="J1713" s="8">
        <v>1406907034</v>
      </c>
      <c r="K1713" t="b">
        <v>0</v>
      </c>
      <c r="L1713">
        <v>2</v>
      </c>
      <c r="M1713" t="b">
        <v>0</v>
      </c>
      <c r="N1713" s="5">
        <f>Table1[[#This Row],[pledged]]/Table1[[#This Row],[backers_count]]</f>
        <v>525</v>
      </c>
      <c r="O1713" s="1">
        <f t="shared" si="80"/>
        <v>11</v>
      </c>
      <c r="P1713" s="5" t="s">
        <v>8292</v>
      </c>
      <c r="Q1713" s="1" t="s">
        <v>8326</v>
      </c>
      <c r="R1713" s="1" t="s">
        <v>8348</v>
      </c>
      <c r="S1713" s="9">
        <f t="shared" si="78"/>
        <v>41852.646226851852</v>
      </c>
      <c r="T1713" s="11">
        <f t="shared" si="79"/>
        <v>41883.646226851852</v>
      </c>
      <c r="U1713" s="12" t="str">
        <f>TEXT(Table1[[#This Row],[Date Created Conversion (Launched at)]],"mmmm")</f>
        <v>August</v>
      </c>
      <c r="V1713" s="12">
        <f>YEAR(Table1[[#This Row],[Date Created Conversion (Launched at)]])</f>
        <v>2014</v>
      </c>
    </row>
    <row r="1714" spans="1:22" ht="43" x14ac:dyDescent="0.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 s="8">
        <v>1435701353</v>
      </c>
      <c r="J1714" s="8">
        <v>1430517353</v>
      </c>
      <c r="K1714" t="b">
        <v>0</v>
      </c>
      <c r="L1714">
        <v>0</v>
      </c>
      <c r="M1714" t="b">
        <v>0</v>
      </c>
      <c r="N1714" s="5" t="e">
        <f>Table1[[#This Row],[pledged]]/Table1[[#This Row],[backers_count]]</f>
        <v>#DIV/0!</v>
      </c>
      <c r="O1714" s="1">
        <f t="shared" si="80"/>
        <v>0</v>
      </c>
      <c r="P1714" s="5" t="s">
        <v>8292</v>
      </c>
      <c r="Q1714" s="1" t="s">
        <v>8326</v>
      </c>
      <c r="R1714" s="1" t="s">
        <v>8348</v>
      </c>
      <c r="S1714" s="9">
        <f t="shared" si="78"/>
        <v>42125.913807870369</v>
      </c>
      <c r="T1714" s="11">
        <f t="shared" si="79"/>
        <v>42185.913807870369</v>
      </c>
      <c r="U1714" s="12" t="str">
        <f>TEXT(Table1[[#This Row],[Date Created Conversion (Launched at)]],"mmmm")</f>
        <v>May</v>
      </c>
      <c r="V1714" s="12">
        <f>YEAR(Table1[[#This Row],[Date Created Conversion (Launched at)]])</f>
        <v>2015</v>
      </c>
    </row>
    <row r="1715" spans="1:22" ht="57.35" x14ac:dyDescent="0.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 s="8">
        <v>1412536412</v>
      </c>
      <c r="J1715" s="8">
        <v>1409944412</v>
      </c>
      <c r="K1715" t="b">
        <v>0</v>
      </c>
      <c r="L1715">
        <v>1</v>
      </c>
      <c r="M1715" t="b">
        <v>0</v>
      </c>
      <c r="N1715" s="5">
        <f>Table1[[#This Row],[pledged]]/Table1[[#This Row],[backers_count]]</f>
        <v>50</v>
      </c>
      <c r="O1715" s="1">
        <f t="shared" si="80"/>
        <v>2</v>
      </c>
      <c r="P1715" s="5" t="s">
        <v>8292</v>
      </c>
      <c r="Q1715" s="1" t="s">
        <v>8326</v>
      </c>
      <c r="R1715" s="1" t="s">
        <v>8348</v>
      </c>
      <c r="S1715" s="9">
        <f t="shared" si="78"/>
        <v>41887.801064814819</v>
      </c>
      <c r="T1715" s="11">
        <f t="shared" si="79"/>
        <v>41917.801064814819</v>
      </c>
      <c r="U1715" s="12" t="str">
        <f>TEXT(Table1[[#This Row],[Date Created Conversion (Launched at)]],"mmmm")</f>
        <v>September</v>
      </c>
      <c r="V1715" s="12">
        <f>YEAR(Table1[[#This Row],[Date Created Conversion (Launched at)]])</f>
        <v>2014</v>
      </c>
    </row>
    <row r="1716" spans="1:22" ht="43" x14ac:dyDescent="0.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 s="8">
        <v>1430517761</v>
      </c>
      <c r="J1716" s="8">
        <v>1427925761</v>
      </c>
      <c r="K1716" t="b">
        <v>0</v>
      </c>
      <c r="L1716">
        <v>17</v>
      </c>
      <c r="M1716" t="b">
        <v>0</v>
      </c>
      <c r="N1716" s="5">
        <f>Table1[[#This Row],[pledged]]/Table1[[#This Row],[backers_count]]</f>
        <v>115.70588235294117</v>
      </c>
      <c r="O1716" s="1">
        <f t="shared" si="80"/>
        <v>8</v>
      </c>
      <c r="P1716" s="5" t="s">
        <v>8292</v>
      </c>
      <c r="Q1716" s="1" t="s">
        <v>8326</v>
      </c>
      <c r="R1716" s="1" t="s">
        <v>8348</v>
      </c>
      <c r="S1716" s="9">
        <f t="shared" si="78"/>
        <v>42095.918530092589</v>
      </c>
      <c r="T1716" s="11">
        <f t="shared" si="79"/>
        <v>42125.918530092589</v>
      </c>
      <c r="U1716" s="12" t="str">
        <f>TEXT(Table1[[#This Row],[Date Created Conversion (Launched at)]],"mmmm")</f>
        <v>April</v>
      </c>
      <c r="V1716" s="12">
        <f>YEAR(Table1[[#This Row],[Date Created Conversion (Launched at)]])</f>
        <v>2015</v>
      </c>
    </row>
    <row r="1717" spans="1:22" ht="43" x14ac:dyDescent="0.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 s="8">
        <v>1427772120</v>
      </c>
      <c r="J1717" s="8">
        <v>1425186785</v>
      </c>
      <c r="K1717" t="b">
        <v>0</v>
      </c>
      <c r="L1717">
        <v>2</v>
      </c>
      <c r="M1717" t="b">
        <v>0</v>
      </c>
      <c r="N1717" s="5">
        <f>Table1[[#This Row],[pledged]]/Table1[[#This Row],[backers_count]]</f>
        <v>5.5</v>
      </c>
      <c r="O1717" s="1">
        <f t="shared" si="80"/>
        <v>0</v>
      </c>
      <c r="P1717" s="5" t="s">
        <v>8292</v>
      </c>
      <c r="Q1717" s="1" t="s">
        <v>8326</v>
      </c>
      <c r="R1717" s="1" t="s">
        <v>8348</v>
      </c>
      <c r="S1717" s="9">
        <f t="shared" si="78"/>
        <v>42064.217418981483</v>
      </c>
      <c r="T1717" s="11">
        <f t="shared" si="79"/>
        <v>42094.140277777777</v>
      </c>
      <c r="U1717" s="12" t="str">
        <f>TEXT(Table1[[#This Row],[Date Created Conversion (Launched at)]],"mmmm")</f>
        <v>March</v>
      </c>
      <c r="V1717" s="12">
        <f>YEAR(Table1[[#This Row],[Date Created Conversion (Launched at)]])</f>
        <v>2015</v>
      </c>
    </row>
    <row r="1718" spans="1:22" ht="43" x14ac:dyDescent="0.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 s="8">
        <v>1481295099</v>
      </c>
      <c r="J1718" s="8">
        <v>1477835499</v>
      </c>
      <c r="K1718" t="b">
        <v>0</v>
      </c>
      <c r="L1718">
        <v>3</v>
      </c>
      <c r="M1718" t="b">
        <v>0</v>
      </c>
      <c r="N1718" s="5">
        <f>Table1[[#This Row],[pledged]]/Table1[[#This Row],[backers_count]]</f>
        <v>50</v>
      </c>
      <c r="O1718" s="1">
        <f t="shared" si="80"/>
        <v>8</v>
      </c>
      <c r="P1718" s="5" t="s">
        <v>8292</v>
      </c>
      <c r="Q1718" s="1" t="s">
        <v>8326</v>
      </c>
      <c r="R1718" s="1" t="s">
        <v>8348</v>
      </c>
      <c r="S1718" s="9">
        <f t="shared" si="78"/>
        <v>42673.577534722222</v>
      </c>
      <c r="T1718" s="11">
        <f t="shared" si="79"/>
        <v>42713.619201388894</v>
      </c>
      <c r="U1718" s="12" t="str">
        <f>TEXT(Table1[[#This Row],[Date Created Conversion (Launched at)]],"mmmm")</f>
        <v>October</v>
      </c>
      <c r="V1718" s="12">
        <f>YEAR(Table1[[#This Row],[Date Created Conversion (Launched at)]])</f>
        <v>2016</v>
      </c>
    </row>
    <row r="1719" spans="1:22" ht="43" x14ac:dyDescent="0.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 s="8">
        <v>1461211200</v>
      </c>
      <c r="J1719" s="8">
        <v>1459467238</v>
      </c>
      <c r="K1719" t="b">
        <v>0</v>
      </c>
      <c r="L1719">
        <v>41</v>
      </c>
      <c r="M1719" t="b">
        <v>0</v>
      </c>
      <c r="N1719" s="5">
        <f>Table1[[#This Row],[pledged]]/Table1[[#This Row],[backers_count]]</f>
        <v>34.024390243902438</v>
      </c>
      <c r="O1719" s="1">
        <f t="shared" si="80"/>
        <v>43</v>
      </c>
      <c r="P1719" s="5" t="s">
        <v>8292</v>
      </c>
      <c r="Q1719" s="1" t="s">
        <v>8326</v>
      </c>
      <c r="R1719" s="1" t="s">
        <v>8348</v>
      </c>
      <c r="S1719" s="9">
        <f t="shared" si="78"/>
        <v>42460.981921296298</v>
      </c>
      <c r="T1719" s="11">
        <f t="shared" si="79"/>
        <v>42481.166666666672</v>
      </c>
      <c r="U1719" s="12" t="str">
        <f>TEXT(Table1[[#This Row],[Date Created Conversion (Launched at)]],"mmmm")</f>
        <v>March</v>
      </c>
      <c r="V1719" s="12">
        <f>YEAR(Table1[[#This Row],[Date Created Conversion (Launched at)]])</f>
        <v>2016</v>
      </c>
    </row>
    <row r="1720" spans="1:22" x14ac:dyDescent="0.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 s="8">
        <v>1463201940</v>
      </c>
      <c r="J1720" s="8">
        <v>1459435149</v>
      </c>
      <c r="K1720" t="b">
        <v>0</v>
      </c>
      <c r="L1720">
        <v>2</v>
      </c>
      <c r="M1720" t="b">
        <v>0</v>
      </c>
      <c r="N1720" s="5">
        <f>Table1[[#This Row],[pledged]]/Table1[[#This Row],[backers_count]]</f>
        <v>37.5</v>
      </c>
      <c r="O1720" s="1">
        <f t="shared" si="80"/>
        <v>0</v>
      </c>
      <c r="P1720" s="5" t="s">
        <v>8292</v>
      </c>
      <c r="Q1720" s="1" t="s">
        <v>8326</v>
      </c>
      <c r="R1720" s="1" t="s">
        <v>8348</v>
      </c>
      <c r="S1720" s="9">
        <f t="shared" si="78"/>
        <v>42460.610520833332</v>
      </c>
      <c r="T1720" s="11">
        <f t="shared" si="79"/>
        <v>42504.207638888889</v>
      </c>
      <c r="U1720" s="12" t="str">
        <f>TEXT(Table1[[#This Row],[Date Created Conversion (Launched at)]],"mmmm")</f>
        <v>March</v>
      </c>
      <c r="V1720" s="12">
        <f>YEAR(Table1[[#This Row],[Date Created Conversion (Launched at)]])</f>
        <v>2016</v>
      </c>
    </row>
    <row r="1721" spans="1:22" ht="43" x14ac:dyDescent="0.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 s="8">
        <v>1410958191</v>
      </c>
      <c r="J1721" s="8">
        <v>1408366191</v>
      </c>
      <c r="K1721" t="b">
        <v>0</v>
      </c>
      <c r="L1721">
        <v>3</v>
      </c>
      <c r="M1721" t="b">
        <v>0</v>
      </c>
      <c r="N1721" s="5">
        <f>Table1[[#This Row],[pledged]]/Table1[[#This Row],[backers_count]]</f>
        <v>11.666666666666666</v>
      </c>
      <c r="O1721" s="1">
        <f t="shared" si="80"/>
        <v>1</v>
      </c>
      <c r="P1721" s="5" t="s">
        <v>8292</v>
      </c>
      <c r="Q1721" s="1" t="s">
        <v>8326</v>
      </c>
      <c r="R1721" s="1" t="s">
        <v>8348</v>
      </c>
      <c r="S1721" s="9">
        <f t="shared" si="78"/>
        <v>41869.534618055557</v>
      </c>
      <c r="T1721" s="11">
        <f t="shared" si="79"/>
        <v>41899.534618055557</v>
      </c>
      <c r="U1721" s="12" t="str">
        <f>TEXT(Table1[[#This Row],[Date Created Conversion (Launched at)]],"mmmm")</f>
        <v>August</v>
      </c>
      <c r="V1721" s="12">
        <f>YEAR(Table1[[#This Row],[Date Created Conversion (Launched at)]])</f>
        <v>2014</v>
      </c>
    </row>
    <row r="1722" spans="1:22" ht="43" x14ac:dyDescent="0.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 s="8">
        <v>1415562471</v>
      </c>
      <c r="J1722" s="8">
        <v>1412966871</v>
      </c>
      <c r="K1722" t="b">
        <v>0</v>
      </c>
      <c r="L1722">
        <v>8</v>
      </c>
      <c r="M1722" t="b">
        <v>0</v>
      </c>
      <c r="N1722" s="5">
        <f>Table1[[#This Row],[pledged]]/Table1[[#This Row],[backers_count]]</f>
        <v>28.125</v>
      </c>
      <c r="O1722" s="1">
        <f t="shared" si="80"/>
        <v>6</v>
      </c>
      <c r="P1722" s="5" t="s">
        <v>8292</v>
      </c>
      <c r="Q1722" s="1" t="s">
        <v>8326</v>
      </c>
      <c r="R1722" s="1" t="s">
        <v>8348</v>
      </c>
      <c r="S1722" s="9">
        <f t="shared" si="78"/>
        <v>41922.783229166671</v>
      </c>
      <c r="T1722" s="11">
        <f t="shared" si="79"/>
        <v>41952.824895833335</v>
      </c>
      <c r="U1722" s="12" t="str">
        <f>TEXT(Table1[[#This Row],[Date Created Conversion (Launched at)]],"mmmm")</f>
        <v>October</v>
      </c>
      <c r="V1722" s="12">
        <f>YEAR(Table1[[#This Row],[Date Created Conversion (Launched at)]])</f>
        <v>2014</v>
      </c>
    </row>
    <row r="1723" spans="1:22" ht="43" x14ac:dyDescent="0.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 s="8">
        <v>1449831863</v>
      </c>
      <c r="J1723" s="8">
        <v>1447239863</v>
      </c>
      <c r="K1723" t="b">
        <v>0</v>
      </c>
      <c r="L1723">
        <v>0</v>
      </c>
      <c r="M1723" t="b">
        <v>0</v>
      </c>
      <c r="N1723" s="5" t="e">
        <f>Table1[[#This Row],[pledged]]/Table1[[#This Row],[backers_count]]</f>
        <v>#DIV/0!</v>
      </c>
      <c r="O1723" s="1">
        <f t="shared" si="80"/>
        <v>0</v>
      </c>
      <c r="P1723" s="5" t="s">
        <v>8292</v>
      </c>
      <c r="Q1723" s="1" t="s">
        <v>8326</v>
      </c>
      <c r="R1723" s="1" t="s">
        <v>8348</v>
      </c>
      <c r="S1723" s="9">
        <f t="shared" si="78"/>
        <v>42319.461377314816</v>
      </c>
      <c r="T1723" s="11">
        <f t="shared" si="79"/>
        <v>42349.461377314816</v>
      </c>
      <c r="U1723" s="12" t="str">
        <f>TEXT(Table1[[#This Row],[Date Created Conversion (Launched at)]],"mmmm")</f>
        <v>November</v>
      </c>
      <c r="V1723" s="12">
        <f>YEAR(Table1[[#This Row],[Date Created Conversion (Launched at)]])</f>
        <v>2015</v>
      </c>
    </row>
    <row r="1724" spans="1:22" ht="43" x14ac:dyDescent="0.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 s="8">
        <v>1459642200</v>
      </c>
      <c r="J1724" s="8">
        <v>1456441429</v>
      </c>
      <c r="K1724" t="b">
        <v>0</v>
      </c>
      <c r="L1724">
        <v>1</v>
      </c>
      <c r="M1724" t="b">
        <v>0</v>
      </c>
      <c r="N1724" s="5">
        <f>Table1[[#This Row],[pledged]]/Table1[[#This Row],[backers_count]]</f>
        <v>1</v>
      </c>
      <c r="O1724" s="1">
        <f t="shared" si="80"/>
        <v>0</v>
      </c>
      <c r="P1724" s="5" t="s">
        <v>8292</v>
      </c>
      <c r="Q1724" s="1" t="s">
        <v>8326</v>
      </c>
      <c r="R1724" s="1" t="s">
        <v>8348</v>
      </c>
      <c r="S1724" s="9">
        <f t="shared" si="78"/>
        <v>42425.960983796293</v>
      </c>
      <c r="T1724" s="11">
        <f t="shared" si="79"/>
        <v>42463.006944444445</v>
      </c>
      <c r="U1724" s="12" t="str">
        <f>TEXT(Table1[[#This Row],[Date Created Conversion (Launched at)]],"mmmm")</f>
        <v>February</v>
      </c>
      <c r="V1724" s="12">
        <f>YEAR(Table1[[#This Row],[Date Created Conversion (Launched at)]])</f>
        <v>2016</v>
      </c>
    </row>
    <row r="1725" spans="1:22" ht="43" x14ac:dyDescent="0.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 s="8">
        <v>1435730400</v>
      </c>
      <c r="J1725" s="8">
        <v>1430855315</v>
      </c>
      <c r="K1725" t="b">
        <v>0</v>
      </c>
      <c r="L1725">
        <v>3</v>
      </c>
      <c r="M1725" t="b">
        <v>0</v>
      </c>
      <c r="N1725" s="5">
        <f>Table1[[#This Row],[pledged]]/Table1[[#This Row],[backers_count]]</f>
        <v>216.66666666666666</v>
      </c>
      <c r="O1725" s="1">
        <f t="shared" si="80"/>
        <v>7</v>
      </c>
      <c r="P1725" s="5" t="s">
        <v>8292</v>
      </c>
      <c r="Q1725" s="1" t="s">
        <v>8326</v>
      </c>
      <c r="R1725" s="1" t="s">
        <v>8348</v>
      </c>
      <c r="S1725" s="9">
        <f t="shared" si="78"/>
        <v>42129.82540509259</v>
      </c>
      <c r="T1725" s="11">
        <f t="shared" si="79"/>
        <v>42186.25</v>
      </c>
      <c r="U1725" s="12" t="str">
        <f>TEXT(Table1[[#This Row],[Date Created Conversion (Launched at)]],"mmmm")</f>
        <v>May</v>
      </c>
      <c r="V1725" s="12">
        <f>YEAR(Table1[[#This Row],[Date Created Conversion (Launched at)]])</f>
        <v>2015</v>
      </c>
    </row>
    <row r="1726" spans="1:22" ht="43" x14ac:dyDescent="0.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 s="8">
        <v>1414707762</v>
      </c>
      <c r="J1726" s="8">
        <v>1412115762</v>
      </c>
      <c r="K1726" t="b">
        <v>0</v>
      </c>
      <c r="L1726">
        <v>4</v>
      </c>
      <c r="M1726" t="b">
        <v>0</v>
      </c>
      <c r="N1726" s="5">
        <f>Table1[[#This Row],[pledged]]/Table1[[#This Row],[backers_count]]</f>
        <v>8.75</v>
      </c>
      <c r="O1726" s="1">
        <f t="shared" si="80"/>
        <v>1</v>
      </c>
      <c r="P1726" s="5" t="s">
        <v>8292</v>
      </c>
      <c r="Q1726" s="1" t="s">
        <v>8326</v>
      </c>
      <c r="R1726" s="1" t="s">
        <v>8348</v>
      </c>
      <c r="S1726" s="9">
        <f t="shared" si="78"/>
        <v>41912.932430555556</v>
      </c>
      <c r="T1726" s="11">
        <f t="shared" si="79"/>
        <v>41942.932430555556</v>
      </c>
      <c r="U1726" s="12" t="str">
        <f>TEXT(Table1[[#This Row],[Date Created Conversion (Launched at)]],"mmmm")</f>
        <v>September</v>
      </c>
      <c r="V1726" s="12">
        <f>YEAR(Table1[[#This Row],[Date Created Conversion (Launched at)]])</f>
        <v>2014</v>
      </c>
    </row>
    <row r="1727" spans="1:22" ht="43" x14ac:dyDescent="0.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 s="8">
        <v>1408922049</v>
      </c>
      <c r="J1727" s="8">
        <v>1406330049</v>
      </c>
      <c r="K1727" t="b">
        <v>0</v>
      </c>
      <c r="L1727">
        <v>9</v>
      </c>
      <c r="M1727" t="b">
        <v>0</v>
      </c>
      <c r="N1727" s="5">
        <f>Table1[[#This Row],[pledged]]/Table1[[#This Row],[backers_count]]</f>
        <v>62.222222222222221</v>
      </c>
      <c r="O1727" s="1">
        <f t="shared" si="80"/>
        <v>10</v>
      </c>
      <c r="P1727" s="5" t="s">
        <v>8292</v>
      </c>
      <c r="Q1727" s="1" t="s">
        <v>8326</v>
      </c>
      <c r="R1727" s="1" t="s">
        <v>8348</v>
      </c>
      <c r="S1727" s="9">
        <f t="shared" si="78"/>
        <v>41845.968159722222</v>
      </c>
      <c r="T1727" s="11">
        <f t="shared" si="79"/>
        <v>41875.968159722222</v>
      </c>
      <c r="U1727" s="12" t="str">
        <f>TEXT(Table1[[#This Row],[Date Created Conversion (Launched at)]],"mmmm")</f>
        <v>July</v>
      </c>
      <c r="V1727" s="12">
        <f>YEAR(Table1[[#This Row],[Date Created Conversion (Launched at)]])</f>
        <v>2014</v>
      </c>
    </row>
    <row r="1728" spans="1:22" ht="28.7" x14ac:dyDescent="0.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 s="8">
        <v>1403906664</v>
      </c>
      <c r="J1728" s="8">
        <v>1401401064</v>
      </c>
      <c r="K1728" t="b">
        <v>0</v>
      </c>
      <c r="L1728">
        <v>16</v>
      </c>
      <c r="M1728" t="b">
        <v>0</v>
      </c>
      <c r="N1728" s="5">
        <f>Table1[[#This Row],[pledged]]/Table1[[#This Row],[backers_count]]</f>
        <v>137.25</v>
      </c>
      <c r="O1728" s="1">
        <f t="shared" si="80"/>
        <v>34</v>
      </c>
      <c r="P1728" s="5" t="s">
        <v>8292</v>
      </c>
      <c r="Q1728" s="1" t="s">
        <v>8326</v>
      </c>
      <c r="R1728" s="1" t="s">
        <v>8348</v>
      </c>
      <c r="S1728" s="9">
        <f t="shared" si="78"/>
        <v>41788.919722222221</v>
      </c>
      <c r="T1728" s="11">
        <f t="shared" si="79"/>
        <v>41817.919722222221</v>
      </c>
      <c r="U1728" s="12" t="str">
        <f>TEXT(Table1[[#This Row],[Date Created Conversion (Launched at)]],"mmmm")</f>
        <v>May</v>
      </c>
      <c r="V1728" s="12">
        <f>YEAR(Table1[[#This Row],[Date Created Conversion (Launched at)]])</f>
        <v>2014</v>
      </c>
    </row>
    <row r="1729" spans="1:22" ht="43" x14ac:dyDescent="0.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 s="8">
        <v>1428231600</v>
      </c>
      <c r="J1729" s="8">
        <v>1423520177</v>
      </c>
      <c r="K1729" t="b">
        <v>0</v>
      </c>
      <c r="L1729">
        <v>1</v>
      </c>
      <c r="M1729" t="b">
        <v>0</v>
      </c>
      <c r="N1729" s="5">
        <f>Table1[[#This Row],[pledged]]/Table1[[#This Row],[backers_count]]</f>
        <v>1</v>
      </c>
      <c r="O1729" s="1">
        <f t="shared" si="80"/>
        <v>0</v>
      </c>
      <c r="P1729" s="5" t="s">
        <v>8292</v>
      </c>
      <c r="Q1729" s="1" t="s">
        <v>8326</v>
      </c>
      <c r="R1729" s="1" t="s">
        <v>8348</v>
      </c>
      <c r="S1729" s="9">
        <f t="shared" si="78"/>
        <v>42044.927974537037</v>
      </c>
      <c r="T1729" s="11">
        <f t="shared" si="79"/>
        <v>42099.458333333328</v>
      </c>
      <c r="U1729" s="12" t="str">
        <f>TEXT(Table1[[#This Row],[Date Created Conversion (Launched at)]],"mmmm")</f>
        <v>February</v>
      </c>
      <c r="V1729" s="12">
        <f>YEAR(Table1[[#This Row],[Date Created Conversion (Launched at)]])</f>
        <v>2015</v>
      </c>
    </row>
    <row r="1730" spans="1:22" ht="43" x14ac:dyDescent="0.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 s="8">
        <v>1445439674</v>
      </c>
      <c r="J1730" s="8">
        <v>1442847674</v>
      </c>
      <c r="K1730" t="b">
        <v>0</v>
      </c>
      <c r="L1730">
        <v>7</v>
      </c>
      <c r="M1730" t="b">
        <v>0</v>
      </c>
      <c r="N1730" s="5">
        <f>Table1[[#This Row],[pledged]]/Table1[[#This Row],[backers_count]]</f>
        <v>122.14285714285714</v>
      </c>
      <c r="O1730" s="1">
        <f t="shared" si="80"/>
        <v>68</v>
      </c>
      <c r="P1730" s="5" t="s">
        <v>8292</v>
      </c>
      <c r="Q1730" s="1" t="s">
        <v>8326</v>
      </c>
      <c r="R1730" s="1" t="s">
        <v>8348</v>
      </c>
      <c r="S1730" s="9">
        <f t="shared" ref="S1730:S1793" si="81">(J1730/86400)+DATE(1970,1,1)</f>
        <v>42268.625856481478</v>
      </c>
      <c r="T1730" s="11">
        <f t="shared" ref="T1730:T1793" si="82">(I1730/86400)+DATE(1970,1,1)</f>
        <v>42298.625856481478</v>
      </c>
      <c r="U1730" s="12" t="str">
        <f>TEXT(Table1[[#This Row],[Date Created Conversion (Launched at)]],"mmmm")</f>
        <v>September</v>
      </c>
      <c r="V1730" s="12">
        <f>YEAR(Table1[[#This Row],[Date Created Conversion (Launched at)]])</f>
        <v>2015</v>
      </c>
    </row>
    <row r="1731" spans="1:22" ht="43" x14ac:dyDescent="0.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 s="8">
        <v>1465521306</v>
      </c>
      <c r="J1731" s="8">
        <v>1460337306</v>
      </c>
      <c r="K1731" t="b">
        <v>0</v>
      </c>
      <c r="L1731">
        <v>0</v>
      </c>
      <c r="M1731" t="b">
        <v>0</v>
      </c>
      <c r="N1731" s="5" t="e">
        <f>Table1[[#This Row],[pledged]]/Table1[[#This Row],[backers_count]]</f>
        <v>#DIV/0!</v>
      </c>
      <c r="O1731" s="1">
        <f t="shared" ref="O1731:O1794" si="83">ROUND(($E1731/$D1731)*100,0)</f>
        <v>0</v>
      </c>
      <c r="P1731" s="5" t="s">
        <v>8292</v>
      </c>
      <c r="Q1731" s="1" t="s">
        <v>8326</v>
      </c>
      <c r="R1731" s="1" t="s">
        <v>8348</v>
      </c>
      <c r="S1731" s="9">
        <f t="shared" si="81"/>
        <v>42471.052152777775</v>
      </c>
      <c r="T1731" s="11">
        <f t="shared" si="82"/>
        <v>42531.052152777775</v>
      </c>
      <c r="U1731" s="12" t="str">
        <f>TEXT(Table1[[#This Row],[Date Created Conversion (Launched at)]],"mmmm")</f>
        <v>April</v>
      </c>
      <c r="V1731" s="12">
        <f>YEAR(Table1[[#This Row],[Date Created Conversion (Launched at)]])</f>
        <v>2016</v>
      </c>
    </row>
    <row r="1732" spans="1:22" ht="43" x14ac:dyDescent="0.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 s="8">
        <v>1445738783</v>
      </c>
      <c r="J1732" s="8">
        <v>1443146783</v>
      </c>
      <c r="K1732" t="b">
        <v>0</v>
      </c>
      <c r="L1732">
        <v>0</v>
      </c>
      <c r="M1732" t="b">
        <v>0</v>
      </c>
      <c r="N1732" s="5" t="e">
        <f>Table1[[#This Row],[pledged]]/Table1[[#This Row],[backers_count]]</f>
        <v>#DIV/0!</v>
      </c>
      <c r="O1732" s="1">
        <f t="shared" si="83"/>
        <v>0</v>
      </c>
      <c r="P1732" s="5" t="s">
        <v>8292</v>
      </c>
      <c r="Q1732" s="1" t="s">
        <v>8326</v>
      </c>
      <c r="R1732" s="1" t="s">
        <v>8348</v>
      </c>
      <c r="S1732" s="9">
        <f t="shared" si="81"/>
        <v>42272.087766203702</v>
      </c>
      <c r="T1732" s="11">
        <f t="shared" si="82"/>
        <v>42302.087766203702</v>
      </c>
      <c r="U1732" s="12" t="str">
        <f>TEXT(Table1[[#This Row],[Date Created Conversion (Launched at)]],"mmmm")</f>
        <v>September</v>
      </c>
      <c r="V1732" s="12">
        <f>YEAR(Table1[[#This Row],[Date Created Conversion (Launched at)]])</f>
        <v>2015</v>
      </c>
    </row>
    <row r="1733" spans="1:22" ht="28.7" x14ac:dyDescent="0.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 s="8">
        <v>1434034800</v>
      </c>
      <c r="J1733" s="8">
        <v>1432849552</v>
      </c>
      <c r="K1733" t="b">
        <v>0</v>
      </c>
      <c r="L1733">
        <v>0</v>
      </c>
      <c r="M1733" t="b">
        <v>0</v>
      </c>
      <c r="N1733" s="5" t="e">
        <f>Table1[[#This Row],[pledged]]/Table1[[#This Row],[backers_count]]</f>
        <v>#DIV/0!</v>
      </c>
      <c r="O1733" s="1">
        <f t="shared" si="83"/>
        <v>0</v>
      </c>
      <c r="P1733" s="5" t="s">
        <v>8292</v>
      </c>
      <c r="Q1733" s="1" t="s">
        <v>8326</v>
      </c>
      <c r="R1733" s="1" t="s">
        <v>8348</v>
      </c>
      <c r="S1733" s="9">
        <f t="shared" si="81"/>
        <v>42152.906851851847</v>
      </c>
      <c r="T1733" s="11">
        <f t="shared" si="82"/>
        <v>42166.625</v>
      </c>
      <c r="U1733" s="12" t="str">
        <f>TEXT(Table1[[#This Row],[Date Created Conversion (Launched at)]],"mmmm")</f>
        <v>May</v>
      </c>
      <c r="V1733" s="12">
        <f>YEAR(Table1[[#This Row],[Date Created Conversion (Launched at)]])</f>
        <v>2015</v>
      </c>
    </row>
    <row r="1734" spans="1:22" ht="43" x14ac:dyDescent="0.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 s="8">
        <v>1452920400</v>
      </c>
      <c r="J1734" s="8">
        <v>1447777481</v>
      </c>
      <c r="K1734" t="b">
        <v>0</v>
      </c>
      <c r="L1734">
        <v>0</v>
      </c>
      <c r="M1734" t="b">
        <v>0</v>
      </c>
      <c r="N1734" s="5" t="e">
        <f>Table1[[#This Row],[pledged]]/Table1[[#This Row],[backers_count]]</f>
        <v>#DIV/0!</v>
      </c>
      <c r="O1734" s="1">
        <f t="shared" si="83"/>
        <v>0</v>
      </c>
      <c r="P1734" s="5" t="s">
        <v>8292</v>
      </c>
      <c r="Q1734" s="1" t="s">
        <v>8326</v>
      </c>
      <c r="R1734" s="1" t="s">
        <v>8348</v>
      </c>
      <c r="S1734" s="9">
        <f t="shared" si="81"/>
        <v>42325.683807870373</v>
      </c>
      <c r="T1734" s="11">
        <f t="shared" si="82"/>
        <v>42385.208333333328</v>
      </c>
      <c r="U1734" s="12" t="str">
        <f>TEXT(Table1[[#This Row],[Date Created Conversion (Launched at)]],"mmmm")</f>
        <v>November</v>
      </c>
      <c r="V1734" s="12">
        <f>YEAR(Table1[[#This Row],[Date Created Conversion (Launched at)]])</f>
        <v>2015</v>
      </c>
    </row>
    <row r="1735" spans="1:22" ht="43" x14ac:dyDescent="0.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 s="8">
        <v>1473802200</v>
      </c>
      <c r="J1735" s="8">
        <v>1472746374</v>
      </c>
      <c r="K1735" t="b">
        <v>0</v>
      </c>
      <c r="L1735">
        <v>0</v>
      </c>
      <c r="M1735" t="b">
        <v>0</v>
      </c>
      <c r="N1735" s="5" t="e">
        <f>Table1[[#This Row],[pledged]]/Table1[[#This Row],[backers_count]]</f>
        <v>#DIV/0!</v>
      </c>
      <c r="O1735" s="1">
        <f t="shared" si="83"/>
        <v>0</v>
      </c>
      <c r="P1735" s="5" t="s">
        <v>8292</v>
      </c>
      <c r="Q1735" s="1" t="s">
        <v>8326</v>
      </c>
      <c r="R1735" s="1" t="s">
        <v>8348</v>
      </c>
      <c r="S1735" s="9">
        <f t="shared" si="81"/>
        <v>42614.675625000003</v>
      </c>
      <c r="T1735" s="11">
        <f t="shared" si="82"/>
        <v>42626.895833333328</v>
      </c>
      <c r="U1735" s="12" t="str">
        <f>TEXT(Table1[[#This Row],[Date Created Conversion (Launched at)]],"mmmm")</f>
        <v>September</v>
      </c>
      <c r="V1735" s="12">
        <f>YEAR(Table1[[#This Row],[Date Created Conversion (Launched at)]])</f>
        <v>2016</v>
      </c>
    </row>
    <row r="1736" spans="1:22" ht="43" x14ac:dyDescent="0.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 s="8">
        <v>1431046356</v>
      </c>
      <c r="J1736" s="8">
        <v>1428454356</v>
      </c>
      <c r="K1736" t="b">
        <v>0</v>
      </c>
      <c r="L1736">
        <v>1</v>
      </c>
      <c r="M1736" t="b">
        <v>0</v>
      </c>
      <c r="N1736" s="5">
        <f>Table1[[#This Row],[pledged]]/Table1[[#This Row],[backers_count]]</f>
        <v>1</v>
      </c>
      <c r="O1736" s="1">
        <f t="shared" si="83"/>
        <v>0</v>
      </c>
      <c r="P1736" s="5" t="s">
        <v>8292</v>
      </c>
      <c r="Q1736" s="1" t="s">
        <v>8326</v>
      </c>
      <c r="R1736" s="1" t="s">
        <v>8348</v>
      </c>
      <c r="S1736" s="9">
        <f t="shared" si="81"/>
        <v>42102.036527777775</v>
      </c>
      <c r="T1736" s="11">
        <f t="shared" si="82"/>
        <v>42132.036527777775</v>
      </c>
      <c r="U1736" s="12" t="str">
        <f>TEXT(Table1[[#This Row],[Date Created Conversion (Launched at)]],"mmmm")</f>
        <v>April</v>
      </c>
      <c r="V1736" s="12">
        <f>YEAR(Table1[[#This Row],[Date Created Conversion (Launched at)]])</f>
        <v>2015</v>
      </c>
    </row>
    <row r="1737" spans="1:22" ht="43" x14ac:dyDescent="0.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 s="8">
        <v>1470598345</v>
      </c>
      <c r="J1737" s="8">
        <v>1468006345</v>
      </c>
      <c r="K1737" t="b">
        <v>0</v>
      </c>
      <c r="L1737">
        <v>2</v>
      </c>
      <c r="M1737" t="b">
        <v>0</v>
      </c>
      <c r="N1737" s="5">
        <f>Table1[[#This Row],[pledged]]/Table1[[#This Row],[backers_count]]</f>
        <v>55</v>
      </c>
      <c r="O1737" s="1">
        <f t="shared" si="83"/>
        <v>11</v>
      </c>
      <c r="P1737" s="5" t="s">
        <v>8292</v>
      </c>
      <c r="Q1737" s="1" t="s">
        <v>8326</v>
      </c>
      <c r="R1737" s="1" t="s">
        <v>8348</v>
      </c>
      <c r="S1737" s="9">
        <f t="shared" si="81"/>
        <v>42559.81417824074</v>
      </c>
      <c r="T1737" s="11">
        <f t="shared" si="82"/>
        <v>42589.81417824074</v>
      </c>
      <c r="U1737" s="12" t="str">
        <f>TEXT(Table1[[#This Row],[Date Created Conversion (Launched at)]],"mmmm")</f>
        <v>July</v>
      </c>
      <c r="V1737" s="12">
        <f>YEAR(Table1[[#This Row],[Date Created Conversion (Launched at)]])</f>
        <v>2016</v>
      </c>
    </row>
    <row r="1738" spans="1:22" ht="28.7" x14ac:dyDescent="0.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 s="8">
        <v>1447018833</v>
      </c>
      <c r="J1738" s="8">
        <v>1444423233</v>
      </c>
      <c r="K1738" t="b">
        <v>0</v>
      </c>
      <c r="L1738">
        <v>1</v>
      </c>
      <c r="M1738" t="b">
        <v>0</v>
      </c>
      <c r="N1738" s="5">
        <f>Table1[[#This Row],[pledged]]/Table1[[#This Row],[backers_count]]</f>
        <v>22</v>
      </c>
      <c r="O1738" s="1">
        <f t="shared" si="83"/>
        <v>1</v>
      </c>
      <c r="P1738" s="5" t="s">
        <v>8292</v>
      </c>
      <c r="Q1738" s="1" t="s">
        <v>8326</v>
      </c>
      <c r="R1738" s="1" t="s">
        <v>8348</v>
      </c>
      <c r="S1738" s="9">
        <f t="shared" si="81"/>
        <v>42286.861493055556</v>
      </c>
      <c r="T1738" s="11">
        <f t="shared" si="82"/>
        <v>42316.90315972222</v>
      </c>
      <c r="U1738" s="12" t="str">
        <f>TEXT(Table1[[#This Row],[Date Created Conversion (Launched at)]],"mmmm")</f>
        <v>October</v>
      </c>
      <c r="V1738" s="12">
        <f>YEAR(Table1[[#This Row],[Date Created Conversion (Launched at)]])</f>
        <v>2015</v>
      </c>
    </row>
    <row r="1739" spans="1:22" ht="43" x14ac:dyDescent="0.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 s="8">
        <v>1437432392</v>
      </c>
      <c r="J1739" s="8">
        <v>1434840392</v>
      </c>
      <c r="K1739" t="b">
        <v>0</v>
      </c>
      <c r="L1739">
        <v>15</v>
      </c>
      <c r="M1739" t="b">
        <v>0</v>
      </c>
      <c r="N1739" s="5">
        <f>Table1[[#This Row],[pledged]]/Table1[[#This Row],[backers_count]]</f>
        <v>56.666666666666664</v>
      </c>
      <c r="O1739" s="1">
        <f t="shared" si="83"/>
        <v>21</v>
      </c>
      <c r="P1739" s="5" t="s">
        <v>8292</v>
      </c>
      <c r="Q1739" s="1" t="s">
        <v>8326</v>
      </c>
      <c r="R1739" s="1" t="s">
        <v>8348</v>
      </c>
      <c r="S1739" s="9">
        <f t="shared" si="81"/>
        <v>42175.948981481481</v>
      </c>
      <c r="T1739" s="11">
        <f t="shared" si="82"/>
        <v>42205.948981481481</v>
      </c>
      <c r="U1739" s="12" t="str">
        <f>TEXT(Table1[[#This Row],[Date Created Conversion (Launched at)]],"mmmm")</f>
        <v>June</v>
      </c>
      <c r="V1739" s="12">
        <f>YEAR(Table1[[#This Row],[Date Created Conversion (Launched at)]])</f>
        <v>2015</v>
      </c>
    </row>
    <row r="1740" spans="1:22" ht="28.7" x14ac:dyDescent="0.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 s="8">
        <v>1412283542</v>
      </c>
      <c r="J1740" s="8">
        <v>1409691542</v>
      </c>
      <c r="K1740" t="b">
        <v>0</v>
      </c>
      <c r="L1740">
        <v>1</v>
      </c>
      <c r="M1740" t="b">
        <v>0</v>
      </c>
      <c r="N1740" s="5">
        <f>Table1[[#This Row],[pledged]]/Table1[[#This Row],[backers_count]]</f>
        <v>20</v>
      </c>
      <c r="O1740" s="1">
        <f t="shared" si="83"/>
        <v>0</v>
      </c>
      <c r="P1740" s="5" t="s">
        <v>8292</v>
      </c>
      <c r="Q1740" s="1" t="s">
        <v>8326</v>
      </c>
      <c r="R1740" s="1" t="s">
        <v>8348</v>
      </c>
      <c r="S1740" s="9">
        <f t="shared" si="81"/>
        <v>41884.874328703707</v>
      </c>
      <c r="T1740" s="11">
        <f t="shared" si="82"/>
        <v>41914.874328703707</v>
      </c>
      <c r="U1740" s="12" t="str">
        <f>TEXT(Table1[[#This Row],[Date Created Conversion (Launched at)]],"mmmm")</f>
        <v>September</v>
      </c>
      <c r="V1740" s="12">
        <f>YEAR(Table1[[#This Row],[Date Created Conversion (Launched at)]])</f>
        <v>2014</v>
      </c>
    </row>
    <row r="1741" spans="1:22" ht="43" x14ac:dyDescent="0.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 s="8">
        <v>1462391932</v>
      </c>
      <c r="J1741" s="8">
        <v>1457297932</v>
      </c>
      <c r="K1741" t="b">
        <v>0</v>
      </c>
      <c r="L1741">
        <v>1</v>
      </c>
      <c r="M1741" t="b">
        <v>0</v>
      </c>
      <c r="N1741" s="5">
        <f>Table1[[#This Row],[pledged]]/Table1[[#This Row],[backers_count]]</f>
        <v>1</v>
      </c>
      <c r="O1741" s="1">
        <f t="shared" si="83"/>
        <v>0</v>
      </c>
      <c r="P1741" s="5" t="s">
        <v>8292</v>
      </c>
      <c r="Q1741" s="1" t="s">
        <v>8326</v>
      </c>
      <c r="R1741" s="1" t="s">
        <v>8348</v>
      </c>
      <c r="S1741" s="9">
        <f t="shared" si="81"/>
        <v>42435.874212962968</v>
      </c>
      <c r="T1741" s="11">
        <f t="shared" si="82"/>
        <v>42494.832546296297</v>
      </c>
      <c r="U1741" s="12" t="str">
        <f>TEXT(Table1[[#This Row],[Date Created Conversion (Launched at)]],"mmmm")</f>
        <v>March</v>
      </c>
      <c r="V1741" s="12">
        <f>YEAR(Table1[[#This Row],[Date Created Conversion (Launched at)]])</f>
        <v>2016</v>
      </c>
    </row>
    <row r="1742" spans="1:22" ht="43" x14ac:dyDescent="0.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 s="8">
        <v>1437075422</v>
      </c>
      <c r="J1742" s="8">
        <v>1434483422</v>
      </c>
      <c r="K1742" t="b">
        <v>0</v>
      </c>
      <c r="L1742">
        <v>0</v>
      </c>
      <c r="M1742" t="b">
        <v>0</v>
      </c>
      <c r="N1742" s="5" t="e">
        <f>Table1[[#This Row],[pledged]]/Table1[[#This Row],[backers_count]]</f>
        <v>#DIV/0!</v>
      </c>
      <c r="O1742" s="1">
        <f t="shared" si="83"/>
        <v>0</v>
      </c>
      <c r="P1742" s="5" t="s">
        <v>8292</v>
      </c>
      <c r="Q1742" s="1" t="s">
        <v>8326</v>
      </c>
      <c r="R1742" s="1" t="s">
        <v>8348</v>
      </c>
      <c r="S1742" s="9">
        <f t="shared" si="81"/>
        <v>42171.817384259259</v>
      </c>
      <c r="T1742" s="11">
        <f t="shared" si="82"/>
        <v>42201.817384259259</v>
      </c>
      <c r="U1742" s="12" t="str">
        <f>TEXT(Table1[[#This Row],[Date Created Conversion (Launched at)]],"mmmm")</f>
        <v>June</v>
      </c>
      <c r="V1742" s="12">
        <f>YEAR(Table1[[#This Row],[Date Created Conversion (Launched at)]])</f>
        <v>2015</v>
      </c>
    </row>
    <row r="1743" spans="1:22" ht="28.7" x14ac:dyDescent="0.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 s="8">
        <v>1433948671</v>
      </c>
      <c r="J1743" s="8">
        <v>1430060671</v>
      </c>
      <c r="K1743" t="b">
        <v>0</v>
      </c>
      <c r="L1743">
        <v>52</v>
      </c>
      <c r="M1743" t="b">
        <v>1</v>
      </c>
      <c r="N1743" s="5">
        <f>Table1[[#This Row],[pledged]]/Table1[[#This Row],[backers_count]]</f>
        <v>25.576923076923077</v>
      </c>
      <c r="O1743" s="1">
        <f t="shared" si="83"/>
        <v>111</v>
      </c>
      <c r="P1743" s="5" t="s">
        <v>8284</v>
      </c>
      <c r="Q1743" s="1" t="s">
        <v>8339</v>
      </c>
      <c r="R1743" s="1" t="s">
        <v>8340</v>
      </c>
      <c r="S1743" s="9">
        <f t="shared" si="81"/>
        <v>42120.628136574072</v>
      </c>
      <c r="T1743" s="11">
        <f t="shared" si="82"/>
        <v>42165.628136574072</v>
      </c>
      <c r="U1743" s="12" t="str">
        <f>TEXT(Table1[[#This Row],[Date Created Conversion (Launched at)]],"mmmm")</f>
        <v>April</v>
      </c>
      <c r="V1743" s="12">
        <f>YEAR(Table1[[#This Row],[Date Created Conversion (Launched at)]])</f>
        <v>2015</v>
      </c>
    </row>
    <row r="1744" spans="1:22" ht="43" x14ac:dyDescent="0.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 s="8">
        <v>1483822800</v>
      </c>
      <c r="J1744" s="8">
        <v>1481058170</v>
      </c>
      <c r="K1744" t="b">
        <v>0</v>
      </c>
      <c r="L1744">
        <v>34</v>
      </c>
      <c r="M1744" t="b">
        <v>1</v>
      </c>
      <c r="N1744" s="5">
        <f>Table1[[#This Row],[pledged]]/Table1[[#This Row],[backers_count]]</f>
        <v>63.970588235294116</v>
      </c>
      <c r="O1744" s="1">
        <f t="shared" si="83"/>
        <v>109</v>
      </c>
      <c r="P1744" s="5" t="s">
        <v>8284</v>
      </c>
      <c r="Q1744" s="1" t="s">
        <v>8339</v>
      </c>
      <c r="R1744" s="1" t="s">
        <v>8340</v>
      </c>
      <c r="S1744" s="9">
        <f t="shared" si="81"/>
        <v>42710.876967592594</v>
      </c>
      <c r="T1744" s="11">
        <f t="shared" si="82"/>
        <v>42742.875</v>
      </c>
      <c r="U1744" s="12" t="str">
        <f>TEXT(Table1[[#This Row],[Date Created Conversion (Launched at)]],"mmmm")</f>
        <v>December</v>
      </c>
      <c r="V1744" s="12">
        <f>YEAR(Table1[[#This Row],[Date Created Conversion (Launched at)]])</f>
        <v>2016</v>
      </c>
    </row>
    <row r="1745" spans="1:22" ht="43" x14ac:dyDescent="0.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 s="8">
        <v>1472270340</v>
      </c>
      <c r="J1745" s="8">
        <v>1470348775</v>
      </c>
      <c r="K1745" t="b">
        <v>0</v>
      </c>
      <c r="L1745">
        <v>67</v>
      </c>
      <c r="M1745" t="b">
        <v>1</v>
      </c>
      <c r="N1745" s="5">
        <f>Table1[[#This Row],[pledged]]/Table1[[#This Row],[backers_count]]</f>
        <v>89.925373134328353</v>
      </c>
      <c r="O1745" s="1">
        <f t="shared" si="83"/>
        <v>100</v>
      </c>
      <c r="P1745" s="5" t="s">
        <v>8284</v>
      </c>
      <c r="Q1745" s="1" t="s">
        <v>8339</v>
      </c>
      <c r="R1745" s="1" t="s">
        <v>8340</v>
      </c>
      <c r="S1745" s="9">
        <f t="shared" si="81"/>
        <v>42586.925636574073</v>
      </c>
      <c r="T1745" s="11">
        <f t="shared" si="82"/>
        <v>42609.165972222225</v>
      </c>
      <c r="U1745" s="12" t="str">
        <f>TEXT(Table1[[#This Row],[Date Created Conversion (Launched at)]],"mmmm")</f>
        <v>August</v>
      </c>
      <c r="V1745" s="12">
        <f>YEAR(Table1[[#This Row],[Date Created Conversion (Launched at)]])</f>
        <v>2016</v>
      </c>
    </row>
    <row r="1746" spans="1:22" ht="43" x14ac:dyDescent="0.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 s="8">
        <v>1425821477</v>
      </c>
      <c r="J1746" s="8">
        <v>1421937077</v>
      </c>
      <c r="K1746" t="b">
        <v>0</v>
      </c>
      <c r="L1746">
        <v>70</v>
      </c>
      <c r="M1746" t="b">
        <v>1</v>
      </c>
      <c r="N1746" s="5">
        <f>Table1[[#This Row],[pledged]]/Table1[[#This Row],[backers_count]]</f>
        <v>93.071428571428569</v>
      </c>
      <c r="O1746" s="1">
        <f t="shared" si="83"/>
        <v>118</v>
      </c>
      <c r="P1746" s="5" t="s">
        <v>8284</v>
      </c>
      <c r="Q1746" s="1" t="s">
        <v>8339</v>
      </c>
      <c r="R1746" s="1" t="s">
        <v>8340</v>
      </c>
      <c r="S1746" s="9">
        <f t="shared" si="81"/>
        <v>42026.605057870373</v>
      </c>
      <c r="T1746" s="11">
        <f t="shared" si="82"/>
        <v>42071.563391203701</v>
      </c>
      <c r="U1746" s="12" t="str">
        <f>TEXT(Table1[[#This Row],[Date Created Conversion (Launched at)]],"mmmm")</f>
        <v>January</v>
      </c>
      <c r="V1746" s="12">
        <f>YEAR(Table1[[#This Row],[Date Created Conversion (Launched at)]])</f>
        <v>2015</v>
      </c>
    </row>
    <row r="1747" spans="1:22" ht="43" x14ac:dyDescent="0.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 s="8">
        <v>1482372000</v>
      </c>
      <c r="J1747" s="8">
        <v>1479276838</v>
      </c>
      <c r="K1747" t="b">
        <v>0</v>
      </c>
      <c r="L1747">
        <v>89</v>
      </c>
      <c r="M1747" t="b">
        <v>1</v>
      </c>
      <c r="N1747" s="5">
        <f>Table1[[#This Row],[pledged]]/Table1[[#This Row],[backers_count]]</f>
        <v>89.674157303370791</v>
      </c>
      <c r="O1747" s="1">
        <f t="shared" si="83"/>
        <v>114</v>
      </c>
      <c r="P1747" s="5" t="s">
        <v>8284</v>
      </c>
      <c r="Q1747" s="1" t="s">
        <v>8339</v>
      </c>
      <c r="R1747" s="1" t="s">
        <v>8340</v>
      </c>
      <c r="S1747" s="9">
        <f t="shared" si="81"/>
        <v>42690.259699074071</v>
      </c>
      <c r="T1747" s="11">
        <f t="shared" si="82"/>
        <v>42726.083333333328</v>
      </c>
      <c r="U1747" s="12" t="str">
        <f>TEXT(Table1[[#This Row],[Date Created Conversion (Launched at)]],"mmmm")</f>
        <v>November</v>
      </c>
      <c r="V1747" s="12">
        <f>YEAR(Table1[[#This Row],[Date Created Conversion (Launched at)]])</f>
        <v>2016</v>
      </c>
    </row>
    <row r="1748" spans="1:22" ht="57.35" x14ac:dyDescent="0.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 s="8">
        <v>1479952800</v>
      </c>
      <c r="J1748" s="8">
        <v>1477368867</v>
      </c>
      <c r="K1748" t="b">
        <v>0</v>
      </c>
      <c r="L1748">
        <v>107</v>
      </c>
      <c r="M1748" t="b">
        <v>1</v>
      </c>
      <c r="N1748" s="5">
        <f>Table1[[#This Row],[pledged]]/Table1[[#This Row],[backers_count]]</f>
        <v>207.61682242990653</v>
      </c>
      <c r="O1748" s="1">
        <f t="shared" si="83"/>
        <v>148</v>
      </c>
      <c r="P1748" s="5" t="s">
        <v>8284</v>
      </c>
      <c r="Q1748" s="1" t="s">
        <v>8339</v>
      </c>
      <c r="R1748" s="1" t="s">
        <v>8340</v>
      </c>
      <c r="S1748" s="9">
        <f t="shared" si="81"/>
        <v>42668.176701388889</v>
      </c>
      <c r="T1748" s="11">
        <f t="shared" si="82"/>
        <v>42698.083333333328</v>
      </c>
      <c r="U1748" s="12" t="str">
        <f>TEXT(Table1[[#This Row],[Date Created Conversion (Launched at)]],"mmmm")</f>
        <v>October</v>
      </c>
      <c r="V1748" s="12">
        <f>YEAR(Table1[[#This Row],[Date Created Conversion (Launched at)]])</f>
        <v>2016</v>
      </c>
    </row>
    <row r="1749" spans="1:22" ht="43" x14ac:dyDescent="0.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 s="8">
        <v>1447426800</v>
      </c>
      <c r="J1749" s="8">
        <v>1444904830</v>
      </c>
      <c r="K1749" t="b">
        <v>0</v>
      </c>
      <c r="L1749">
        <v>159</v>
      </c>
      <c r="M1749" t="b">
        <v>1</v>
      </c>
      <c r="N1749" s="5">
        <f>Table1[[#This Row],[pledged]]/Table1[[#This Row],[backers_count]]</f>
        <v>59.408805031446541</v>
      </c>
      <c r="O1749" s="1">
        <f t="shared" si="83"/>
        <v>105</v>
      </c>
      <c r="P1749" s="5" t="s">
        <v>8284</v>
      </c>
      <c r="Q1749" s="1" t="s">
        <v>8339</v>
      </c>
      <c r="R1749" s="1" t="s">
        <v>8340</v>
      </c>
      <c r="S1749" s="9">
        <f t="shared" si="81"/>
        <v>42292.435532407406</v>
      </c>
      <c r="T1749" s="11">
        <f t="shared" si="82"/>
        <v>42321.625</v>
      </c>
      <c r="U1749" s="12" t="str">
        <f>TEXT(Table1[[#This Row],[Date Created Conversion (Launched at)]],"mmmm")</f>
        <v>October</v>
      </c>
      <c r="V1749" s="12">
        <f>YEAR(Table1[[#This Row],[Date Created Conversion (Launched at)]])</f>
        <v>2015</v>
      </c>
    </row>
    <row r="1750" spans="1:22" ht="28.7" x14ac:dyDescent="0.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 s="8">
        <v>1441234143</v>
      </c>
      <c r="J1750" s="8">
        <v>1438642143</v>
      </c>
      <c r="K1750" t="b">
        <v>0</v>
      </c>
      <c r="L1750">
        <v>181</v>
      </c>
      <c r="M1750" t="b">
        <v>1</v>
      </c>
      <c r="N1750" s="5">
        <f>Table1[[#This Row],[pledged]]/Table1[[#This Row],[backers_count]]</f>
        <v>358.97237569060775</v>
      </c>
      <c r="O1750" s="1">
        <f t="shared" si="83"/>
        <v>130</v>
      </c>
      <c r="P1750" s="5" t="s">
        <v>8284</v>
      </c>
      <c r="Q1750" s="1" t="s">
        <v>8339</v>
      </c>
      <c r="R1750" s="1" t="s">
        <v>8340</v>
      </c>
      <c r="S1750" s="9">
        <f t="shared" si="81"/>
        <v>42219.950729166667</v>
      </c>
      <c r="T1750" s="11">
        <f t="shared" si="82"/>
        <v>42249.950729166667</v>
      </c>
      <c r="U1750" s="12" t="str">
        <f>TEXT(Table1[[#This Row],[Date Created Conversion (Launched at)]],"mmmm")</f>
        <v>August</v>
      </c>
      <c r="V1750" s="12">
        <f>YEAR(Table1[[#This Row],[Date Created Conversion (Launched at)]])</f>
        <v>2015</v>
      </c>
    </row>
    <row r="1751" spans="1:22" ht="28.7" x14ac:dyDescent="0.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 s="8">
        <v>1488394800</v>
      </c>
      <c r="J1751" s="8">
        <v>1485213921</v>
      </c>
      <c r="K1751" t="b">
        <v>0</v>
      </c>
      <c r="L1751">
        <v>131</v>
      </c>
      <c r="M1751" t="b">
        <v>1</v>
      </c>
      <c r="N1751" s="5">
        <f>Table1[[#This Row],[pledged]]/Table1[[#This Row],[backers_count]]</f>
        <v>94.736641221374043</v>
      </c>
      <c r="O1751" s="1">
        <f t="shared" si="83"/>
        <v>123</v>
      </c>
      <c r="P1751" s="5" t="s">
        <v>8284</v>
      </c>
      <c r="Q1751" s="1" t="s">
        <v>8339</v>
      </c>
      <c r="R1751" s="1" t="s">
        <v>8340</v>
      </c>
      <c r="S1751" s="9">
        <f t="shared" si="81"/>
        <v>42758.975937499999</v>
      </c>
      <c r="T1751" s="11">
        <f t="shared" si="82"/>
        <v>42795.791666666672</v>
      </c>
      <c r="U1751" s="12" t="str">
        <f>TEXT(Table1[[#This Row],[Date Created Conversion (Launched at)]],"mmmm")</f>
        <v>January</v>
      </c>
      <c r="V1751" s="12">
        <f>YEAR(Table1[[#This Row],[Date Created Conversion (Launched at)]])</f>
        <v>2017</v>
      </c>
    </row>
    <row r="1752" spans="1:22" ht="43" x14ac:dyDescent="0.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 s="8">
        <v>1461096304</v>
      </c>
      <c r="J1752" s="8">
        <v>1458936304</v>
      </c>
      <c r="K1752" t="b">
        <v>0</v>
      </c>
      <c r="L1752">
        <v>125</v>
      </c>
      <c r="M1752" t="b">
        <v>1</v>
      </c>
      <c r="N1752" s="5">
        <f>Table1[[#This Row],[pledged]]/Table1[[#This Row],[backers_count]]</f>
        <v>80.647999999999996</v>
      </c>
      <c r="O1752" s="1">
        <f t="shared" si="83"/>
        <v>202</v>
      </c>
      <c r="P1752" s="5" t="s">
        <v>8284</v>
      </c>
      <c r="Q1752" s="1" t="s">
        <v>8339</v>
      </c>
      <c r="R1752" s="1" t="s">
        <v>8340</v>
      </c>
      <c r="S1752" s="9">
        <f t="shared" si="81"/>
        <v>42454.836851851855</v>
      </c>
      <c r="T1752" s="11">
        <f t="shared" si="82"/>
        <v>42479.836851851855</v>
      </c>
      <c r="U1752" s="12" t="str">
        <f>TEXT(Table1[[#This Row],[Date Created Conversion (Launched at)]],"mmmm")</f>
        <v>March</v>
      </c>
      <c r="V1752" s="12">
        <f>YEAR(Table1[[#This Row],[Date Created Conversion (Launched at)]])</f>
        <v>2016</v>
      </c>
    </row>
    <row r="1753" spans="1:22" ht="28.7" x14ac:dyDescent="0.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 s="8">
        <v>1426787123</v>
      </c>
      <c r="J1753" s="8">
        <v>1424198723</v>
      </c>
      <c r="K1753" t="b">
        <v>0</v>
      </c>
      <c r="L1753">
        <v>61</v>
      </c>
      <c r="M1753" t="b">
        <v>1</v>
      </c>
      <c r="N1753" s="5">
        <f>Table1[[#This Row],[pledged]]/Table1[[#This Row],[backers_count]]</f>
        <v>168.68852459016392</v>
      </c>
      <c r="O1753" s="1">
        <f t="shared" si="83"/>
        <v>103</v>
      </c>
      <c r="P1753" s="5" t="s">
        <v>8284</v>
      </c>
      <c r="Q1753" s="1" t="s">
        <v>8339</v>
      </c>
      <c r="R1753" s="1" t="s">
        <v>8340</v>
      </c>
      <c r="S1753" s="9">
        <f t="shared" si="81"/>
        <v>42052.7815162037</v>
      </c>
      <c r="T1753" s="11">
        <f t="shared" si="82"/>
        <v>42082.739849537036</v>
      </c>
      <c r="U1753" s="12" t="str">
        <f>TEXT(Table1[[#This Row],[Date Created Conversion (Launched at)]],"mmmm")</f>
        <v>February</v>
      </c>
      <c r="V1753" s="12">
        <f>YEAR(Table1[[#This Row],[Date Created Conversion (Launched at)]])</f>
        <v>2015</v>
      </c>
    </row>
    <row r="1754" spans="1:22" ht="28.7" x14ac:dyDescent="0.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 s="8">
        <v>1476425082</v>
      </c>
      <c r="J1754" s="8">
        <v>1473833082</v>
      </c>
      <c r="K1754" t="b">
        <v>0</v>
      </c>
      <c r="L1754">
        <v>90</v>
      </c>
      <c r="M1754" t="b">
        <v>1</v>
      </c>
      <c r="N1754" s="5">
        <f>Table1[[#This Row],[pledged]]/Table1[[#This Row],[backers_count]]</f>
        <v>34.68888888888889</v>
      </c>
      <c r="O1754" s="1">
        <f t="shared" si="83"/>
        <v>260</v>
      </c>
      <c r="P1754" s="5" t="s">
        <v>8284</v>
      </c>
      <c r="Q1754" s="1" t="s">
        <v>8339</v>
      </c>
      <c r="R1754" s="1" t="s">
        <v>8340</v>
      </c>
      <c r="S1754" s="9">
        <f t="shared" si="81"/>
        <v>42627.253263888888</v>
      </c>
      <c r="T1754" s="11">
        <f t="shared" si="82"/>
        <v>42657.253263888888</v>
      </c>
      <c r="U1754" s="12" t="str">
        <f>TEXT(Table1[[#This Row],[Date Created Conversion (Launched at)]],"mmmm")</f>
        <v>September</v>
      </c>
      <c r="V1754" s="12">
        <f>YEAR(Table1[[#This Row],[Date Created Conversion (Launched at)]])</f>
        <v>2016</v>
      </c>
    </row>
    <row r="1755" spans="1:22" ht="43" x14ac:dyDescent="0.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 s="8">
        <v>1458579568</v>
      </c>
      <c r="J1755" s="8">
        <v>1455991168</v>
      </c>
      <c r="K1755" t="b">
        <v>0</v>
      </c>
      <c r="L1755">
        <v>35</v>
      </c>
      <c r="M1755" t="b">
        <v>1</v>
      </c>
      <c r="N1755" s="5">
        <f>Table1[[#This Row],[pledged]]/Table1[[#This Row],[backers_count]]</f>
        <v>462.85714285714283</v>
      </c>
      <c r="O1755" s="1">
        <f t="shared" si="83"/>
        <v>108</v>
      </c>
      <c r="P1755" s="5" t="s">
        <v>8284</v>
      </c>
      <c r="Q1755" s="1" t="s">
        <v>8339</v>
      </c>
      <c r="R1755" s="1" t="s">
        <v>8340</v>
      </c>
      <c r="S1755" s="9">
        <f t="shared" si="81"/>
        <v>42420.74962962963</v>
      </c>
      <c r="T1755" s="11">
        <f t="shared" si="82"/>
        <v>42450.707962962959</v>
      </c>
      <c r="U1755" s="12" t="str">
        <f>TEXT(Table1[[#This Row],[Date Created Conversion (Launched at)]],"mmmm")</f>
        <v>February</v>
      </c>
      <c r="V1755" s="12">
        <f>YEAR(Table1[[#This Row],[Date Created Conversion (Launched at)]])</f>
        <v>2016</v>
      </c>
    </row>
    <row r="1756" spans="1:22" ht="43" x14ac:dyDescent="0.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 s="8">
        <v>1428091353</v>
      </c>
      <c r="J1756" s="8">
        <v>1425502953</v>
      </c>
      <c r="K1756" t="b">
        <v>0</v>
      </c>
      <c r="L1756">
        <v>90</v>
      </c>
      <c r="M1756" t="b">
        <v>1</v>
      </c>
      <c r="N1756" s="5">
        <f>Table1[[#This Row],[pledged]]/Table1[[#This Row],[backers_count]]</f>
        <v>104.38888888888889</v>
      </c>
      <c r="O1756" s="1">
        <f t="shared" si="83"/>
        <v>111</v>
      </c>
      <c r="P1756" s="5" t="s">
        <v>8284</v>
      </c>
      <c r="Q1756" s="1" t="s">
        <v>8339</v>
      </c>
      <c r="R1756" s="1" t="s">
        <v>8340</v>
      </c>
      <c r="S1756" s="9">
        <f t="shared" si="81"/>
        <v>42067.876770833333</v>
      </c>
      <c r="T1756" s="11">
        <f t="shared" si="82"/>
        <v>42097.835104166668</v>
      </c>
      <c r="U1756" s="12" t="str">
        <f>TEXT(Table1[[#This Row],[Date Created Conversion (Launched at)]],"mmmm")</f>
        <v>March</v>
      </c>
      <c r="V1756" s="12">
        <f>YEAR(Table1[[#This Row],[Date Created Conversion (Launched at)]])</f>
        <v>2015</v>
      </c>
    </row>
    <row r="1757" spans="1:22" ht="43" x14ac:dyDescent="0.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 s="8">
        <v>1444071361</v>
      </c>
      <c r="J1757" s="8">
        <v>1441479361</v>
      </c>
      <c r="K1757" t="b">
        <v>0</v>
      </c>
      <c r="L1757">
        <v>4</v>
      </c>
      <c r="M1757" t="b">
        <v>1</v>
      </c>
      <c r="N1757" s="5">
        <f>Table1[[#This Row],[pledged]]/Table1[[#This Row],[backers_count]]</f>
        <v>7.5</v>
      </c>
      <c r="O1757" s="1">
        <f t="shared" si="83"/>
        <v>120</v>
      </c>
      <c r="P1757" s="5" t="s">
        <v>8284</v>
      </c>
      <c r="Q1757" s="1" t="s">
        <v>8339</v>
      </c>
      <c r="R1757" s="1" t="s">
        <v>8340</v>
      </c>
      <c r="S1757" s="9">
        <f t="shared" si="81"/>
        <v>42252.788900462961</v>
      </c>
      <c r="T1757" s="11">
        <f t="shared" si="82"/>
        <v>42282.788900462961</v>
      </c>
      <c r="U1757" s="12" t="str">
        <f>TEXT(Table1[[#This Row],[Date Created Conversion (Launched at)]],"mmmm")</f>
        <v>September</v>
      </c>
      <c r="V1757" s="12">
        <f>YEAR(Table1[[#This Row],[Date Created Conversion (Launched at)]])</f>
        <v>2015</v>
      </c>
    </row>
    <row r="1758" spans="1:22" ht="43" x14ac:dyDescent="0.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 s="8">
        <v>1472443269</v>
      </c>
      <c r="J1758" s="8">
        <v>1468987269</v>
      </c>
      <c r="K1758" t="b">
        <v>0</v>
      </c>
      <c r="L1758">
        <v>120</v>
      </c>
      <c r="M1758" t="b">
        <v>1</v>
      </c>
      <c r="N1758" s="5">
        <f>Table1[[#This Row],[pledged]]/Table1[[#This Row],[backers_count]]</f>
        <v>47.13</v>
      </c>
      <c r="O1758" s="1">
        <f t="shared" si="83"/>
        <v>103</v>
      </c>
      <c r="P1758" s="5" t="s">
        <v>8284</v>
      </c>
      <c r="Q1758" s="1" t="s">
        <v>8339</v>
      </c>
      <c r="R1758" s="1" t="s">
        <v>8340</v>
      </c>
      <c r="S1758" s="9">
        <f t="shared" si="81"/>
        <v>42571.167465277773</v>
      </c>
      <c r="T1758" s="11">
        <f t="shared" si="82"/>
        <v>42611.167465277773</v>
      </c>
      <c r="U1758" s="12" t="str">
        <f>TEXT(Table1[[#This Row],[Date Created Conversion (Launched at)]],"mmmm")</f>
        <v>July</v>
      </c>
      <c r="V1758" s="12">
        <f>YEAR(Table1[[#This Row],[Date Created Conversion (Launched at)]])</f>
        <v>2016</v>
      </c>
    </row>
    <row r="1759" spans="1:22" ht="28.7" x14ac:dyDescent="0.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 s="8">
        <v>1485631740</v>
      </c>
      <c r="J1759" s="8">
        <v>1483041083</v>
      </c>
      <c r="K1759" t="b">
        <v>0</v>
      </c>
      <c r="L1759">
        <v>14</v>
      </c>
      <c r="M1759" t="b">
        <v>1</v>
      </c>
      <c r="N1759" s="5">
        <f>Table1[[#This Row],[pledged]]/Table1[[#This Row],[backers_count]]</f>
        <v>414.28571428571428</v>
      </c>
      <c r="O1759" s="1">
        <f t="shared" si="83"/>
        <v>116</v>
      </c>
      <c r="P1759" s="5" t="s">
        <v>8284</v>
      </c>
      <c r="Q1759" s="1" t="s">
        <v>8339</v>
      </c>
      <c r="R1759" s="1" t="s">
        <v>8340</v>
      </c>
      <c r="S1759" s="9">
        <f t="shared" si="81"/>
        <v>42733.827349537038</v>
      </c>
      <c r="T1759" s="11">
        <f t="shared" si="82"/>
        <v>42763.811805555553</v>
      </c>
      <c r="U1759" s="12" t="str">
        <f>TEXT(Table1[[#This Row],[Date Created Conversion (Launched at)]],"mmmm")</f>
        <v>December</v>
      </c>
      <c r="V1759" s="12">
        <f>YEAR(Table1[[#This Row],[Date Created Conversion (Launched at)]])</f>
        <v>2016</v>
      </c>
    </row>
    <row r="1760" spans="1:22" ht="43" x14ac:dyDescent="0.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 s="8">
        <v>1468536992</v>
      </c>
      <c r="J1760" s="8">
        <v>1463352992</v>
      </c>
      <c r="K1760" t="b">
        <v>0</v>
      </c>
      <c r="L1760">
        <v>27</v>
      </c>
      <c r="M1760" t="b">
        <v>1</v>
      </c>
      <c r="N1760" s="5">
        <f>Table1[[#This Row],[pledged]]/Table1[[#This Row],[backers_count]]</f>
        <v>42.481481481481481</v>
      </c>
      <c r="O1760" s="1">
        <f t="shared" si="83"/>
        <v>115</v>
      </c>
      <c r="P1760" s="5" t="s">
        <v>8284</v>
      </c>
      <c r="Q1760" s="1" t="s">
        <v>8339</v>
      </c>
      <c r="R1760" s="1" t="s">
        <v>8340</v>
      </c>
      <c r="S1760" s="9">
        <f t="shared" si="81"/>
        <v>42505.955925925926</v>
      </c>
      <c r="T1760" s="11">
        <f t="shared" si="82"/>
        <v>42565.955925925926</v>
      </c>
      <c r="U1760" s="12" t="str">
        <f>TEXT(Table1[[#This Row],[Date Created Conversion (Launched at)]],"mmmm")</f>
        <v>May</v>
      </c>
      <c r="V1760" s="12">
        <f>YEAR(Table1[[#This Row],[Date Created Conversion (Launched at)]])</f>
        <v>2016</v>
      </c>
    </row>
    <row r="1761" spans="1:22" ht="28.7" x14ac:dyDescent="0.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 s="8">
        <v>1427309629</v>
      </c>
      <c r="J1761" s="8">
        <v>1425585229</v>
      </c>
      <c r="K1761" t="b">
        <v>0</v>
      </c>
      <c r="L1761">
        <v>49</v>
      </c>
      <c r="M1761" t="b">
        <v>1</v>
      </c>
      <c r="N1761" s="5">
        <f>Table1[[#This Row],[pledged]]/Table1[[#This Row],[backers_count]]</f>
        <v>108.77551020408163</v>
      </c>
      <c r="O1761" s="1">
        <f t="shared" si="83"/>
        <v>107</v>
      </c>
      <c r="P1761" s="5" t="s">
        <v>8284</v>
      </c>
      <c r="Q1761" s="1" t="s">
        <v>8339</v>
      </c>
      <c r="R1761" s="1" t="s">
        <v>8340</v>
      </c>
      <c r="S1761" s="9">
        <f t="shared" si="81"/>
        <v>42068.829039351855</v>
      </c>
      <c r="T1761" s="11">
        <f t="shared" si="82"/>
        <v>42088.787372685183</v>
      </c>
      <c r="U1761" s="12" t="str">
        <f>TEXT(Table1[[#This Row],[Date Created Conversion (Launched at)]],"mmmm")</f>
        <v>March</v>
      </c>
      <c r="V1761" s="12">
        <f>YEAR(Table1[[#This Row],[Date Created Conversion (Launched at)]])</f>
        <v>2015</v>
      </c>
    </row>
    <row r="1762" spans="1:22" ht="43" x14ac:dyDescent="0.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 s="8">
        <v>1456416513</v>
      </c>
      <c r="J1762" s="8">
        <v>1454688513</v>
      </c>
      <c r="K1762" t="b">
        <v>0</v>
      </c>
      <c r="L1762">
        <v>102</v>
      </c>
      <c r="M1762" t="b">
        <v>1</v>
      </c>
      <c r="N1762" s="5">
        <f>Table1[[#This Row],[pledged]]/Table1[[#This Row],[backers_count]]</f>
        <v>81.098039215686271</v>
      </c>
      <c r="O1762" s="1">
        <f t="shared" si="83"/>
        <v>165</v>
      </c>
      <c r="P1762" s="5" t="s">
        <v>8284</v>
      </c>
      <c r="Q1762" s="1" t="s">
        <v>8339</v>
      </c>
      <c r="R1762" s="1" t="s">
        <v>8340</v>
      </c>
      <c r="S1762" s="9">
        <f t="shared" si="81"/>
        <v>42405.67260416667</v>
      </c>
      <c r="T1762" s="11">
        <f t="shared" si="82"/>
        <v>42425.67260416667</v>
      </c>
      <c r="U1762" s="12" t="str">
        <f>TEXT(Table1[[#This Row],[Date Created Conversion (Launched at)]],"mmmm")</f>
        <v>February</v>
      </c>
      <c r="V1762" s="12">
        <f>YEAR(Table1[[#This Row],[Date Created Conversion (Launched at)]])</f>
        <v>2016</v>
      </c>
    </row>
    <row r="1763" spans="1:22" ht="28.7" x14ac:dyDescent="0.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 s="8">
        <v>1442065060</v>
      </c>
      <c r="J1763" s="8">
        <v>1437745060</v>
      </c>
      <c r="K1763" t="b">
        <v>0</v>
      </c>
      <c r="L1763">
        <v>3</v>
      </c>
      <c r="M1763" t="b">
        <v>1</v>
      </c>
      <c r="N1763" s="5">
        <f>Table1[[#This Row],[pledged]]/Table1[[#This Row],[backers_count]]</f>
        <v>51.666666666666664</v>
      </c>
      <c r="O1763" s="1">
        <f t="shared" si="83"/>
        <v>155</v>
      </c>
      <c r="P1763" s="5" t="s">
        <v>8284</v>
      </c>
      <c r="Q1763" s="1" t="s">
        <v>8339</v>
      </c>
      <c r="R1763" s="1" t="s">
        <v>8340</v>
      </c>
      <c r="S1763" s="9">
        <f t="shared" si="81"/>
        <v>42209.567824074074</v>
      </c>
      <c r="T1763" s="11">
        <f t="shared" si="82"/>
        <v>42259.567824074074</v>
      </c>
      <c r="U1763" s="12" t="str">
        <f>TEXT(Table1[[#This Row],[Date Created Conversion (Launched at)]],"mmmm")</f>
        <v>July</v>
      </c>
      <c r="V1763" s="12">
        <f>YEAR(Table1[[#This Row],[Date Created Conversion (Launched at)]])</f>
        <v>2015</v>
      </c>
    </row>
    <row r="1764" spans="1:22" x14ac:dyDescent="0.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 s="8">
        <v>1457739245</v>
      </c>
      <c r="J1764" s="8">
        <v>1455147245</v>
      </c>
      <c r="K1764" t="b">
        <v>0</v>
      </c>
      <c r="L1764">
        <v>25</v>
      </c>
      <c r="M1764" t="b">
        <v>1</v>
      </c>
      <c r="N1764" s="5">
        <f>Table1[[#This Row],[pledged]]/Table1[[#This Row],[backers_count]]</f>
        <v>35.4</v>
      </c>
      <c r="O1764" s="1">
        <f t="shared" si="83"/>
        <v>885</v>
      </c>
      <c r="P1764" s="5" t="s">
        <v>8284</v>
      </c>
      <c r="Q1764" s="1" t="s">
        <v>8339</v>
      </c>
      <c r="R1764" s="1" t="s">
        <v>8340</v>
      </c>
      <c r="S1764" s="9">
        <f t="shared" si="81"/>
        <v>42410.982002314813</v>
      </c>
      <c r="T1764" s="11">
        <f t="shared" si="82"/>
        <v>42440.982002314813</v>
      </c>
      <c r="U1764" s="12" t="str">
        <f>TEXT(Table1[[#This Row],[Date Created Conversion (Launched at)]],"mmmm")</f>
        <v>February</v>
      </c>
      <c r="V1764" s="12">
        <f>YEAR(Table1[[#This Row],[Date Created Conversion (Launched at)]])</f>
        <v>2016</v>
      </c>
    </row>
    <row r="1765" spans="1:22" ht="43" x14ac:dyDescent="0.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 s="8">
        <v>1477255840</v>
      </c>
      <c r="J1765" s="8">
        <v>1474663840</v>
      </c>
      <c r="K1765" t="b">
        <v>0</v>
      </c>
      <c r="L1765">
        <v>118</v>
      </c>
      <c r="M1765" t="b">
        <v>1</v>
      </c>
      <c r="N1765" s="5">
        <f>Table1[[#This Row],[pledged]]/Table1[[#This Row],[backers_count]]</f>
        <v>103.63559322033899</v>
      </c>
      <c r="O1765" s="1">
        <f t="shared" si="83"/>
        <v>102</v>
      </c>
      <c r="P1765" s="5" t="s">
        <v>8284</v>
      </c>
      <c r="Q1765" s="1" t="s">
        <v>8339</v>
      </c>
      <c r="R1765" s="1" t="s">
        <v>8340</v>
      </c>
      <c r="S1765" s="9">
        <f t="shared" si="81"/>
        <v>42636.868518518517</v>
      </c>
      <c r="T1765" s="11">
        <f t="shared" si="82"/>
        <v>42666.868518518517</v>
      </c>
      <c r="U1765" s="12" t="str">
        <f>TEXT(Table1[[#This Row],[Date Created Conversion (Launched at)]],"mmmm")</f>
        <v>September</v>
      </c>
      <c r="V1765" s="12">
        <f>YEAR(Table1[[#This Row],[Date Created Conversion (Launched at)]])</f>
        <v>2016</v>
      </c>
    </row>
    <row r="1766" spans="1:22" ht="43" x14ac:dyDescent="0.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 s="8">
        <v>1407065979</v>
      </c>
      <c r="J1766" s="8">
        <v>1404560379</v>
      </c>
      <c r="K1766" t="b">
        <v>1</v>
      </c>
      <c r="L1766">
        <v>39</v>
      </c>
      <c r="M1766" t="b">
        <v>0</v>
      </c>
      <c r="N1766" s="5">
        <f>Table1[[#This Row],[pledged]]/Table1[[#This Row],[backers_count]]</f>
        <v>55.282051282051285</v>
      </c>
      <c r="O1766" s="1">
        <f t="shared" si="83"/>
        <v>20</v>
      </c>
      <c r="P1766" s="5" t="s">
        <v>8284</v>
      </c>
      <c r="Q1766" s="1" t="s">
        <v>8339</v>
      </c>
      <c r="R1766" s="1" t="s">
        <v>8340</v>
      </c>
      <c r="S1766" s="9">
        <f t="shared" si="81"/>
        <v>41825.485868055555</v>
      </c>
      <c r="T1766" s="11">
        <f t="shared" si="82"/>
        <v>41854.485868055555</v>
      </c>
      <c r="U1766" s="12" t="str">
        <f>TEXT(Table1[[#This Row],[Date Created Conversion (Launched at)]],"mmmm")</f>
        <v>July</v>
      </c>
      <c r="V1766" s="12">
        <f>YEAR(Table1[[#This Row],[Date Created Conversion (Launched at)]])</f>
        <v>2014</v>
      </c>
    </row>
    <row r="1767" spans="1:22" ht="43" x14ac:dyDescent="0.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 s="8">
        <v>1407972712</v>
      </c>
      <c r="J1767" s="8">
        <v>1405380712</v>
      </c>
      <c r="K1767" t="b">
        <v>1</v>
      </c>
      <c r="L1767">
        <v>103</v>
      </c>
      <c r="M1767" t="b">
        <v>0</v>
      </c>
      <c r="N1767" s="5">
        <f>Table1[[#This Row],[pledged]]/Table1[[#This Row],[backers_count]]</f>
        <v>72.16970873786407</v>
      </c>
      <c r="O1767" s="1">
        <f t="shared" si="83"/>
        <v>59</v>
      </c>
      <c r="P1767" s="5" t="s">
        <v>8284</v>
      </c>
      <c r="Q1767" s="1" t="s">
        <v>8339</v>
      </c>
      <c r="R1767" s="1" t="s">
        <v>8340</v>
      </c>
      <c r="S1767" s="9">
        <f t="shared" si="81"/>
        <v>41834.980462962965</v>
      </c>
      <c r="T1767" s="11">
        <f t="shared" si="82"/>
        <v>41864.980462962965</v>
      </c>
      <c r="U1767" s="12" t="str">
        <f>TEXT(Table1[[#This Row],[Date Created Conversion (Launched at)]],"mmmm")</f>
        <v>July</v>
      </c>
      <c r="V1767" s="12">
        <f>YEAR(Table1[[#This Row],[Date Created Conversion (Launched at)]])</f>
        <v>2014</v>
      </c>
    </row>
    <row r="1768" spans="1:22" ht="28.7" x14ac:dyDescent="0.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 s="8">
        <v>1408999088</v>
      </c>
      <c r="J1768" s="8">
        <v>1407184688</v>
      </c>
      <c r="K1768" t="b">
        <v>1</v>
      </c>
      <c r="L1768">
        <v>0</v>
      </c>
      <c r="M1768" t="b">
        <v>0</v>
      </c>
      <c r="N1768" s="5" t="e">
        <f>Table1[[#This Row],[pledged]]/Table1[[#This Row],[backers_count]]</f>
        <v>#DIV/0!</v>
      </c>
      <c r="O1768" s="1">
        <f t="shared" si="83"/>
        <v>0</v>
      </c>
      <c r="P1768" s="5" t="s">
        <v>8284</v>
      </c>
      <c r="Q1768" s="1" t="s">
        <v>8339</v>
      </c>
      <c r="R1768" s="1" t="s">
        <v>8340</v>
      </c>
      <c r="S1768" s="9">
        <f t="shared" si="81"/>
        <v>41855.859814814816</v>
      </c>
      <c r="T1768" s="11">
        <f t="shared" si="82"/>
        <v>41876.859814814816</v>
      </c>
      <c r="U1768" s="12" t="str">
        <f>TEXT(Table1[[#This Row],[Date Created Conversion (Launched at)]],"mmmm")</f>
        <v>August</v>
      </c>
      <c r="V1768" s="12">
        <f>YEAR(Table1[[#This Row],[Date Created Conversion (Launched at)]])</f>
        <v>2014</v>
      </c>
    </row>
    <row r="1769" spans="1:22" ht="28.7" x14ac:dyDescent="0.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 s="8">
        <v>1407080884</v>
      </c>
      <c r="J1769" s="8">
        <v>1404488884</v>
      </c>
      <c r="K1769" t="b">
        <v>1</v>
      </c>
      <c r="L1769">
        <v>39</v>
      </c>
      <c r="M1769" t="b">
        <v>0</v>
      </c>
      <c r="N1769" s="5">
        <f>Table1[[#This Row],[pledged]]/Table1[[#This Row],[backers_count]]</f>
        <v>58.615384615384613</v>
      </c>
      <c r="O1769" s="1">
        <f t="shared" si="83"/>
        <v>46</v>
      </c>
      <c r="P1769" s="5" t="s">
        <v>8284</v>
      </c>
      <c r="Q1769" s="1" t="s">
        <v>8339</v>
      </c>
      <c r="R1769" s="1" t="s">
        <v>8340</v>
      </c>
      <c r="S1769" s="9">
        <f t="shared" si="81"/>
        <v>41824.658379629633</v>
      </c>
      <c r="T1769" s="11">
        <f t="shared" si="82"/>
        <v>41854.658379629633</v>
      </c>
      <c r="U1769" s="12" t="str">
        <f>TEXT(Table1[[#This Row],[Date Created Conversion (Launched at)]],"mmmm")</f>
        <v>July</v>
      </c>
      <c r="V1769" s="12">
        <f>YEAR(Table1[[#This Row],[Date Created Conversion (Launched at)]])</f>
        <v>2014</v>
      </c>
    </row>
    <row r="1770" spans="1:22" ht="43" x14ac:dyDescent="0.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 s="8">
        <v>1411824444</v>
      </c>
      <c r="J1770" s="8">
        <v>1406640444</v>
      </c>
      <c r="K1770" t="b">
        <v>1</v>
      </c>
      <c r="L1770">
        <v>15</v>
      </c>
      <c r="M1770" t="b">
        <v>0</v>
      </c>
      <c r="N1770" s="5">
        <f>Table1[[#This Row],[pledged]]/Table1[[#This Row],[backers_count]]</f>
        <v>12.466666666666667</v>
      </c>
      <c r="O1770" s="1">
        <f t="shared" si="83"/>
        <v>4</v>
      </c>
      <c r="P1770" s="5" t="s">
        <v>8284</v>
      </c>
      <c r="Q1770" s="1" t="s">
        <v>8339</v>
      </c>
      <c r="R1770" s="1" t="s">
        <v>8340</v>
      </c>
      <c r="S1770" s="9">
        <f t="shared" si="81"/>
        <v>41849.560694444444</v>
      </c>
      <c r="T1770" s="11">
        <f t="shared" si="82"/>
        <v>41909.560694444444</v>
      </c>
      <c r="U1770" s="12" t="str">
        <f>TEXT(Table1[[#This Row],[Date Created Conversion (Launched at)]],"mmmm")</f>
        <v>July</v>
      </c>
      <c r="V1770" s="12">
        <f>YEAR(Table1[[#This Row],[Date Created Conversion (Launched at)]])</f>
        <v>2014</v>
      </c>
    </row>
    <row r="1771" spans="1:22" ht="43" x14ac:dyDescent="0.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 s="8">
        <v>1421177959</v>
      </c>
      <c r="J1771" s="8">
        <v>1418585959</v>
      </c>
      <c r="K1771" t="b">
        <v>1</v>
      </c>
      <c r="L1771">
        <v>22</v>
      </c>
      <c r="M1771" t="b">
        <v>0</v>
      </c>
      <c r="N1771" s="5">
        <f>Table1[[#This Row],[pledged]]/Table1[[#This Row],[backers_count]]</f>
        <v>49.136363636363633</v>
      </c>
      <c r="O1771" s="1">
        <f t="shared" si="83"/>
        <v>3</v>
      </c>
      <c r="P1771" s="5" t="s">
        <v>8284</v>
      </c>
      <c r="Q1771" s="1" t="s">
        <v>8339</v>
      </c>
      <c r="R1771" s="1" t="s">
        <v>8340</v>
      </c>
      <c r="S1771" s="9">
        <f t="shared" si="81"/>
        <v>41987.818969907406</v>
      </c>
      <c r="T1771" s="11">
        <f t="shared" si="82"/>
        <v>42017.818969907406</v>
      </c>
      <c r="U1771" s="12" t="str">
        <f>TEXT(Table1[[#This Row],[Date Created Conversion (Launched at)]],"mmmm")</f>
        <v>December</v>
      </c>
      <c r="V1771" s="12">
        <f>YEAR(Table1[[#This Row],[Date Created Conversion (Launched at)]])</f>
        <v>2014</v>
      </c>
    </row>
    <row r="1772" spans="1:22" ht="43" x14ac:dyDescent="0.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 s="8">
        <v>1413312194</v>
      </c>
      <c r="J1772" s="8">
        <v>1410288194</v>
      </c>
      <c r="K1772" t="b">
        <v>1</v>
      </c>
      <c r="L1772">
        <v>92</v>
      </c>
      <c r="M1772" t="b">
        <v>0</v>
      </c>
      <c r="N1772" s="5">
        <f>Table1[[#This Row],[pledged]]/Table1[[#This Row],[backers_count]]</f>
        <v>150.5</v>
      </c>
      <c r="O1772" s="1">
        <f t="shared" si="83"/>
        <v>57</v>
      </c>
      <c r="P1772" s="5" t="s">
        <v>8284</v>
      </c>
      <c r="Q1772" s="1" t="s">
        <v>8339</v>
      </c>
      <c r="R1772" s="1" t="s">
        <v>8340</v>
      </c>
      <c r="S1772" s="9">
        <f t="shared" si="81"/>
        <v>41891.780023148152</v>
      </c>
      <c r="T1772" s="11">
        <f t="shared" si="82"/>
        <v>41926.780023148152</v>
      </c>
      <c r="U1772" s="12" t="str">
        <f>TEXT(Table1[[#This Row],[Date Created Conversion (Launched at)]],"mmmm")</f>
        <v>September</v>
      </c>
      <c r="V1772" s="12">
        <f>YEAR(Table1[[#This Row],[Date Created Conversion (Launched at)]])</f>
        <v>2014</v>
      </c>
    </row>
    <row r="1773" spans="1:22" ht="43" x14ac:dyDescent="0.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 s="8">
        <v>1414107040</v>
      </c>
      <c r="J1773" s="8">
        <v>1411515040</v>
      </c>
      <c r="K1773" t="b">
        <v>1</v>
      </c>
      <c r="L1773">
        <v>25</v>
      </c>
      <c r="M1773" t="b">
        <v>0</v>
      </c>
      <c r="N1773" s="5">
        <f>Table1[[#This Row],[pledged]]/Table1[[#This Row],[backers_count]]</f>
        <v>35.799999999999997</v>
      </c>
      <c r="O1773" s="1">
        <f t="shared" si="83"/>
        <v>21</v>
      </c>
      <c r="P1773" s="5" t="s">
        <v>8284</v>
      </c>
      <c r="Q1773" s="1" t="s">
        <v>8339</v>
      </c>
      <c r="R1773" s="1" t="s">
        <v>8340</v>
      </c>
      <c r="S1773" s="9">
        <f t="shared" si="81"/>
        <v>41905.979629629626</v>
      </c>
      <c r="T1773" s="11">
        <f t="shared" si="82"/>
        <v>41935.979629629626</v>
      </c>
      <c r="U1773" s="12" t="str">
        <f>TEXT(Table1[[#This Row],[Date Created Conversion (Launched at)]],"mmmm")</f>
        <v>September</v>
      </c>
      <c r="V1773" s="12">
        <f>YEAR(Table1[[#This Row],[Date Created Conversion (Launched at)]])</f>
        <v>2014</v>
      </c>
    </row>
    <row r="1774" spans="1:22" ht="28.7" x14ac:dyDescent="0.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 s="8">
        <v>1404666836</v>
      </c>
      <c r="J1774" s="8">
        <v>1399482836</v>
      </c>
      <c r="K1774" t="b">
        <v>1</v>
      </c>
      <c r="L1774">
        <v>19</v>
      </c>
      <c r="M1774" t="b">
        <v>0</v>
      </c>
      <c r="N1774" s="5">
        <f>Table1[[#This Row],[pledged]]/Table1[[#This Row],[backers_count]]</f>
        <v>45.157894736842103</v>
      </c>
      <c r="O1774" s="1">
        <f t="shared" si="83"/>
        <v>16</v>
      </c>
      <c r="P1774" s="5" t="s">
        <v>8284</v>
      </c>
      <c r="Q1774" s="1" t="s">
        <v>8339</v>
      </c>
      <c r="R1774" s="1" t="s">
        <v>8340</v>
      </c>
      <c r="S1774" s="9">
        <f t="shared" si="81"/>
        <v>41766.718009259261</v>
      </c>
      <c r="T1774" s="11">
        <f t="shared" si="82"/>
        <v>41826.718009259261</v>
      </c>
      <c r="U1774" s="12" t="str">
        <f>TEXT(Table1[[#This Row],[Date Created Conversion (Launched at)]],"mmmm")</f>
        <v>May</v>
      </c>
      <c r="V1774" s="12">
        <f>YEAR(Table1[[#This Row],[Date Created Conversion (Launched at)]])</f>
        <v>2014</v>
      </c>
    </row>
    <row r="1775" spans="1:22" ht="43" x14ac:dyDescent="0.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 s="8">
        <v>1421691298</v>
      </c>
      <c r="J1775" s="8">
        <v>1417803298</v>
      </c>
      <c r="K1775" t="b">
        <v>1</v>
      </c>
      <c r="L1775">
        <v>19</v>
      </c>
      <c r="M1775" t="b">
        <v>0</v>
      </c>
      <c r="N1775" s="5">
        <f>Table1[[#This Row],[pledged]]/Table1[[#This Row],[backers_count]]</f>
        <v>98.78947368421052</v>
      </c>
      <c r="O1775" s="1">
        <f t="shared" si="83"/>
        <v>6</v>
      </c>
      <c r="P1775" s="5" t="s">
        <v>8284</v>
      </c>
      <c r="Q1775" s="1" t="s">
        <v>8339</v>
      </c>
      <c r="R1775" s="1" t="s">
        <v>8340</v>
      </c>
      <c r="S1775" s="9">
        <f t="shared" si="81"/>
        <v>41978.760393518518</v>
      </c>
      <c r="T1775" s="11">
        <f t="shared" si="82"/>
        <v>42023.760393518518</v>
      </c>
      <c r="U1775" s="12" t="str">
        <f>TEXT(Table1[[#This Row],[Date Created Conversion (Launched at)]],"mmmm")</f>
        <v>December</v>
      </c>
      <c r="V1775" s="12">
        <f>YEAR(Table1[[#This Row],[Date Created Conversion (Launched at)]])</f>
        <v>2014</v>
      </c>
    </row>
    <row r="1776" spans="1:22" ht="43" x14ac:dyDescent="0.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 s="8">
        <v>1417273140</v>
      </c>
      <c r="J1776" s="8">
        <v>1413609292</v>
      </c>
      <c r="K1776" t="b">
        <v>1</v>
      </c>
      <c r="L1776">
        <v>13</v>
      </c>
      <c r="M1776" t="b">
        <v>0</v>
      </c>
      <c r="N1776" s="5">
        <f>Table1[[#This Row],[pledged]]/Table1[[#This Row],[backers_count]]</f>
        <v>88.307692307692307</v>
      </c>
      <c r="O1776" s="1">
        <f t="shared" si="83"/>
        <v>46</v>
      </c>
      <c r="P1776" s="5" t="s">
        <v>8284</v>
      </c>
      <c r="Q1776" s="1" t="s">
        <v>8339</v>
      </c>
      <c r="R1776" s="1" t="s">
        <v>8340</v>
      </c>
      <c r="S1776" s="9">
        <f t="shared" si="81"/>
        <v>41930.218657407408</v>
      </c>
      <c r="T1776" s="11">
        <f t="shared" si="82"/>
        <v>41972.624305555553</v>
      </c>
      <c r="U1776" s="12" t="str">
        <f>TEXT(Table1[[#This Row],[Date Created Conversion (Launched at)]],"mmmm")</f>
        <v>October</v>
      </c>
      <c r="V1776" s="12">
        <f>YEAR(Table1[[#This Row],[Date Created Conversion (Launched at)]])</f>
        <v>2014</v>
      </c>
    </row>
    <row r="1777" spans="1:22" ht="43" x14ac:dyDescent="0.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 s="8">
        <v>1414193160</v>
      </c>
      <c r="J1777" s="8">
        <v>1410305160</v>
      </c>
      <c r="K1777" t="b">
        <v>1</v>
      </c>
      <c r="L1777">
        <v>124</v>
      </c>
      <c r="M1777" t="b">
        <v>0</v>
      </c>
      <c r="N1777" s="5">
        <f>Table1[[#This Row],[pledged]]/Table1[[#This Row],[backers_count]]</f>
        <v>170.62903225806451</v>
      </c>
      <c r="O1777" s="1">
        <f t="shared" si="83"/>
        <v>65</v>
      </c>
      <c r="P1777" s="5" t="s">
        <v>8284</v>
      </c>
      <c r="Q1777" s="1" t="s">
        <v>8339</v>
      </c>
      <c r="R1777" s="1" t="s">
        <v>8340</v>
      </c>
      <c r="S1777" s="9">
        <f t="shared" si="81"/>
        <v>41891.976388888885</v>
      </c>
      <c r="T1777" s="11">
        <f t="shared" si="82"/>
        <v>41936.976388888885</v>
      </c>
      <c r="U1777" s="12" t="str">
        <f>TEXT(Table1[[#This Row],[Date Created Conversion (Launched at)]],"mmmm")</f>
        <v>September</v>
      </c>
      <c r="V1777" s="12">
        <f>YEAR(Table1[[#This Row],[Date Created Conversion (Launched at)]])</f>
        <v>2014</v>
      </c>
    </row>
    <row r="1778" spans="1:22" ht="43" x14ac:dyDescent="0.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 s="8">
        <v>1414623471</v>
      </c>
      <c r="J1778" s="8">
        <v>1411513071</v>
      </c>
      <c r="K1778" t="b">
        <v>1</v>
      </c>
      <c r="L1778">
        <v>4</v>
      </c>
      <c r="M1778" t="b">
        <v>0</v>
      </c>
      <c r="N1778" s="5">
        <f>Table1[[#This Row],[pledged]]/Table1[[#This Row],[backers_count]]</f>
        <v>83.75</v>
      </c>
      <c r="O1778" s="1">
        <f t="shared" si="83"/>
        <v>7</v>
      </c>
      <c r="P1778" s="5" t="s">
        <v>8284</v>
      </c>
      <c r="Q1778" s="1" t="s">
        <v>8339</v>
      </c>
      <c r="R1778" s="1" t="s">
        <v>8340</v>
      </c>
      <c r="S1778" s="9">
        <f t="shared" si="81"/>
        <v>41905.95684027778</v>
      </c>
      <c r="T1778" s="11">
        <f t="shared" si="82"/>
        <v>41941.95684027778</v>
      </c>
      <c r="U1778" s="12" t="str">
        <f>TEXT(Table1[[#This Row],[Date Created Conversion (Launched at)]],"mmmm")</f>
        <v>September</v>
      </c>
      <c r="V1778" s="12">
        <f>YEAR(Table1[[#This Row],[Date Created Conversion (Launched at)]])</f>
        <v>2014</v>
      </c>
    </row>
    <row r="1779" spans="1:22" ht="43" x14ac:dyDescent="0.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 s="8">
        <v>1424421253</v>
      </c>
      <c r="J1779" s="8">
        <v>1421829253</v>
      </c>
      <c r="K1779" t="b">
        <v>1</v>
      </c>
      <c r="L1779">
        <v>10</v>
      </c>
      <c r="M1779" t="b">
        <v>0</v>
      </c>
      <c r="N1779" s="5">
        <f>Table1[[#This Row],[pledged]]/Table1[[#This Row],[backers_count]]</f>
        <v>65.099999999999994</v>
      </c>
      <c r="O1779" s="1">
        <f t="shared" si="83"/>
        <v>14</v>
      </c>
      <c r="P1779" s="5" t="s">
        <v>8284</v>
      </c>
      <c r="Q1779" s="1" t="s">
        <v>8339</v>
      </c>
      <c r="R1779" s="1" t="s">
        <v>8340</v>
      </c>
      <c r="S1779" s="9">
        <f t="shared" si="81"/>
        <v>42025.357094907406</v>
      </c>
      <c r="T1779" s="11">
        <f t="shared" si="82"/>
        <v>42055.357094907406</v>
      </c>
      <c r="U1779" s="12" t="str">
        <f>TEXT(Table1[[#This Row],[Date Created Conversion (Launched at)]],"mmmm")</f>
        <v>January</v>
      </c>
      <c r="V1779" s="12">
        <f>YEAR(Table1[[#This Row],[Date Created Conversion (Launched at)]])</f>
        <v>2015</v>
      </c>
    </row>
    <row r="1780" spans="1:22" ht="43" x14ac:dyDescent="0.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 s="8">
        <v>1427485395</v>
      </c>
      <c r="J1780" s="8">
        <v>1423600995</v>
      </c>
      <c r="K1780" t="b">
        <v>1</v>
      </c>
      <c r="L1780">
        <v>15</v>
      </c>
      <c r="M1780" t="b">
        <v>0</v>
      </c>
      <c r="N1780" s="5">
        <f>Table1[[#This Row],[pledged]]/Table1[[#This Row],[backers_count]]</f>
        <v>66.333333333333329</v>
      </c>
      <c r="O1780" s="1">
        <f t="shared" si="83"/>
        <v>2</v>
      </c>
      <c r="P1780" s="5" t="s">
        <v>8284</v>
      </c>
      <c r="Q1780" s="1" t="s">
        <v>8339</v>
      </c>
      <c r="R1780" s="1" t="s">
        <v>8340</v>
      </c>
      <c r="S1780" s="9">
        <f t="shared" si="81"/>
        <v>42045.86336805555</v>
      </c>
      <c r="T1780" s="11">
        <f t="shared" si="82"/>
        <v>42090.821701388893</v>
      </c>
      <c r="U1780" s="12" t="str">
        <f>TEXT(Table1[[#This Row],[Date Created Conversion (Launched at)]],"mmmm")</f>
        <v>February</v>
      </c>
      <c r="V1780" s="12">
        <f>YEAR(Table1[[#This Row],[Date Created Conversion (Launched at)]])</f>
        <v>2015</v>
      </c>
    </row>
    <row r="1781" spans="1:22" ht="43" x14ac:dyDescent="0.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 s="8">
        <v>1472834180</v>
      </c>
      <c r="J1781" s="8">
        <v>1470242180</v>
      </c>
      <c r="K1781" t="b">
        <v>1</v>
      </c>
      <c r="L1781">
        <v>38</v>
      </c>
      <c r="M1781" t="b">
        <v>0</v>
      </c>
      <c r="N1781" s="5">
        <f>Table1[[#This Row],[pledged]]/Table1[[#This Row],[backers_count]]</f>
        <v>104.89473684210526</v>
      </c>
      <c r="O1781" s="1">
        <f t="shared" si="83"/>
        <v>36</v>
      </c>
      <c r="P1781" s="5" t="s">
        <v>8284</v>
      </c>
      <c r="Q1781" s="1" t="s">
        <v>8339</v>
      </c>
      <c r="R1781" s="1" t="s">
        <v>8340</v>
      </c>
      <c r="S1781" s="9">
        <f t="shared" si="81"/>
        <v>42585.691898148143</v>
      </c>
      <c r="T1781" s="11">
        <f t="shared" si="82"/>
        <v>42615.691898148143</v>
      </c>
      <c r="U1781" s="12" t="str">
        <f>TEXT(Table1[[#This Row],[Date Created Conversion (Launched at)]],"mmmm")</f>
        <v>August</v>
      </c>
      <c r="V1781" s="12">
        <f>YEAR(Table1[[#This Row],[Date Created Conversion (Launched at)]])</f>
        <v>2016</v>
      </c>
    </row>
    <row r="1782" spans="1:22" ht="43" x14ac:dyDescent="0.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 s="8">
        <v>1467469510</v>
      </c>
      <c r="J1782" s="8">
        <v>1462285510</v>
      </c>
      <c r="K1782" t="b">
        <v>1</v>
      </c>
      <c r="L1782">
        <v>152</v>
      </c>
      <c r="M1782" t="b">
        <v>0</v>
      </c>
      <c r="N1782" s="5">
        <f>Table1[[#This Row],[pledged]]/Table1[[#This Row],[backers_count]]</f>
        <v>78.440789473684205</v>
      </c>
      <c r="O1782" s="1">
        <f t="shared" si="83"/>
        <v>40</v>
      </c>
      <c r="P1782" s="5" t="s">
        <v>8284</v>
      </c>
      <c r="Q1782" s="1" t="s">
        <v>8339</v>
      </c>
      <c r="R1782" s="1" t="s">
        <v>8340</v>
      </c>
      <c r="S1782" s="9">
        <f t="shared" si="81"/>
        <v>42493.600810185184</v>
      </c>
      <c r="T1782" s="11">
        <f t="shared" si="82"/>
        <v>42553.600810185184</v>
      </c>
      <c r="U1782" s="12" t="str">
        <f>TEXT(Table1[[#This Row],[Date Created Conversion (Launched at)]],"mmmm")</f>
        <v>May</v>
      </c>
      <c r="V1782" s="12">
        <f>YEAR(Table1[[#This Row],[Date Created Conversion (Launched at)]])</f>
        <v>2016</v>
      </c>
    </row>
    <row r="1783" spans="1:22" ht="43" x14ac:dyDescent="0.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 s="8">
        <v>1473950945</v>
      </c>
      <c r="J1783" s="8">
        <v>1471272545</v>
      </c>
      <c r="K1783" t="b">
        <v>1</v>
      </c>
      <c r="L1783">
        <v>24</v>
      </c>
      <c r="M1783" t="b">
        <v>0</v>
      </c>
      <c r="N1783" s="5">
        <f>Table1[[#This Row],[pledged]]/Table1[[#This Row],[backers_count]]</f>
        <v>59.041666666666664</v>
      </c>
      <c r="O1783" s="1">
        <f t="shared" si="83"/>
        <v>26</v>
      </c>
      <c r="P1783" s="5" t="s">
        <v>8284</v>
      </c>
      <c r="Q1783" s="1" t="s">
        <v>8339</v>
      </c>
      <c r="R1783" s="1" t="s">
        <v>8340</v>
      </c>
      <c r="S1783" s="9">
        <f t="shared" si="81"/>
        <v>42597.617418981477</v>
      </c>
      <c r="T1783" s="11">
        <f t="shared" si="82"/>
        <v>42628.617418981477</v>
      </c>
      <c r="U1783" s="12" t="str">
        <f>TEXT(Table1[[#This Row],[Date Created Conversion (Launched at)]],"mmmm")</f>
        <v>August</v>
      </c>
      <c r="V1783" s="12">
        <f>YEAR(Table1[[#This Row],[Date Created Conversion (Launched at)]])</f>
        <v>2016</v>
      </c>
    </row>
    <row r="1784" spans="1:22" ht="43" x14ac:dyDescent="0.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 s="8">
        <v>1456062489</v>
      </c>
      <c r="J1784" s="8">
        <v>1453211289</v>
      </c>
      <c r="K1784" t="b">
        <v>1</v>
      </c>
      <c r="L1784">
        <v>76</v>
      </c>
      <c r="M1784" t="b">
        <v>0</v>
      </c>
      <c r="N1784" s="5">
        <f>Table1[[#This Row],[pledged]]/Table1[[#This Row],[backers_count]]</f>
        <v>71.34210526315789</v>
      </c>
      <c r="O1784" s="1">
        <f t="shared" si="83"/>
        <v>15</v>
      </c>
      <c r="P1784" s="5" t="s">
        <v>8284</v>
      </c>
      <c r="Q1784" s="1" t="s">
        <v>8339</v>
      </c>
      <c r="R1784" s="1" t="s">
        <v>8340</v>
      </c>
      <c r="S1784" s="9">
        <f t="shared" si="81"/>
        <v>42388.575104166666</v>
      </c>
      <c r="T1784" s="11">
        <f t="shared" si="82"/>
        <v>42421.575104166666</v>
      </c>
      <c r="U1784" s="12" t="str">
        <f>TEXT(Table1[[#This Row],[Date Created Conversion (Launched at)]],"mmmm")</f>
        <v>January</v>
      </c>
      <c r="V1784" s="12">
        <f>YEAR(Table1[[#This Row],[Date Created Conversion (Launched at)]])</f>
        <v>2016</v>
      </c>
    </row>
    <row r="1785" spans="1:22" ht="43" x14ac:dyDescent="0.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 s="8">
        <v>1432248478</v>
      </c>
      <c r="J1785" s="8">
        <v>1429656478</v>
      </c>
      <c r="K1785" t="b">
        <v>1</v>
      </c>
      <c r="L1785">
        <v>185</v>
      </c>
      <c r="M1785" t="b">
        <v>0</v>
      </c>
      <c r="N1785" s="5">
        <f>Table1[[#This Row],[pledged]]/Table1[[#This Row],[backers_count]]</f>
        <v>51.227027027027027</v>
      </c>
      <c r="O1785" s="1">
        <f t="shared" si="83"/>
        <v>24</v>
      </c>
      <c r="P1785" s="5" t="s">
        <v>8284</v>
      </c>
      <c r="Q1785" s="1" t="s">
        <v>8339</v>
      </c>
      <c r="R1785" s="1" t="s">
        <v>8340</v>
      </c>
      <c r="S1785" s="9">
        <f t="shared" si="81"/>
        <v>42115.949976851851</v>
      </c>
      <c r="T1785" s="11">
        <f t="shared" si="82"/>
        <v>42145.949976851851</v>
      </c>
      <c r="U1785" s="12" t="str">
        <f>TEXT(Table1[[#This Row],[Date Created Conversion (Launched at)]],"mmmm")</f>
        <v>April</v>
      </c>
      <c r="V1785" s="12">
        <f>YEAR(Table1[[#This Row],[Date Created Conversion (Launched at)]])</f>
        <v>2015</v>
      </c>
    </row>
    <row r="1786" spans="1:22" ht="43" x14ac:dyDescent="0.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 s="8">
        <v>1422674700</v>
      </c>
      <c r="J1786" s="8">
        <v>1419954240</v>
      </c>
      <c r="K1786" t="b">
        <v>1</v>
      </c>
      <c r="L1786">
        <v>33</v>
      </c>
      <c r="M1786" t="b">
        <v>0</v>
      </c>
      <c r="N1786" s="5">
        <f>Table1[[#This Row],[pledged]]/Table1[[#This Row],[backers_count]]</f>
        <v>60.242424242424242</v>
      </c>
      <c r="O1786" s="1">
        <f t="shared" si="83"/>
        <v>40</v>
      </c>
      <c r="P1786" s="5" t="s">
        <v>8284</v>
      </c>
      <c r="Q1786" s="1" t="s">
        <v>8339</v>
      </c>
      <c r="R1786" s="1" t="s">
        <v>8340</v>
      </c>
      <c r="S1786" s="9">
        <f t="shared" si="81"/>
        <v>42003.655555555553</v>
      </c>
      <c r="T1786" s="11">
        <f t="shared" si="82"/>
        <v>42035.142361111109</v>
      </c>
      <c r="U1786" s="12" t="str">
        <f>TEXT(Table1[[#This Row],[Date Created Conversion (Launched at)]],"mmmm")</f>
        <v>December</v>
      </c>
      <c r="V1786" s="12">
        <f>YEAR(Table1[[#This Row],[Date Created Conversion (Launched at)]])</f>
        <v>2014</v>
      </c>
    </row>
    <row r="1787" spans="1:22" ht="43" x14ac:dyDescent="0.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 s="8">
        <v>1413417600</v>
      </c>
      <c r="J1787" s="8">
        <v>1410750855</v>
      </c>
      <c r="K1787" t="b">
        <v>1</v>
      </c>
      <c r="L1787">
        <v>108</v>
      </c>
      <c r="M1787" t="b">
        <v>0</v>
      </c>
      <c r="N1787" s="5">
        <f>Table1[[#This Row],[pledged]]/Table1[[#This Row],[backers_count]]</f>
        <v>44.935185185185183</v>
      </c>
      <c r="O1787" s="1">
        <f t="shared" si="83"/>
        <v>20</v>
      </c>
      <c r="P1787" s="5" t="s">
        <v>8284</v>
      </c>
      <c r="Q1787" s="1" t="s">
        <v>8339</v>
      </c>
      <c r="R1787" s="1" t="s">
        <v>8340</v>
      </c>
      <c r="S1787" s="9">
        <f t="shared" si="81"/>
        <v>41897.134895833333</v>
      </c>
      <c r="T1787" s="11">
        <f t="shared" si="82"/>
        <v>41928</v>
      </c>
      <c r="U1787" s="12" t="str">
        <f>TEXT(Table1[[#This Row],[Date Created Conversion (Launched at)]],"mmmm")</f>
        <v>September</v>
      </c>
      <c r="V1787" s="12">
        <f>YEAR(Table1[[#This Row],[Date Created Conversion (Launched at)]])</f>
        <v>2014</v>
      </c>
    </row>
    <row r="1788" spans="1:22" ht="43" x14ac:dyDescent="0.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 s="8">
        <v>1418649177</v>
      </c>
      <c r="J1788" s="8">
        <v>1416057177</v>
      </c>
      <c r="K1788" t="b">
        <v>1</v>
      </c>
      <c r="L1788">
        <v>29</v>
      </c>
      <c r="M1788" t="b">
        <v>0</v>
      </c>
      <c r="N1788" s="5">
        <f>Table1[[#This Row],[pledged]]/Table1[[#This Row],[backers_count]]</f>
        <v>31.206896551724139</v>
      </c>
      <c r="O1788" s="1">
        <f t="shared" si="83"/>
        <v>48</v>
      </c>
      <c r="P1788" s="5" t="s">
        <v>8284</v>
      </c>
      <c r="Q1788" s="1" t="s">
        <v>8339</v>
      </c>
      <c r="R1788" s="1" t="s">
        <v>8340</v>
      </c>
      <c r="S1788" s="9">
        <f t="shared" si="81"/>
        <v>41958.550659722227</v>
      </c>
      <c r="T1788" s="11">
        <f t="shared" si="82"/>
        <v>41988.550659722227</v>
      </c>
      <c r="U1788" s="12" t="str">
        <f>TEXT(Table1[[#This Row],[Date Created Conversion (Launched at)]],"mmmm")</f>
        <v>November</v>
      </c>
      <c r="V1788" s="12">
        <f>YEAR(Table1[[#This Row],[Date Created Conversion (Launched at)]])</f>
        <v>2014</v>
      </c>
    </row>
    <row r="1789" spans="1:22" ht="43" x14ac:dyDescent="0.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 s="8">
        <v>1428158637</v>
      </c>
      <c r="J1789" s="8">
        <v>1425570237</v>
      </c>
      <c r="K1789" t="b">
        <v>1</v>
      </c>
      <c r="L1789">
        <v>24</v>
      </c>
      <c r="M1789" t="b">
        <v>0</v>
      </c>
      <c r="N1789" s="5">
        <f>Table1[[#This Row],[pledged]]/Table1[[#This Row],[backers_count]]</f>
        <v>63.875</v>
      </c>
      <c r="O1789" s="1">
        <f t="shared" si="83"/>
        <v>15</v>
      </c>
      <c r="P1789" s="5" t="s">
        <v>8284</v>
      </c>
      <c r="Q1789" s="1" t="s">
        <v>8339</v>
      </c>
      <c r="R1789" s="1" t="s">
        <v>8340</v>
      </c>
      <c r="S1789" s="9">
        <f t="shared" si="81"/>
        <v>42068.65552083333</v>
      </c>
      <c r="T1789" s="11">
        <f t="shared" si="82"/>
        <v>42098.613854166666</v>
      </c>
      <c r="U1789" s="12" t="str">
        <f>TEXT(Table1[[#This Row],[Date Created Conversion (Launched at)]],"mmmm")</f>
        <v>March</v>
      </c>
      <c r="V1789" s="12">
        <f>YEAR(Table1[[#This Row],[Date Created Conversion (Launched at)]])</f>
        <v>2015</v>
      </c>
    </row>
    <row r="1790" spans="1:22" ht="43" x14ac:dyDescent="0.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 s="8">
        <v>1414795542</v>
      </c>
      <c r="J1790" s="8">
        <v>1412203542</v>
      </c>
      <c r="K1790" t="b">
        <v>1</v>
      </c>
      <c r="L1790">
        <v>4</v>
      </c>
      <c r="M1790" t="b">
        <v>0</v>
      </c>
      <c r="N1790" s="5">
        <f>Table1[[#This Row],[pledged]]/Table1[[#This Row],[backers_count]]</f>
        <v>19</v>
      </c>
      <c r="O1790" s="1">
        <f t="shared" si="83"/>
        <v>1</v>
      </c>
      <c r="P1790" s="5" t="s">
        <v>8284</v>
      </c>
      <c r="Q1790" s="1" t="s">
        <v>8339</v>
      </c>
      <c r="R1790" s="1" t="s">
        <v>8340</v>
      </c>
      <c r="S1790" s="9">
        <f t="shared" si="81"/>
        <v>41913.94840277778</v>
      </c>
      <c r="T1790" s="11">
        <f t="shared" si="82"/>
        <v>41943.94840277778</v>
      </c>
      <c r="U1790" s="12" t="str">
        <f>TEXT(Table1[[#This Row],[Date Created Conversion (Launched at)]],"mmmm")</f>
        <v>October</v>
      </c>
      <c r="V1790" s="12">
        <f>YEAR(Table1[[#This Row],[Date Created Conversion (Launched at)]])</f>
        <v>2014</v>
      </c>
    </row>
    <row r="1791" spans="1:22" ht="43" x14ac:dyDescent="0.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 s="8">
        <v>1421042403</v>
      </c>
      <c r="J1791" s="8">
        <v>1415858403</v>
      </c>
      <c r="K1791" t="b">
        <v>1</v>
      </c>
      <c r="L1791">
        <v>4</v>
      </c>
      <c r="M1791" t="b">
        <v>0</v>
      </c>
      <c r="N1791" s="5">
        <f>Table1[[#This Row],[pledged]]/Table1[[#This Row],[backers_count]]</f>
        <v>10</v>
      </c>
      <c r="O1791" s="1">
        <f t="shared" si="83"/>
        <v>1</v>
      </c>
      <c r="P1791" s="5" t="s">
        <v>8284</v>
      </c>
      <c r="Q1791" s="1" t="s">
        <v>8339</v>
      </c>
      <c r="R1791" s="1" t="s">
        <v>8340</v>
      </c>
      <c r="S1791" s="9">
        <f t="shared" si="81"/>
        <v>41956.250034722223</v>
      </c>
      <c r="T1791" s="11">
        <f t="shared" si="82"/>
        <v>42016.250034722223</v>
      </c>
      <c r="U1791" s="12" t="str">
        <f>TEXT(Table1[[#This Row],[Date Created Conversion (Launched at)]],"mmmm")</f>
        <v>November</v>
      </c>
      <c r="V1791" s="12">
        <f>YEAR(Table1[[#This Row],[Date Created Conversion (Launched at)]])</f>
        <v>2014</v>
      </c>
    </row>
    <row r="1792" spans="1:22" ht="43" x14ac:dyDescent="0.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 s="8">
        <v>1423152678</v>
      </c>
      <c r="J1792" s="8">
        <v>1420560678</v>
      </c>
      <c r="K1792" t="b">
        <v>1</v>
      </c>
      <c r="L1792">
        <v>15</v>
      </c>
      <c r="M1792" t="b">
        <v>0</v>
      </c>
      <c r="N1792" s="5">
        <f>Table1[[#This Row],[pledged]]/Table1[[#This Row],[backers_count]]</f>
        <v>109.06666666666666</v>
      </c>
      <c r="O1792" s="1">
        <f t="shared" si="83"/>
        <v>5</v>
      </c>
      <c r="P1792" s="5" t="s">
        <v>8284</v>
      </c>
      <c r="Q1792" s="1" t="s">
        <v>8339</v>
      </c>
      <c r="R1792" s="1" t="s">
        <v>8340</v>
      </c>
      <c r="S1792" s="9">
        <f t="shared" si="81"/>
        <v>42010.674513888887</v>
      </c>
      <c r="T1792" s="11">
        <f t="shared" si="82"/>
        <v>42040.674513888887</v>
      </c>
      <c r="U1792" s="12" t="str">
        <f>TEXT(Table1[[#This Row],[Date Created Conversion (Launched at)]],"mmmm")</f>
        <v>January</v>
      </c>
      <c r="V1792" s="12">
        <f>YEAR(Table1[[#This Row],[Date Created Conversion (Launched at)]])</f>
        <v>2015</v>
      </c>
    </row>
    <row r="1793" spans="1:22" ht="28.7" x14ac:dyDescent="0.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 s="8">
        <v>1422553565</v>
      </c>
      <c r="J1793" s="8">
        <v>1417369565</v>
      </c>
      <c r="K1793" t="b">
        <v>1</v>
      </c>
      <c r="L1793">
        <v>4</v>
      </c>
      <c r="M1793" t="b">
        <v>0</v>
      </c>
      <c r="N1793" s="5">
        <f>Table1[[#This Row],[pledged]]/Table1[[#This Row],[backers_count]]</f>
        <v>26.75</v>
      </c>
      <c r="O1793" s="1">
        <f t="shared" si="83"/>
        <v>4</v>
      </c>
      <c r="P1793" s="5" t="s">
        <v>8284</v>
      </c>
      <c r="Q1793" s="1" t="s">
        <v>8339</v>
      </c>
      <c r="R1793" s="1" t="s">
        <v>8340</v>
      </c>
      <c r="S1793" s="9">
        <f t="shared" si="81"/>
        <v>41973.740335648152</v>
      </c>
      <c r="T1793" s="11">
        <f t="shared" si="82"/>
        <v>42033.740335648152</v>
      </c>
      <c r="U1793" s="12" t="str">
        <f>TEXT(Table1[[#This Row],[Date Created Conversion (Launched at)]],"mmmm")</f>
        <v>November</v>
      </c>
      <c r="V1793" s="12">
        <f>YEAR(Table1[[#This Row],[Date Created Conversion (Launched at)]])</f>
        <v>2014</v>
      </c>
    </row>
    <row r="1794" spans="1:22" ht="28.7" x14ac:dyDescent="0.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 s="8">
        <v>1439189940</v>
      </c>
      <c r="J1794" s="8">
        <v>1435970682</v>
      </c>
      <c r="K1794" t="b">
        <v>1</v>
      </c>
      <c r="L1794">
        <v>139</v>
      </c>
      <c r="M1794" t="b">
        <v>0</v>
      </c>
      <c r="N1794" s="5">
        <f>Table1[[#This Row],[pledged]]/Table1[[#This Row],[backers_count]]</f>
        <v>109.93525179856115</v>
      </c>
      <c r="O1794" s="1">
        <f t="shared" si="83"/>
        <v>61</v>
      </c>
      <c r="P1794" s="5" t="s">
        <v>8284</v>
      </c>
      <c r="Q1794" s="1" t="s">
        <v>8339</v>
      </c>
      <c r="R1794" s="1" t="s">
        <v>8340</v>
      </c>
      <c r="S1794" s="9">
        <f t="shared" ref="S1794:S1857" si="84">(J1794/86400)+DATE(1970,1,1)</f>
        <v>42189.031041666662</v>
      </c>
      <c r="T1794" s="11">
        <f t="shared" ref="T1794:T1857" si="85">(I1794/86400)+DATE(1970,1,1)</f>
        <v>42226.290972222225</v>
      </c>
      <c r="U1794" s="12" t="str">
        <f>TEXT(Table1[[#This Row],[Date Created Conversion (Launched at)]],"mmmm")</f>
        <v>July</v>
      </c>
      <c r="V1794" s="12">
        <f>YEAR(Table1[[#This Row],[Date Created Conversion (Launched at)]])</f>
        <v>2015</v>
      </c>
    </row>
    <row r="1795" spans="1:22" ht="43" x14ac:dyDescent="0.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 s="8">
        <v>1417127040</v>
      </c>
      <c r="J1795" s="8">
        <v>1414531440</v>
      </c>
      <c r="K1795" t="b">
        <v>1</v>
      </c>
      <c r="L1795">
        <v>2</v>
      </c>
      <c r="M1795" t="b">
        <v>0</v>
      </c>
      <c r="N1795" s="5">
        <f>Table1[[#This Row],[pledged]]/Table1[[#This Row],[backers_count]]</f>
        <v>20</v>
      </c>
      <c r="O1795" s="1">
        <f t="shared" ref="O1795:O1858" si="86">ROUND(($E1795/$D1795)*100,0)</f>
        <v>1</v>
      </c>
      <c r="P1795" s="5" t="s">
        <v>8284</v>
      </c>
      <c r="Q1795" s="1" t="s">
        <v>8339</v>
      </c>
      <c r="R1795" s="1" t="s">
        <v>8340</v>
      </c>
      <c r="S1795" s="9">
        <f t="shared" si="84"/>
        <v>41940.891666666663</v>
      </c>
      <c r="T1795" s="11">
        <f t="shared" si="85"/>
        <v>41970.933333333334</v>
      </c>
      <c r="U1795" s="12" t="str">
        <f>TEXT(Table1[[#This Row],[Date Created Conversion (Launched at)]],"mmmm")</f>
        <v>October</v>
      </c>
      <c r="V1795" s="12">
        <f>YEAR(Table1[[#This Row],[Date Created Conversion (Launched at)]])</f>
        <v>2014</v>
      </c>
    </row>
    <row r="1796" spans="1:22" ht="43" x14ac:dyDescent="0.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 s="8">
        <v>1423660422</v>
      </c>
      <c r="J1796" s="8">
        <v>1420636422</v>
      </c>
      <c r="K1796" t="b">
        <v>1</v>
      </c>
      <c r="L1796">
        <v>18</v>
      </c>
      <c r="M1796" t="b">
        <v>0</v>
      </c>
      <c r="N1796" s="5">
        <f>Table1[[#This Row],[pledged]]/Table1[[#This Row],[backers_count]]</f>
        <v>55.388888888888886</v>
      </c>
      <c r="O1796" s="1">
        <f t="shared" si="86"/>
        <v>11</v>
      </c>
      <c r="P1796" s="5" t="s">
        <v>8284</v>
      </c>
      <c r="Q1796" s="1" t="s">
        <v>8339</v>
      </c>
      <c r="R1796" s="1" t="s">
        <v>8340</v>
      </c>
      <c r="S1796" s="9">
        <f t="shared" si="84"/>
        <v>42011.551180555558</v>
      </c>
      <c r="T1796" s="11">
        <f t="shared" si="85"/>
        <v>42046.551180555558</v>
      </c>
      <c r="U1796" s="12" t="str">
        <f>TEXT(Table1[[#This Row],[Date Created Conversion (Launched at)]],"mmmm")</f>
        <v>January</v>
      </c>
      <c r="V1796" s="12">
        <f>YEAR(Table1[[#This Row],[Date Created Conversion (Launched at)]])</f>
        <v>2015</v>
      </c>
    </row>
    <row r="1797" spans="1:22" ht="43" x14ac:dyDescent="0.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 s="8">
        <v>1476460800</v>
      </c>
      <c r="J1797" s="8">
        <v>1473922541</v>
      </c>
      <c r="K1797" t="b">
        <v>1</v>
      </c>
      <c r="L1797">
        <v>81</v>
      </c>
      <c r="M1797" t="b">
        <v>0</v>
      </c>
      <c r="N1797" s="5">
        <f>Table1[[#This Row],[pledged]]/Table1[[#This Row],[backers_count]]</f>
        <v>133.90123456790124</v>
      </c>
      <c r="O1797" s="1">
        <f t="shared" si="86"/>
        <v>39</v>
      </c>
      <c r="P1797" s="5" t="s">
        <v>8284</v>
      </c>
      <c r="Q1797" s="1" t="s">
        <v>8339</v>
      </c>
      <c r="R1797" s="1" t="s">
        <v>8340</v>
      </c>
      <c r="S1797" s="9">
        <f t="shared" si="84"/>
        <v>42628.288668981477</v>
      </c>
      <c r="T1797" s="11">
        <f t="shared" si="85"/>
        <v>42657.666666666672</v>
      </c>
      <c r="U1797" s="12" t="str">
        <f>TEXT(Table1[[#This Row],[Date Created Conversion (Launched at)]],"mmmm")</f>
        <v>September</v>
      </c>
      <c r="V1797" s="12">
        <f>YEAR(Table1[[#This Row],[Date Created Conversion (Launched at)]])</f>
        <v>2016</v>
      </c>
    </row>
    <row r="1798" spans="1:22" ht="43" x14ac:dyDescent="0.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 s="8">
        <v>1469356366</v>
      </c>
      <c r="J1798" s="8">
        <v>1464172366</v>
      </c>
      <c r="K1798" t="b">
        <v>1</v>
      </c>
      <c r="L1798">
        <v>86</v>
      </c>
      <c r="M1798" t="b">
        <v>0</v>
      </c>
      <c r="N1798" s="5">
        <f>Table1[[#This Row],[pledged]]/Table1[[#This Row],[backers_count]]</f>
        <v>48.720930232558139</v>
      </c>
      <c r="O1798" s="1">
        <f t="shared" si="86"/>
        <v>22</v>
      </c>
      <c r="P1798" s="5" t="s">
        <v>8284</v>
      </c>
      <c r="Q1798" s="1" t="s">
        <v>8339</v>
      </c>
      <c r="R1798" s="1" t="s">
        <v>8340</v>
      </c>
      <c r="S1798" s="9">
        <f t="shared" si="84"/>
        <v>42515.439421296294</v>
      </c>
      <c r="T1798" s="11">
        <f t="shared" si="85"/>
        <v>42575.439421296294</v>
      </c>
      <c r="U1798" s="12" t="str">
        <f>TEXT(Table1[[#This Row],[Date Created Conversion (Launched at)]],"mmmm")</f>
        <v>May</v>
      </c>
      <c r="V1798" s="12">
        <f>YEAR(Table1[[#This Row],[Date Created Conversion (Launched at)]])</f>
        <v>2016</v>
      </c>
    </row>
    <row r="1799" spans="1:22" ht="43" x14ac:dyDescent="0.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 s="8">
        <v>1481809189</v>
      </c>
      <c r="J1799" s="8">
        <v>1479217189</v>
      </c>
      <c r="K1799" t="b">
        <v>1</v>
      </c>
      <c r="L1799">
        <v>140</v>
      </c>
      <c r="M1799" t="b">
        <v>0</v>
      </c>
      <c r="N1799" s="5">
        <f>Table1[[#This Row],[pledged]]/Table1[[#This Row],[backers_count]]</f>
        <v>48.25</v>
      </c>
      <c r="O1799" s="1">
        <f t="shared" si="86"/>
        <v>68</v>
      </c>
      <c r="P1799" s="5" t="s">
        <v>8284</v>
      </c>
      <c r="Q1799" s="1" t="s">
        <v>8339</v>
      </c>
      <c r="R1799" s="1" t="s">
        <v>8340</v>
      </c>
      <c r="S1799" s="9">
        <f t="shared" si="84"/>
        <v>42689.56931712963</v>
      </c>
      <c r="T1799" s="11">
        <f t="shared" si="85"/>
        <v>42719.56931712963</v>
      </c>
      <c r="U1799" s="12" t="str">
        <f>TEXT(Table1[[#This Row],[Date Created Conversion (Launched at)]],"mmmm")</f>
        <v>November</v>
      </c>
      <c r="V1799" s="12">
        <f>YEAR(Table1[[#This Row],[Date Created Conversion (Launched at)]])</f>
        <v>2016</v>
      </c>
    </row>
    <row r="1800" spans="1:22" ht="43" x14ac:dyDescent="0.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 s="8">
        <v>1454572233</v>
      </c>
      <c r="J1800" s="8">
        <v>1449388233</v>
      </c>
      <c r="K1800" t="b">
        <v>1</v>
      </c>
      <c r="L1800">
        <v>37</v>
      </c>
      <c r="M1800" t="b">
        <v>0</v>
      </c>
      <c r="N1800" s="5">
        <f>Table1[[#This Row],[pledged]]/Table1[[#This Row],[backers_count]]</f>
        <v>58.972972972972975</v>
      </c>
      <c r="O1800" s="1">
        <f t="shared" si="86"/>
        <v>14</v>
      </c>
      <c r="P1800" s="5" t="s">
        <v>8284</v>
      </c>
      <c r="Q1800" s="1" t="s">
        <v>8339</v>
      </c>
      <c r="R1800" s="1" t="s">
        <v>8340</v>
      </c>
      <c r="S1800" s="9">
        <f t="shared" si="84"/>
        <v>42344.32677083333</v>
      </c>
      <c r="T1800" s="11">
        <f t="shared" si="85"/>
        <v>42404.32677083333</v>
      </c>
      <c r="U1800" s="12" t="str">
        <f>TEXT(Table1[[#This Row],[Date Created Conversion (Launched at)]],"mmmm")</f>
        <v>December</v>
      </c>
      <c r="V1800" s="12">
        <f>YEAR(Table1[[#This Row],[Date Created Conversion (Launched at)]])</f>
        <v>2015</v>
      </c>
    </row>
    <row r="1801" spans="1:22" ht="28.7" x14ac:dyDescent="0.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 s="8">
        <v>1415740408</v>
      </c>
      <c r="J1801" s="8">
        <v>1414008808</v>
      </c>
      <c r="K1801" t="b">
        <v>1</v>
      </c>
      <c r="L1801">
        <v>6</v>
      </c>
      <c r="M1801" t="b">
        <v>0</v>
      </c>
      <c r="N1801" s="5">
        <f>Table1[[#This Row],[pledged]]/Table1[[#This Row],[backers_count]]</f>
        <v>11.638333333333334</v>
      </c>
      <c r="O1801" s="1">
        <f t="shared" si="86"/>
        <v>2</v>
      </c>
      <c r="P1801" s="5" t="s">
        <v>8284</v>
      </c>
      <c r="Q1801" s="1" t="s">
        <v>8339</v>
      </c>
      <c r="R1801" s="1" t="s">
        <v>8340</v>
      </c>
      <c r="S1801" s="9">
        <f t="shared" si="84"/>
        <v>41934.842685185184</v>
      </c>
      <c r="T1801" s="11">
        <f t="shared" si="85"/>
        <v>41954.884351851855</v>
      </c>
      <c r="U1801" s="12" t="str">
        <f>TEXT(Table1[[#This Row],[Date Created Conversion (Launched at)]],"mmmm")</f>
        <v>October</v>
      </c>
      <c r="V1801" s="12">
        <f>YEAR(Table1[[#This Row],[Date Created Conversion (Launched at)]])</f>
        <v>2014</v>
      </c>
    </row>
    <row r="1802" spans="1:22" ht="43" x14ac:dyDescent="0.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 s="8">
        <v>1476109970</v>
      </c>
      <c r="J1802" s="8">
        <v>1473517970</v>
      </c>
      <c r="K1802" t="b">
        <v>1</v>
      </c>
      <c r="L1802">
        <v>113</v>
      </c>
      <c r="M1802" t="b">
        <v>0</v>
      </c>
      <c r="N1802" s="5">
        <f>Table1[[#This Row],[pledged]]/Table1[[#This Row],[backers_count]]</f>
        <v>83.716814159292042</v>
      </c>
      <c r="O1802" s="1">
        <f t="shared" si="86"/>
        <v>20</v>
      </c>
      <c r="P1802" s="5" t="s">
        <v>8284</v>
      </c>
      <c r="Q1802" s="1" t="s">
        <v>8339</v>
      </c>
      <c r="R1802" s="1" t="s">
        <v>8340</v>
      </c>
      <c r="S1802" s="9">
        <f t="shared" si="84"/>
        <v>42623.606134259258</v>
      </c>
      <c r="T1802" s="11">
        <f t="shared" si="85"/>
        <v>42653.606134259258</v>
      </c>
      <c r="U1802" s="12" t="str">
        <f>TEXT(Table1[[#This Row],[Date Created Conversion (Launched at)]],"mmmm")</f>
        <v>September</v>
      </c>
      <c r="V1802" s="12">
        <f>YEAR(Table1[[#This Row],[Date Created Conversion (Launched at)]])</f>
        <v>2016</v>
      </c>
    </row>
    <row r="1803" spans="1:22" ht="43" x14ac:dyDescent="0.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 s="8">
        <v>1450181400</v>
      </c>
      <c r="J1803" s="8">
        <v>1447429868</v>
      </c>
      <c r="K1803" t="b">
        <v>1</v>
      </c>
      <c r="L1803">
        <v>37</v>
      </c>
      <c r="M1803" t="b">
        <v>0</v>
      </c>
      <c r="N1803" s="5">
        <f>Table1[[#This Row],[pledged]]/Table1[[#This Row],[backers_count]]</f>
        <v>63.648648648648646</v>
      </c>
      <c r="O1803" s="1">
        <f t="shared" si="86"/>
        <v>14</v>
      </c>
      <c r="P1803" s="5" t="s">
        <v>8284</v>
      </c>
      <c r="Q1803" s="1" t="s">
        <v>8339</v>
      </c>
      <c r="R1803" s="1" t="s">
        <v>8340</v>
      </c>
      <c r="S1803" s="9">
        <f t="shared" si="84"/>
        <v>42321.660509259258</v>
      </c>
      <c r="T1803" s="11">
        <f t="shared" si="85"/>
        <v>42353.506944444445</v>
      </c>
      <c r="U1803" s="12" t="str">
        <f>TEXT(Table1[[#This Row],[Date Created Conversion (Launched at)]],"mmmm")</f>
        <v>November</v>
      </c>
      <c r="V1803" s="12">
        <f>YEAR(Table1[[#This Row],[Date Created Conversion (Launched at)]])</f>
        <v>2015</v>
      </c>
    </row>
    <row r="1804" spans="1:22" ht="28.7" x14ac:dyDescent="0.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 s="8">
        <v>1435442340</v>
      </c>
      <c r="J1804" s="8">
        <v>1433416830</v>
      </c>
      <c r="K1804" t="b">
        <v>1</v>
      </c>
      <c r="L1804">
        <v>18</v>
      </c>
      <c r="M1804" t="b">
        <v>0</v>
      </c>
      <c r="N1804" s="5">
        <f>Table1[[#This Row],[pledged]]/Table1[[#This Row],[backers_count]]</f>
        <v>94.277777777777771</v>
      </c>
      <c r="O1804" s="1">
        <f t="shared" si="86"/>
        <v>48</v>
      </c>
      <c r="P1804" s="5" t="s">
        <v>8284</v>
      </c>
      <c r="Q1804" s="1" t="s">
        <v>8339</v>
      </c>
      <c r="R1804" s="1" t="s">
        <v>8340</v>
      </c>
      <c r="S1804" s="9">
        <f t="shared" si="84"/>
        <v>42159.47256944445</v>
      </c>
      <c r="T1804" s="11">
        <f t="shared" si="85"/>
        <v>42182.915972222225</v>
      </c>
      <c r="U1804" s="12" t="str">
        <f>TEXT(Table1[[#This Row],[Date Created Conversion (Launched at)]],"mmmm")</f>
        <v>June</v>
      </c>
      <c r="V1804" s="12">
        <f>YEAR(Table1[[#This Row],[Date Created Conversion (Launched at)]])</f>
        <v>2015</v>
      </c>
    </row>
    <row r="1805" spans="1:22" ht="43" x14ac:dyDescent="0.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 s="8">
        <v>1423878182</v>
      </c>
      <c r="J1805" s="8">
        <v>1421199782</v>
      </c>
      <c r="K1805" t="b">
        <v>1</v>
      </c>
      <c r="L1805">
        <v>75</v>
      </c>
      <c r="M1805" t="b">
        <v>0</v>
      </c>
      <c r="N1805" s="5">
        <f>Table1[[#This Row],[pledged]]/Table1[[#This Row],[backers_count]]</f>
        <v>71.86666666666666</v>
      </c>
      <c r="O1805" s="1">
        <f t="shared" si="86"/>
        <v>31</v>
      </c>
      <c r="P1805" s="5" t="s">
        <v>8284</v>
      </c>
      <c r="Q1805" s="1" t="s">
        <v>8339</v>
      </c>
      <c r="R1805" s="1" t="s">
        <v>8340</v>
      </c>
      <c r="S1805" s="9">
        <f t="shared" si="84"/>
        <v>42018.071550925924</v>
      </c>
      <c r="T1805" s="11">
        <f t="shared" si="85"/>
        <v>42049.071550925924</v>
      </c>
      <c r="U1805" s="12" t="str">
        <f>TEXT(Table1[[#This Row],[Date Created Conversion (Launched at)]],"mmmm")</f>
        <v>January</v>
      </c>
      <c r="V1805" s="12">
        <f>YEAR(Table1[[#This Row],[Date Created Conversion (Launched at)]])</f>
        <v>2015</v>
      </c>
    </row>
    <row r="1806" spans="1:22" ht="43" x14ac:dyDescent="0.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 s="8">
        <v>1447521404</v>
      </c>
      <c r="J1806" s="8">
        <v>1444061804</v>
      </c>
      <c r="K1806" t="b">
        <v>1</v>
      </c>
      <c r="L1806">
        <v>52</v>
      </c>
      <c r="M1806" t="b">
        <v>0</v>
      </c>
      <c r="N1806" s="5">
        <f>Table1[[#This Row],[pledged]]/Table1[[#This Row],[backers_count]]</f>
        <v>104.84615384615384</v>
      </c>
      <c r="O1806" s="1">
        <f t="shared" si="86"/>
        <v>35</v>
      </c>
      <c r="P1806" s="5" t="s">
        <v>8284</v>
      </c>
      <c r="Q1806" s="1" t="s">
        <v>8339</v>
      </c>
      <c r="R1806" s="1" t="s">
        <v>8340</v>
      </c>
      <c r="S1806" s="9">
        <f t="shared" si="84"/>
        <v>42282.678287037037</v>
      </c>
      <c r="T1806" s="11">
        <f t="shared" si="85"/>
        <v>42322.719953703709</v>
      </c>
      <c r="U1806" s="12" t="str">
        <f>TEXT(Table1[[#This Row],[Date Created Conversion (Launched at)]],"mmmm")</f>
        <v>October</v>
      </c>
      <c r="V1806" s="12">
        <f>YEAR(Table1[[#This Row],[Date Created Conversion (Launched at)]])</f>
        <v>2015</v>
      </c>
    </row>
    <row r="1807" spans="1:22" ht="43" x14ac:dyDescent="0.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 s="8">
        <v>1443808800</v>
      </c>
      <c r="J1807" s="8">
        <v>1441048658</v>
      </c>
      <c r="K1807" t="b">
        <v>1</v>
      </c>
      <c r="L1807">
        <v>122</v>
      </c>
      <c r="M1807" t="b">
        <v>0</v>
      </c>
      <c r="N1807" s="5">
        <f>Table1[[#This Row],[pledged]]/Table1[[#This Row],[backers_count]]</f>
        <v>67.139344262295083</v>
      </c>
      <c r="O1807" s="1">
        <f t="shared" si="86"/>
        <v>36</v>
      </c>
      <c r="P1807" s="5" t="s">
        <v>8284</v>
      </c>
      <c r="Q1807" s="1" t="s">
        <v>8339</v>
      </c>
      <c r="R1807" s="1" t="s">
        <v>8340</v>
      </c>
      <c r="S1807" s="9">
        <f t="shared" si="84"/>
        <v>42247.803912037038</v>
      </c>
      <c r="T1807" s="11">
        <f t="shared" si="85"/>
        <v>42279.75</v>
      </c>
      <c r="U1807" s="12" t="str">
        <f>TEXT(Table1[[#This Row],[Date Created Conversion (Launched at)]],"mmmm")</f>
        <v>August</v>
      </c>
      <c r="V1807" s="12">
        <f>YEAR(Table1[[#This Row],[Date Created Conversion (Launched at)]])</f>
        <v>2015</v>
      </c>
    </row>
    <row r="1808" spans="1:22" ht="43" x14ac:dyDescent="0.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 s="8">
        <v>1412090349</v>
      </c>
      <c r="J1808" s="8">
        <v>1409066349</v>
      </c>
      <c r="K1808" t="b">
        <v>1</v>
      </c>
      <c r="L1808">
        <v>8</v>
      </c>
      <c r="M1808" t="b">
        <v>0</v>
      </c>
      <c r="N1808" s="5">
        <f>Table1[[#This Row],[pledged]]/Table1[[#This Row],[backers_count]]</f>
        <v>73.875</v>
      </c>
      <c r="O1808" s="1">
        <f t="shared" si="86"/>
        <v>3</v>
      </c>
      <c r="P1808" s="5" t="s">
        <v>8284</v>
      </c>
      <c r="Q1808" s="1" t="s">
        <v>8339</v>
      </c>
      <c r="R1808" s="1" t="s">
        <v>8340</v>
      </c>
      <c r="S1808" s="9">
        <f t="shared" si="84"/>
        <v>41877.638298611113</v>
      </c>
      <c r="T1808" s="11">
        <f t="shared" si="85"/>
        <v>41912.638298611113</v>
      </c>
      <c r="U1808" s="12" t="str">
        <f>TEXT(Table1[[#This Row],[Date Created Conversion (Launched at)]],"mmmm")</f>
        <v>August</v>
      </c>
      <c r="V1808" s="12">
        <f>YEAR(Table1[[#This Row],[Date Created Conversion (Launched at)]])</f>
        <v>2014</v>
      </c>
    </row>
    <row r="1809" spans="1:22" ht="28.7" x14ac:dyDescent="0.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 s="8">
        <v>1411868313</v>
      </c>
      <c r="J1809" s="8">
        <v>1409276313</v>
      </c>
      <c r="K1809" t="b">
        <v>1</v>
      </c>
      <c r="L1809">
        <v>8</v>
      </c>
      <c r="M1809" t="b">
        <v>0</v>
      </c>
      <c r="N1809" s="5">
        <f>Table1[[#This Row],[pledged]]/Table1[[#This Row],[backers_count]]</f>
        <v>69.125</v>
      </c>
      <c r="O1809" s="1">
        <f t="shared" si="86"/>
        <v>11</v>
      </c>
      <c r="P1809" s="5" t="s">
        <v>8284</v>
      </c>
      <c r="Q1809" s="1" t="s">
        <v>8339</v>
      </c>
      <c r="R1809" s="1" t="s">
        <v>8340</v>
      </c>
      <c r="S1809" s="9">
        <f t="shared" si="84"/>
        <v>41880.068437499998</v>
      </c>
      <c r="T1809" s="11">
        <f t="shared" si="85"/>
        <v>41910.068437499998</v>
      </c>
      <c r="U1809" s="12" t="str">
        <f>TEXT(Table1[[#This Row],[Date Created Conversion (Launched at)]],"mmmm")</f>
        <v>August</v>
      </c>
      <c r="V1809" s="12">
        <f>YEAR(Table1[[#This Row],[Date Created Conversion (Launched at)]])</f>
        <v>2014</v>
      </c>
    </row>
    <row r="1810" spans="1:22" ht="43" x14ac:dyDescent="0.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 s="8">
        <v>1486830030</v>
      </c>
      <c r="J1810" s="8">
        <v>1483806030</v>
      </c>
      <c r="K1810" t="b">
        <v>1</v>
      </c>
      <c r="L1810">
        <v>96</v>
      </c>
      <c r="M1810" t="b">
        <v>0</v>
      </c>
      <c r="N1810" s="5">
        <f>Table1[[#This Row],[pledged]]/Table1[[#This Row],[backers_count]]</f>
        <v>120.77083333333333</v>
      </c>
      <c r="O1810" s="1">
        <f t="shared" si="86"/>
        <v>41</v>
      </c>
      <c r="P1810" s="5" t="s">
        <v>8284</v>
      </c>
      <c r="Q1810" s="1" t="s">
        <v>8339</v>
      </c>
      <c r="R1810" s="1" t="s">
        <v>8340</v>
      </c>
      <c r="S1810" s="9">
        <f t="shared" si="84"/>
        <v>42742.680902777778</v>
      </c>
      <c r="T1810" s="11">
        <f t="shared" si="85"/>
        <v>42777.680902777778</v>
      </c>
      <c r="U1810" s="12" t="str">
        <f>TEXT(Table1[[#This Row],[Date Created Conversion (Launched at)]],"mmmm")</f>
        <v>January</v>
      </c>
      <c r="V1810" s="12">
        <f>YEAR(Table1[[#This Row],[Date Created Conversion (Launched at)]])</f>
        <v>2017</v>
      </c>
    </row>
    <row r="1811" spans="1:22" ht="43" x14ac:dyDescent="0.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 s="8">
        <v>1425246439</v>
      </c>
      <c r="J1811" s="8">
        <v>1422222439</v>
      </c>
      <c r="K1811" t="b">
        <v>1</v>
      </c>
      <c r="L1811">
        <v>9</v>
      </c>
      <c r="M1811" t="b">
        <v>0</v>
      </c>
      <c r="N1811" s="5">
        <f>Table1[[#This Row],[pledged]]/Table1[[#This Row],[backers_count]]</f>
        <v>42.222222222222221</v>
      </c>
      <c r="O1811" s="1">
        <f t="shared" si="86"/>
        <v>11</v>
      </c>
      <c r="P1811" s="5" t="s">
        <v>8284</v>
      </c>
      <c r="Q1811" s="1" t="s">
        <v>8339</v>
      </c>
      <c r="R1811" s="1" t="s">
        <v>8340</v>
      </c>
      <c r="S1811" s="9">
        <f t="shared" si="84"/>
        <v>42029.907858796301</v>
      </c>
      <c r="T1811" s="11">
        <f t="shared" si="85"/>
        <v>42064.907858796301</v>
      </c>
      <c r="U1811" s="12" t="str">
        <f>TEXT(Table1[[#This Row],[Date Created Conversion (Launched at)]],"mmmm")</f>
        <v>January</v>
      </c>
      <c r="V1811" s="12">
        <f>YEAR(Table1[[#This Row],[Date Created Conversion (Launched at)]])</f>
        <v>2015</v>
      </c>
    </row>
    <row r="1812" spans="1:22" ht="43" x14ac:dyDescent="0.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 s="8">
        <v>1408657826</v>
      </c>
      <c r="J1812" s="8">
        <v>1407621026</v>
      </c>
      <c r="K1812" t="b">
        <v>0</v>
      </c>
      <c r="L1812">
        <v>2</v>
      </c>
      <c r="M1812" t="b">
        <v>0</v>
      </c>
      <c r="N1812" s="5">
        <f>Table1[[#This Row],[pledged]]/Table1[[#This Row],[backers_count]]</f>
        <v>7.5</v>
      </c>
      <c r="O1812" s="1">
        <f t="shared" si="86"/>
        <v>3</v>
      </c>
      <c r="P1812" s="5" t="s">
        <v>8284</v>
      </c>
      <c r="Q1812" s="1" t="s">
        <v>8339</v>
      </c>
      <c r="R1812" s="1" t="s">
        <v>8340</v>
      </c>
      <c r="S1812" s="9">
        <f t="shared" si="84"/>
        <v>41860.91002314815</v>
      </c>
      <c r="T1812" s="11">
        <f t="shared" si="85"/>
        <v>41872.91002314815</v>
      </c>
      <c r="U1812" s="12" t="str">
        <f>TEXT(Table1[[#This Row],[Date Created Conversion (Launched at)]],"mmmm")</f>
        <v>August</v>
      </c>
      <c r="V1812" s="12">
        <f>YEAR(Table1[[#This Row],[Date Created Conversion (Launched at)]])</f>
        <v>2014</v>
      </c>
    </row>
    <row r="1813" spans="1:22" ht="43" x14ac:dyDescent="0.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 s="8">
        <v>1414123200</v>
      </c>
      <c r="J1813" s="8">
        <v>1408962270</v>
      </c>
      <c r="K1813" t="b">
        <v>0</v>
      </c>
      <c r="L1813">
        <v>26</v>
      </c>
      <c r="M1813" t="b">
        <v>0</v>
      </c>
      <c r="N1813" s="5">
        <f>Table1[[#This Row],[pledged]]/Table1[[#This Row],[backers_count]]</f>
        <v>1.5384615384615385</v>
      </c>
      <c r="O1813" s="1">
        <f t="shared" si="86"/>
        <v>0</v>
      </c>
      <c r="P1813" s="5" t="s">
        <v>8284</v>
      </c>
      <c r="Q1813" s="1" t="s">
        <v>8339</v>
      </c>
      <c r="R1813" s="1" t="s">
        <v>8340</v>
      </c>
      <c r="S1813" s="9">
        <f t="shared" si="84"/>
        <v>41876.433680555558</v>
      </c>
      <c r="T1813" s="11">
        <f t="shared" si="85"/>
        <v>41936.166666666664</v>
      </c>
      <c r="U1813" s="12" t="str">
        <f>TEXT(Table1[[#This Row],[Date Created Conversion (Launched at)]],"mmmm")</f>
        <v>August</v>
      </c>
      <c r="V1813" s="12">
        <f>YEAR(Table1[[#This Row],[Date Created Conversion (Launched at)]])</f>
        <v>2014</v>
      </c>
    </row>
    <row r="1814" spans="1:22" ht="43" x14ac:dyDescent="0.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 s="8">
        <v>1467531536</v>
      </c>
      <c r="J1814" s="8">
        <v>1464939536</v>
      </c>
      <c r="K1814" t="b">
        <v>0</v>
      </c>
      <c r="L1814">
        <v>23</v>
      </c>
      <c r="M1814" t="b">
        <v>0</v>
      </c>
      <c r="N1814" s="5">
        <f>Table1[[#This Row],[pledged]]/Table1[[#This Row],[backers_count]]</f>
        <v>37.608695652173914</v>
      </c>
      <c r="O1814" s="1">
        <f t="shared" si="86"/>
        <v>13</v>
      </c>
      <c r="P1814" s="5" t="s">
        <v>8284</v>
      </c>
      <c r="Q1814" s="1" t="s">
        <v>8339</v>
      </c>
      <c r="R1814" s="1" t="s">
        <v>8340</v>
      </c>
      <c r="S1814" s="9">
        <f t="shared" si="84"/>
        <v>42524.318703703699</v>
      </c>
      <c r="T1814" s="11">
        <f t="shared" si="85"/>
        <v>42554.318703703699</v>
      </c>
      <c r="U1814" s="12" t="str">
        <f>TEXT(Table1[[#This Row],[Date Created Conversion (Launched at)]],"mmmm")</f>
        <v>June</v>
      </c>
      <c r="V1814" s="12">
        <f>YEAR(Table1[[#This Row],[Date Created Conversion (Launched at)]])</f>
        <v>2016</v>
      </c>
    </row>
    <row r="1815" spans="1:22" ht="43" x14ac:dyDescent="0.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 s="8">
        <v>1407532812</v>
      </c>
      <c r="J1815" s="8">
        <v>1404940812</v>
      </c>
      <c r="K1815" t="b">
        <v>0</v>
      </c>
      <c r="L1815">
        <v>0</v>
      </c>
      <c r="M1815" t="b">
        <v>0</v>
      </c>
      <c r="N1815" s="5" t="e">
        <f>Table1[[#This Row],[pledged]]/Table1[[#This Row],[backers_count]]</f>
        <v>#DIV/0!</v>
      </c>
      <c r="O1815" s="1">
        <f t="shared" si="86"/>
        <v>0</v>
      </c>
      <c r="P1815" s="5" t="s">
        <v>8284</v>
      </c>
      <c r="Q1815" s="1" t="s">
        <v>8339</v>
      </c>
      <c r="R1815" s="1" t="s">
        <v>8340</v>
      </c>
      <c r="S1815" s="9">
        <f t="shared" si="84"/>
        <v>41829.889027777775</v>
      </c>
      <c r="T1815" s="11">
        <f t="shared" si="85"/>
        <v>41859.889027777775</v>
      </c>
      <c r="U1815" s="12" t="str">
        <f>TEXT(Table1[[#This Row],[Date Created Conversion (Launched at)]],"mmmm")</f>
        <v>July</v>
      </c>
      <c r="V1815" s="12">
        <f>YEAR(Table1[[#This Row],[Date Created Conversion (Launched at)]])</f>
        <v>2014</v>
      </c>
    </row>
    <row r="1816" spans="1:22" ht="43" x14ac:dyDescent="0.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 s="8">
        <v>1425108736</v>
      </c>
      <c r="J1816" s="8">
        <v>1422516736</v>
      </c>
      <c r="K1816" t="b">
        <v>0</v>
      </c>
      <c r="L1816">
        <v>140</v>
      </c>
      <c r="M1816" t="b">
        <v>0</v>
      </c>
      <c r="N1816" s="5">
        <f>Table1[[#This Row],[pledged]]/Table1[[#This Row],[backers_count]]</f>
        <v>42.157142857142858</v>
      </c>
      <c r="O1816" s="1">
        <f t="shared" si="86"/>
        <v>49</v>
      </c>
      <c r="P1816" s="5" t="s">
        <v>8284</v>
      </c>
      <c r="Q1816" s="1" t="s">
        <v>8339</v>
      </c>
      <c r="R1816" s="1" t="s">
        <v>8340</v>
      </c>
      <c r="S1816" s="9">
        <f t="shared" si="84"/>
        <v>42033.314074074078</v>
      </c>
      <c r="T1816" s="11">
        <f t="shared" si="85"/>
        <v>42063.314074074078</v>
      </c>
      <c r="U1816" s="12" t="str">
        <f>TEXT(Table1[[#This Row],[Date Created Conversion (Launched at)]],"mmmm")</f>
        <v>January</v>
      </c>
      <c r="V1816" s="12">
        <f>YEAR(Table1[[#This Row],[Date Created Conversion (Launched at)]])</f>
        <v>2015</v>
      </c>
    </row>
    <row r="1817" spans="1:22" ht="43" x14ac:dyDescent="0.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 s="8">
        <v>1435787137</v>
      </c>
      <c r="J1817" s="8">
        <v>1434577537</v>
      </c>
      <c r="K1817" t="b">
        <v>0</v>
      </c>
      <c r="L1817">
        <v>0</v>
      </c>
      <c r="M1817" t="b">
        <v>0</v>
      </c>
      <c r="N1817" s="5" t="e">
        <f>Table1[[#This Row],[pledged]]/Table1[[#This Row],[backers_count]]</f>
        <v>#DIV/0!</v>
      </c>
      <c r="O1817" s="1">
        <f t="shared" si="86"/>
        <v>0</v>
      </c>
      <c r="P1817" s="5" t="s">
        <v>8284</v>
      </c>
      <c r="Q1817" s="1" t="s">
        <v>8339</v>
      </c>
      <c r="R1817" s="1" t="s">
        <v>8340</v>
      </c>
      <c r="S1817" s="9">
        <f t="shared" si="84"/>
        <v>42172.906678240739</v>
      </c>
      <c r="T1817" s="11">
        <f t="shared" si="85"/>
        <v>42186.906678240739</v>
      </c>
      <c r="U1817" s="12" t="str">
        <f>TEXT(Table1[[#This Row],[Date Created Conversion (Launched at)]],"mmmm")</f>
        <v>June</v>
      </c>
      <c r="V1817" s="12">
        <f>YEAR(Table1[[#This Row],[Date Created Conversion (Launched at)]])</f>
        <v>2015</v>
      </c>
    </row>
    <row r="1818" spans="1:22" ht="43" x14ac:dyDescent="0.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 s="8">
        <v>1469473200</v>
      </c>
      <c r="J1818" s="8">
        <v>1467061303</v>
      </c>
      <c r="K1818" t="b">
        <v>0</v>
      </c>
      <c r="L1818">
        <v>6</v>
      </c>
      <c r="M1818" t="b">
        <v>0</v>
      </c>
      <c r="N1818" s="5">
        <f>Table1[[#This Row],[pledged]]/Table1[[#This Row],[backers_count]]</f>
        <v>84.833333333333329</v>
      </c>
      <c r="O1818" s="1">
        <f t="shared" si="86"/>
        <v>2</v>
      </c>
      <c r="P1818" s="5" t="s">
        <v>8284</v>
      </c>
      <c r="Q1818" s="1" t="s">
        <v>8339</v>
      </c>
      <c r="R1818" s="1" t="s">
        <v>8340</v>
      </c>
      <c r="S1818" s="9">
        <f t="shared" si="84"/>
        <v>42548.876192129625</v>
      </c>
      <c r="T1818" s="11">
        <f t="shared" si="85"/>
        <v>42576.791666666672</v>
      </c>
      <c r="U1818" s="12" t="str">
        <f>TEXT(Table1[[#This Row],[Date Created Conversion (Launched at)]],"mmmm")</f>
        <v>June</v>
      </c>
      <c r="V1818" s="12">
        <f>YEAR(Table1[[#This Row],[Date Created Conversion (Launched at)]])</f>
        <v>2016</v>
      </c>
    </row>
    <row r="1819" spans="1:22" ht="28.7" x14ac:dyDescent="0.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 s="8">
        <v>1485759540</v>
      </c>
      <c r="J1819" s="8">
        <v>1480607607</v>
      </c>
      <c r="K1819" t="b">
        <v>0</v>
      </c>
      <c r="L1819">
        <v>100</v>
      </c>
      <c r="M1819" t="b">
        <v>0</v>
      </c>
      <c r="N1819" s="5">
        <f>Table1[[#This Row],[pledged]]/Table1[[#This Row],[backers_count]]</f>
        <v>94.19</v>
      </c>
      <c r="O1819" s="1">
        <f t="shared" si="86"/>
        <v>52</v>
      </c>
      <c r="P1819" s="5" t="s">
        <v>8284</v>
      </c>
      <c r="Q1819" s="1" t="s">
        <v>8339</v>
      </c>
      <c r="R1819" s="1" t="s">
        <v>8340</v>
      </c>
      <c r="S1819" s="9">
        <f t="shared" si="84"/>
        <v>42705.662118055552</v>
      </c>
      <c r="T1819" s="11">
        <f t="shared" si="85"/>
        <v>42765.290972222225</v>
      </c>
      <c r="U1819" s="12" t="str">
        <f>TEXT(Table1[[#This Row],[Date Created Conversion (Launched at)]],"mmmm")</f>
        <v>December</v>
      </c>
      <c r="V1819" s="12">
        <f>YEAR(Table1[[#This Row],[Date Created Conversion (Launched at)]])</f>
        <v>2016</v>
      </c>
    </row>
    <row r="1820" spans="1:22" ht="28.7" x14ac:dyDescent="0.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 s="8">
        <v>1428035850</v>
      </c>
      <c r="J1820" s="8">
        <v>1425447450</v>
      </c>
      <c r="K1820" t="b">
        <v>0</v>
      </c>
      <c r="L1820">
        <v>0</v>
      </c>
      <c r="M1820" t="b">
        <v>0</v>
      </c>
      <c r="N1820" s="5" t="e">
        <f>Table1[[#This Row],[pledged]]/Table1[[#This Row],[backers_count]]</f>
        <v>#DIV/0!</v>
      </c>
      <c r="O1820" s="1">
        <f t="shared" si="86"/>
        <v>0</v>
      </c>
      <c r="P1820" s="5" t="s">
        <v>8284</v>
      </c>
      <c r="Q1820" s="1" t="s">
        <v>8339</v>
      </c>
      <c r="R1820" s="1" t="s">
        <v>8340</v>
      </c>
      <c r="S1820" s="9">
        <f t="shared" si="84"/>
        <v>42067.234375</v>
      </c>
      <c r="T1820" s="11">
        <f t="shared" si="85"/>
        <v>42097.192708333328</v>
      </c>
      <c r="U1820" s="12" t="str">
        <f>TEXT(Table1[[#This Row],[Date Created Conversion (Launched at)]],"mmmm")</f>
        <v>March</v>
      </c>
      <c r="V1820" s="12">
        <f>YEAR(Table1[[#This Row],[Date Created Conversion (Launched at)]])</f>
        <v>2015</v>
      </c>
    </row>
    <row r="1821" spans="1:22" ht="43" x14ac:dyDescent="0.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 s="8">
        <v>1406743396</v>
      </c>
      <c r="J1821" s="8">
        <v>1404151396</v>
      </c>
      <c r="K1821" t="b">
        <v>0</v>
      </c>
      <c r="L1821">
        <v>4</v>
      </c>
      <c r="M1821" t="b">
        <v>0</v>
      </c>
      <c r="N1821" s="5">
        <f>Table1[[#This Row],[pledged]]/Table1[[#This Row],[backers_count]]</f>
        <v>6.25</v>
      </c>
      <c r="O1821" s="1">
        <f t="shared" si="86"/>
        <v>2</v>
      </c>
      <c r="P1821" s="5" t="s">
        <v>8284</v>
      </c>
      <c r="Q1821" s="1" t="s">
        <v>8339</v>
      </c>
      <c r="R1821" s="1" t="s">
        <v>8340</v>
      </c>
      <c r="S1821" s="9">
        <f t="shared" si="84"/>
        <v>41820.752268518518</v>
      </c>
      <c r="T1821" s="11">
        <f t="shared" si="85"/>
        <v>41850.752268518518</v>
      </c>
      <c r="U1821" s="12" t="str">
        <f>TEXT(Table1[[#This Row],[Date Created Conversion (Launched at)]],"mmmm")</f>
        <v>June</v>
      </c>
      <c r="V1821" s="12">
        <f>YEAR(Table1[[#This Row],[Date Created Conversion (Launched at)]])</f>
        <v>2014</v>
      </c>
    </row>
    <row r="1822" spans="1:22" ht="43" x14ac:dyDescent="0.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 s="8">
        <v>1427850090</v>
      </c>
      <c r="J1822" s="8">
        <v>1425261690</v>
      </c>
      <c r="K1822" t="b">
        <v>0</v>
      </c>
      <c r="L1822">
        <v>8</v>
      </c>
      <c r="M1822" t="b">
        <v>0</v>
      </c>
      <c r="N1822" s="5">
        <f>Table1[[#This Row],[pledged]]/Table1[[#This Row],[backers_count]]</f>
        <v>213.375</v>
      </c>
      <c r="O1822" s="1">
        <f t="shared" si="86"/>
        <v>7</v>
      </c>
      <c r="P1822" s="5" t="s">
        <v>8284</v>
      </c>
      <c r="Q1822" s="1" t="s">
        <v>8339</v>
      </c>
      <c r="R1822" s="1" t="s">
        <v>8340</v>
      </c>
      <c r="S1822" s="9">
        <f t="shared" si="84"/>
        <v>42065.084374999999</v>
      </c>
      <c r="T1822" s="11">
        <f t="shared" si="85"/>
        <v>42095.042708333334</v>
      </c>
      <c r="U1822" s="12" t="str">
        <f>TEXT(Table1[[#This Row],[Date Created Conversion (Launched at)]],"mmmm")</f>
        <v>March</v>
      </c>
      <c r="V1822" s="12">
        <f>YEAR(Table1[[#This Row],[Date Created Conversion (Launched at)]])</f>
        <v>2015</v>
      </c>
    </row>
    <row r="1823" spans="1:22" ht="43" x14ac:dyDescent="0.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 s="8">
        <v>1330760367</v>
      </c>
      <c r="J1823" s="8">
        <v>1326872367</v>
      </c>
      <c r="K1823" t="b">
        <v>0</v>
      </c>
      <c r="L1823">
        <v>57</v>
      </c>
      <c r="M1823" t="b">
        <v>1</v>
      </c>
      <c r="N1823" s="5">
        <f>Table1[[#This Row],[pledged]]/Table1[[#This Row],[backers_count]]</f>
        <v>59.162280701754383</v>
      </c>
      <c r="O1823" s="1">
        <f t="shared" si="86"/>
        <v>135</v>
      </c>
      <c r="P1823" s="5" t="s">
        <v>8275</v>
      </c>
      <c r="Q1823" s="1" t="s">
        <v>8326</v>
      </c>
      <c r="R1823" s="1" t="s">
        <v>8327</v>
      </c>
      <c r="S1823" s="9">
        <f t="shared" si="84"/>
        <v>40926.319062499999</v>
      </c>
      <c r="T1823" s="11">
        <f t="shared" si="85"/>
        <v>40971.319062499999</v>
      </c>
      <c r="U1823" s="12" t="str">
        <f>TEXT(Table1[[#This Row],[Date Created Conversion (Launched at)]],"mmmm")</f>
        <v>January</v>
      </c>
      <c r="V1823" s="12">
        <f>YEAR(Table1[[#This Row],[Date Created Conversion (Launched at)]])</f>
        <v>2012</v>
      </c>
    </row>
    <row r="1824" spans="1:22" ht="28.7" x14ac:dyDescent="0.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 s="8">
        <v>1391194860</v>
      </c>
      <c r="J1824" s="8">
        <v>1388084862</v>
      </c>
      <c r="K1824" t="b">
        <v>0</v>
      </c>
      <c r="L1824">
        <v>11</v>
      </c>
      <c r="M1824" t="b">
        <v>1</v>
      </c>
      <c r="N1824" s="5">
        <f>Table1[[#This Row],[pledged]]/Table1[[#This Row],[backers_count]]</f>
        <v>27.272727272727273</v>
      </c>
      <c r="O1824" s="1">
        <f t="shared" si="86"/>
        <v>100</v>
      </c>
      <c r="P1824" s="5" t="s">
        <v>8275</v>
      </c>
      <c r="Q1824" s="1" t="s">
        <v>8326</v>
      </c>
      <c r="R1824" s="1" t="s">
        <v>8327</v>
      </c>
      <c r="S1824" s="9">
        <f t="shared" si="84"/>
        <v>41634.797013888892</v>
      </c>
      <c r="T1824" s="11">
        <f t="shared" si="85"/>
        <v>41670.792361111111</v>
      </c>
      <c r="U1824" s="12" t="str">
        <f>TEXT(Table1[[#This Row],[Date Created Conversion (Launched at)]],"mmmm")</f>
        <v>December</v>
      </c>
      <c r="V1824" s="12">
        <f>YEAR(Table1[[#This Row],[Date Created Conversion (Launched at)]])</f>
        <v>2013</v>
      </c>
    </row>
    <row r="1825" spans="1:22" ht="43" x14ac:dyDescent="0.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 s="8">
        <v>1351095976</v>
      </c>
      <c r="J1825" s="8">
        <v>1348503976</v>
      </c>
      <c r="K1825" t="b">
        <v>0</v>
      </c>
      <c r="L1825">
        <v>33</v>
      </c>
      <c r="M1825" t="b">
        <v>1</v>
      </c>
      <c r="N1825" s="5">
        <f>Table1[[#This Row],[pledged]]/Table1[[#This Row],[backers_count]]</f>
        <v>24.575757575757574</v>
      </c>
      <c r="O1825" s="1">
        <f t="shared" si="86"/>
        <v>116</v>
      </c>
      <c r="P1825" s="5" t="s">
        <v>8275</v>
      </c>
      <c r="Q1825" s="1" t="s">
        <v>8326</v>
      </c>
      <c r="R1825" s="1" t="s">
        <v>8327</v>
      </c>
      <c r="S1825" s="9">
        <f t="shared" si="84"/>
        <v>41176.684907407405</v>
      </c>
      <c r="T1825" s="11">
        <f t="shared" si="85"/>
        <v>41206.684907407405</v>
      </c>
      <c r="U1825" s="12" t="str">
        <f>TEXT(Table1[[#This Row],[Date Created Conversion (Launched at)]],"mmmm")</f>
        <v>September</v>
      </c>
      <c r="V1825" s="12">
        <f>YEAR(Table1[[#This Row],[Date Created Conversion (Launched at)]])</f>
        <v>2012</v>
      </c>
    </row>
    <row r="1826" spans="1:22" x14ac:dyDescent="0.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 s="8">
        <v>1389146880</v>
      </c>
      <c r="J1826" s="8">
        <v>1387403967</v>
      </c>
      <c r="K1826" t="b">
        <v>0</v>
      </c>
      <c r="L1826">
        <v>40</v>
      </c>
      <c r="M1826" t="b">
        <v>1</v>
      </c>
      <c r="N1826" s="5">
        <f>Table1[[#This Row],[pledged]]/Table1[[#This Row],[backers_count]]</f>
        <v>75.05</v>
      </c>
      <c r="O1826" s="1">
        <f t="shared" si="86"/>
        <v>100</v>
      </c>
      <c r="P1826" s="5" t="s">
        <v>8275</v>
      </c>
      <c r="Q1826" s="1" t="s">
        <v>8326</v>
      </c>
      <c r="R1826" s="1" t="s">
        <v>8327</v>
      </c>
      <c r="S1826" s="9">
        <f t="shared" si="84"/>
        <v>41626.916284722218</v>
      </c>
      <c r="T1826" s="11">
        <f t="shared" si="85"/>
        <v>41647.088888888888</v>
      </c>
      <c r="U1826" s="12" t="str">
        <f>TEXT(Table1[[#This Row],[Date Created Conversion (Launched at)]],"mmmm")</f>
        <v>December</v>
      </c>
      <c r="V1826" s="12">
        <f>YEAR(Table1[[#This Row],[Date Created Conversion (Launched at)]])</f>
        <v>2013</v>
      </c>
    </row>
    <row r="1827" spans="1:22" ht="43" x14ac:dyDescent="0.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 s="8">
        <v>1373572903</v>
      </c>
      <c r="J1827" s="8">
        <v>1371585703</v>
      </c>
      <c r="K1827" t="b">
        <v>0</v>
      </c>
      <c r="L1827">
        <v>50</v>
      </c>
      <c r="M1827" t="b">
        <v>1</v>
      </c>
      <c r="N1827" s="5">
        <f>Table1[[#This Row],[pledged]]/Table1[[#This Row],[backers_count]]</f>
        <v>42.02</v>
      </c>
      <c r="O1827" s="1">
        <f t="shared" si="86"/>
        <v>105</v>
      </c>
      <c r="P1827" s="5" t="s">
        <v>8275</v>
      </c>
      <c r="Q1827" s="1" t="s">
        <v>8326</v>
      </c>
      <c r="R1827" s="1" t="s">
        <v>8327</v>
      </c>
      <c r="S1827" s="9">
        <f t="shared" si="84"/>
        <v>41443.83452546296</v>
      </c>
      <c r="T1827" s="11">
        <f t="shared" si="85"/>
        <v>41466.83452546296</v>
      </c>
      <c r="U1827" s="12" t="str">
        <f>TEXT(Table1[[#This Row],[Date Created Conversion (Launched at)]],"mmmm")</f>
        <v>June</v>
      </c>
      <c r="V1827" s="12">
        <f>YEAR(Table1[[#This Row],[Date Created Conversion (Launched at)]])</f>
        <v>2013</v>
      </c>
    </row>
    <row r="1828" spans="1:22" ht="28.7" x14ac:dyDescent="0.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 s="8">
        <v>1392675017</v>
      </c>
      <c r="J1828" s="8">
        <v>1390083017</v>
      </c>
      <c r="K1828" t="b">
        <v>0</v>
      </c>
      <c r="L1828">
        <v>38</v>
      </c>
      <c r="M1828" t="b">
        <v>1</v>
      </c>
      <c r="N1828" s="5">
        <f>Table1[[#This Row],[pledged]]/Table1[[#This Row],[backers_count]]</f>
        <v>53.157894736842103</v>
      </c>
      <c r="O1828" s="1">
        <f t="shared" si="86"/>
        <v>101</v>
      </c>
      <c r="P1828" s="5" t="s">
        <v>8275</v>
      </c>
      <c r="Q1828" s="1" t="s">
        <v>8326</v>
      </c>
      <c r="R1828" s="1" t="s">
        <v>8327</v>
      </c>
      <c r="S1828" s="9">
        <f t="shared" si="84"/>
        <v>41657.923807870371</v>
      </c>
      <c r="T1828" s="11">
        <f t="shared" si="85"/>
        <v>41687.923807870371</v>
      </c>
      <c r="U1828" s="12" t="str">
        <f>TEXT(Table1[[#This Row],[Date Created Conversion (Launched at)]],"mmmm")</f>
        <v>January</v>
      </c>
      <c r="V1828" s="12">
        <f>YEAR(Table1[[#This Row],[Date Created Conversion (Launched at)]])</f>
        <v>2014</v>
      </c>
    </row>
    <row r="1829" spans="1:22" ht="43" x14ac:dyDescent="0.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 s="8">
        <v>1299138561</v>
      </c>
      <c r="J1829" s="8">
        <v>1294818561</v>
      </c>
      <c r="K1829" t="b">
        <v>0</v>
      </c>
      <c r="L1829">
        <v>96</v>
      </c>
      <c r="M1829" t="b">
        <v>1</v>
      </c>
      <c r="N1829" s="5">
        <f>Table1[[#This Row],[pledged]]/Table1[[#This Row],[backers_count]]</f>
        <v>83.885416666666671</v>
      </c>
      <c r="O1829" s="1">
        <f t="shared" si="86"/>
        <v>101</v>
      </c>
      <c r="P1829" s="5" t="s">
        <v>8275</v>
      </c>
      <c r="Q1829" s="1" t="s">
        <v>8326</v>
      </c>
      <c r="R1829" s="1" t="s">
        <v>8327</v>
      </c>
      <c r="S1829" s="9">
        <f t="shared" si="84"/>
        <v>40555.325937499998</v>
      </c>
      <c r="T1829" s="11">
        <f t="shared" si="85"/>
        <v>40605.325937499998</v>
      </c>
      <c r="U1829" s="12" t="str">
        <f>TEXT(Table1[[#This Row],[Date Created Conversion (Launched at)]],"mmmm")</f>
        <v>January</v>
      </c>
      <c r="V1829" s="12">
        <f>YEAR(Table1[[#This Row],[Date Created Conversion (Launched at)]])</f>
        <v>2011</v>
      </c>
    </row>
    <row r="1830" spans="1:22" ht="43" x14ac:dyDescent="0.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 s="8">
        <v>1399672800</v>
      </c>
      <c r="J1830" s="8">
        <v>1396906530</v>
      </c>
      <c r="K1830" t="b">
        <v>0</v>
      </c>
      <c r="L1830">
        <v>48</v>
      </c>
      <c r="M1830" t="b">
        <v>1</v>
      </c>
      <c r="N1830" s="5">
        <f>Table1[[#This Row],[pledged]]/Table1[[#This Row],[backers_count]]</f>
        <v>417.33333333333331</v>
      </c>
      <c r="O1830" s="1">
        <f t="shared" si="86"/>
        <v>100</v>
      </c>
      <c r="P1830" s="5" t="s">
        <v>8275</v>
      </c>
      <c r="Q1830" s="1" t="s">
        <v>8326</v>
      </c>
      <c r="R1830" s="1" t="s">
        <v>8327</v>
      </c>
      <c r="S1830" s="9">
        <f t="shared" si="84"/>
        <v>41736.899652777778</v>
      </c>
      <c r="T1830" s="11">
        <f t="shared" si="85"/>
        <v>41768.916666666664</v>
      </c>
      <c r="U1830" s="12" t="str">
        <f>TEXT(Table1[[#This Row],[Date Created Conversion (Launched at)]],"mmmm")</f>
        <v>April</v>
      </c>
      <c r="V1830" s="12">
        <f>YEAR(Table1[[#This Row],[Date Created Conversion (Launched at)]])</f>
        <v>2014</v>
      </c>
    </row>
    <row r="1831" spans="1:22" ht="43" x14ac:dyDescent="0.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 s="8">
        <v>1295647200</v>
      </c>
      <c r="J1831" s="8">
        <v>1291428371</v>
      </c>
      <c r="K1831" t="b">
        <v>0</v>
      </c>
      <c r="L1831">
        <v>33</v>
      </c>
      <c r="M1831" t="b">
        <v>1</v>
      </c>
      <c r="N1831" s="5">
        <f>Table1[[#This Row],[pledged]]/Table1[[#This Row],[backers_count]]</f>
        <v>75.765151515151516</v>
      </c>
      <c r="O1831" s="1">
        <f t="shared" si="86"/>
        <v>167</v>
      </c>
      <c r="P1831" s="5" t="s">
        <v>8275</v>
      </c>
      <c r="Q1831" s="1" t="s">
        <v>8326</v>
      </c>
      <c r="R1831" s="1" t="s">
        <v>8327</v>
      </c>
      <c r="S1831" s="9">
        <f t="shared" si="84"/>
        <v>40516.087627314817</v>
      </c>
      <c r="T1831" s="11">
        <f t="shared" si="85"/>
        <v>40564.916666666664</v>
      </c>
      <c r="U1831" s="12" t="str">
        <f>TEXT(Table1[[#This Row],[Date Created Conversion (Launched at)]],"mmmm")</f>
        <v>December</v>
      </c>
      <c r="V1831" s="12">
        <f>YEAR(Table1[[#This Row],[Date Created Conversion (Launched at)]])</f>
        <v>2010</v>
      </c>
    </row>
    <row r="1832" spans="1:22" ht="43" x14ac:dyDescent="0.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 s="8">
        <v>1393259107</v>
      </c>
      <c r="J1832" s="8">
        <v>1390667107</v>
      </c>
      <c r="K1832" t="b">
        <v>0</v>
      </c>
      <c r="L1832">
        <v>226</v>
      </c>
      <c r="M1832" t="b">
        <v>1</v>
      </c>
      <c r="N1832" s="5">
        <f>Table1[[#This Row],[pledged]]/Table1[[#This Row],[backers_count]]</f>
        <v>67.389380530973455</v>
      </c>
      <c r="O1832" s="1">
        <f t="shared" si="86"/>
        <v>102</v>
      </c>
      <c r="P1832" s="5" t="s">
        <v>8275</v>
      </c>
      <c r="Q1832" s="1" t="s">
        <v>8326</v>
      </c>
      <c r="R1832" s="1" t="s">
        <v>8327</v>
      </c>
      <c r="S1832" s="9">
        <f t="shared" si="84"/>
        <v>41664.684108796297</v>
      </c>
      <c r="T1832" s="11">
        <f t="shared" si="85"/>
        <v>41694.684108796297</v>
      </c>
      <c r="U1832" s="12" t="str">
        <f>TEXT(Table1[[#This Row],[Date Created Conversion (Launched at)]],"mmmm")</f>
        <v>January</v>
      </c>
      <c r="V1832" s="12">
        <f>YEAR(Table1[[#This Row],[Date Created Conversion (Launched at)]])</f>
        <v>2014</v>
      </c>
    </row>
    <row r="1833" spans="1:22" ht="43" x14ac:dyDescent="0.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 s="8">
        <v>1336866863</v>
      </c>
      <c r="J1833" s="8">
        <v>1335570863</v>
      </c>
      <c r="K1833" t="b">
        <v>0</v>
      </c>
      <c r="L1833">
        <v>14</v>
      </c>
      <c r="M1833" t="b">
        <v>1</v>
      </c>
      <c r="N1833" s="5">
        <f>Table1[[#This Row],[pledged]]/Table1[[#This Row],[backers_count]]</f>
        <v>73.571428571428569</v>
      </c>
      <c r="O1833" s="1">
        <f t="shared" si="86"/>
        <v>103</v>
      </c>
      <c r="P1833" s="5" t="s">
        <v>8275</v>
      </c>
      <c r="Q1833" s="1" t="s">
        <v>8326</v>
      </c>
      <c r="R1833" s="1" t="s">
        <v>8327</v>
      </c>
      <c r="S1833" s="9">
        <f t="shared" si="84"/>
        <v>41026.996099537035</v>
      </c>
      <c r="T1833" s="11">
        <f t="shared" si="85"/>
        <v>41041.996099537035</v>
      </c>
      <c r="U1833" s="12" t="str">
        <f>TEXT(Table1[[#This Row],[Date Created Conversion (Launched at)]],"mmmm")</f>
        <v>April</v>
      </c>
      <c r="V1833" s="12">
        <f>YEAR(Table1[[#This Row],[Date Created Conversion (Launched at)]])</f>
        <v>2012</v>
      </c>
    </row>
    <row r="1834" spans="1:22" ht="43" x14ac:dyDescent="0.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 s="8">
        <v>1299243427</v>
      </c>
      <c r="J1834" s="8">
        <v>1296651427</v>
      </c>
      <c r="K1834" t="b">
        <v>0</v>
      </c>
      <c r="L1834">
        <v>20</v>
      </c>
      <c r="M1834" t="b">
        <v>1</v>
      </c>
      <c r="N1834" s="5">
        <f>Table1[[#This Row],[pledged]]/Table1[[#This Row],[backers_count]]</f>
        <v>25</v>
      </c>
      <c r="O1834" s="1">
        <f t="shared" si="86"/>
        <v>143</v>
      </c>
      <c r="P1834" s="5" t="s">
        <v>8275</v>
      </c>
      <c r="Q1834" s="1" t="s">
        <v>8326</v>
      </c>
      <c r="R1834" s="1" t="s">
        <v>8327</v>
      </c>
      <c r="S1834" s="9">
        <f t="shared" si="84"/>
        <v>40576.539664351854</v>
      </c>
      <c r="T1834" s="11">
        <f t="shared" si="85"/>
        <v>40606.539664351854</v>
      </c>
      <c r="U1834" s="12" t="str">
        <f>TEXT(Table1[[#This Row],[Date Created Conversion (Launched at)]],"mmmm")</f>
        <v>February</v>
      </c>
      <c r="V1834" s="12">
        <f>YEAR(Table1[[#This Row],[Date Created Conversion (Launched at)]])</f>
        <v>2011</v>
      </c>
    </row>
    <row r="1835" spans="1:22" ht="43" x14ac:dyDescent="0.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 s="8">
        <v>1362211140</v>
      </c>
      <c r="J1835" s="8">
        <v>1359421403</v>
      </c>
      <c r="K1835" t="b">
        <v>0</v>
      </c>
      <c r="L1835">
        <v>25</v>
      </c>
      <c r="M1835" t="b">
        <v>1</v>
      </c>
      <c r="N1835" s="5">
        <f>Table1[[#This Row],[pledged]]/Table1[[#This Row],[backers_count]]</f>
        <v>42</v>
      </c>
      <c r="O1835" s="1">
        <f t="shared" si="86"/>
        <v>263</v>
      </c>
      <c r="P1835" s="5" t="s">
        <v>8275</v>
      </c>
      <c r="Q1835" s="1" t="s">
        <v>8326</v>
      </c>
      <c r="R1835" s="1" t="s">
        <v>8327</v>
      </c>
      <c r="S1835" s="9">
        <f t="shared" si="84"/>
        <v>41303.044016203705</v>
      </c>
      <c r="T1835" s="11">
        <f t="shared" si="85"/>
        <v>41335.332638888889</v>
      </c>
      <c r="U1835" s="12" t="str">
        <f>TEXT(Table1[[#This Row],[Date Created Conversion (Launched at)]],"mmmm")</f>
        <v>January</v>
      </c>
      <c r="V1835" s="12">
        <f>YEAR(Table1[[#This Row],[Date Created Conversion (Launched at)]])</f>
        <v>2013</v>
      </c>
    </row>
    <row r="1836" spans="1:22" ht="28.7" x14ac:dyDescent="0.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 s="8">
        <v>1422140895</v>
      </c>
      <c r="J1836" s="8">
        <v>1418684895</v>
      </c>
      <c r="K1836" t="b">
        <v>0</v>
      </c>
      <c r="L1836">
        <v>90</v>
      </c>
      <c r="M1836" t="b">
        <v>1</v>
      </c>
      <c r="N1836" s="5">
        <f>Table1[[#This Row],[pledged]]/Table1[[#This Row],[backers_count]]</f>
        <v>131.16666666666666</v>
      </c>
      <c r="O1836" s="1">
        <f t="shared" si="86"/>
        <v>118</v>
      </c>
      <c r="P1836" s="5" t="s">
        <v>8275</v>
      </c>
      <c r="Q1836" s="1" t="s">
        <v>8326</v>
      </c>
      <c r="R1836" s="1" t="s">
        <v>8327</v>
      </c>
      <c r="S1836" s="9">
        <f t="shared" si="84"/>
        <v>41988.964062500003</v>
      </c>
      <c r="T1836" s="11">
        <f t="shared" si="85"/>
        <v>42028.964062500003</v>
      </c>
      <c r="U1836" s="12" t="str">
        <f>TEXT(Table1[[#This Row],[Date Created Conversion (Launched at)]],"mmmm")</f>
        <v>December</v>
      </c>
      <c r="V1836" s="12">
        <f>YEAR(Table1[[#This Row],[Date Created Conversion (Launched at)]])</f>
        <v>2014</v>
      </c>
    </row>
    <row r="1837" spans="1:22" ht="57.35" x14ac:dyDescent="0.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 s="8">
        <v>1459439471</v>
      </c>
      <c r="J1837" s="8">
        <v>1456851071</v>
      </c>
      <c r="K1837" t="b">
        <v>0</v>
      </c>
      <c r="L1837">
        <v>11</v>
      </c>
      <c r="M1837" t="b">
        <v>1</v>
      </c>
      <c r="N1837" s="5">
        <f>Table1[[#This Row],[pledged]]/Table1[[#This Row],[backers_count]]</f>
        <v>47.272727272727273</v>
      </c>
      <c r="O1837" s="1">
        <f t="shared" si="86"/>
        <v>104</v>
      </c>
      <c r="P1837" s="5" t="s">
        <v>8275</v>
      </c>
      <c r="Q1837" s="1" t="s">
        <v>8326</v>
      </c>
      <c r="R1837" s="1" t="s">
        <v>8327</v>
      </c>
      <c r="S1837" s="9">
        <f t="shared" si="84"/>
        <v>42430.702210648145</v>
      </c>
      <c r="T1837" s="11">
        <f t="shared" si="85"/>
        <v>42460.660543981481</v>
      </c>
      <c r="U1837" s="12" t="str">
        <f>TEXT(Table1[[#This Row],[Date Created Conversion (Launched at)]],"mmmm")</f>
        <v>March</v>
      </c>
      <c r="V1837" s="12">
        <f>YEAR(Table1[[#This Row],[Date Created Conversion (Launched at)]])</f>
        <v>2016</v>
      </c>
    </row>
    <row r="1838" spans="1:22" x14ac:dyDescent="0.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 s="8">
        <v>1361129129</v>
      </c>
      <c r="J1838" s="8">
        <v>1359660329</v>
      </c>
      <c r="K1838" t="b">
        <v>0</v>
      </c>
      <c r="L1838">
        <v>55</v>
      </c>
      <c r="M1838" t="b">
        <v>1</v>
      </c>
      <c r="N1838" s="5">
        <f>Table1[[#This Row],[pledged]]/Table1[[#This Row],[backers_count]]</f>
        <v>182.12727272727273</v>
      </c>
      <c r="O1838" s="1">
        <f t="shared" si="86"/>
        <v>200</v>
      </c>
      <c r="P1838" s="5" t="s">
        <v>8275</v>
      </c>
      <c r="Q1838" s="1" t="s">
        <v>8326</v>
      </c>
      <c r="R1838" s="1" t="s">
        <v>8327</v>
      </c>
      <c r="S1838" s="9">
        <f t="shared" si="84"/>
        <v>41305.809363425928</v>
      </c>
      <c r="T1838" s="11">
        <f t="shared" si="85"/>
        <v>41322.809363425928</v>
      </c>
      <c r="U1838" s="12" t="str">
        <f>TEXT(Table1[[#This Row],[Date Created Conversion (Launched at)]],"mmmm")</f>
        <v>January</v>
      </c>
      <c r="V1838" s="12">
        <f>YEAR(Table1[[#This Row],[Date Created Conversion (Launched at)]])</f>
        <v>2013</v>
      </c>
    </row>
    <row r="1839" spans="1:22" ht="43" x14ac:dyDescent="0.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 s="8">
        <v>1332029335</v>
      </c>
      <c r="J1839" s="8">
        <v>1326848935</v>
      </c>
      <c r="K1839" t="b">
        <v>0</v>
      </c>
      <c r="L1839">
        <v>30</v>
      </c>
      <c r="M1839" t="b">
        <v>1</v>
      </c>
      <c r="N1839" s="5">
        <f>Table1[[#This Row],[pledged]]/Table1[[#This Row],[backers_count]]</f>
        <v>61.366666666666667</v>
      </c>
      <c r="O1839" s="1">
        <f t="shared" si="86"/>
        <v>307</v>
      </c>
      <c r="P1839" s="5" t="s">
        <v>8275</v>
      </c>
      <c r="Q1839" s="1" t="s">
        <v>8326</v>
      </c>
      <c r="R1839" s="1" t="s">
        <v>8327</v>
      </c>
      <c r="S1839" s="9">
        <f t="shared" si="84"/>
        <v>40926.047858796301</v>
      </c>
      <c r="T1839" s="11">
        <f t="shared" si="85"/>
        <v>40986.006192129629</v>
      </c>
      <c r="U1839" s="12" t="str">
        <f>TEXT(Table1[[#This Row],[Date Created Conversion (Launched at)]],"mmmm")</f>
        <v>January</v>
      </c>
      <c r="V1839" s="12">
        <f>YEAR(Table1[[#This Row],[Date Created Conversion (Launched at)]])</f>
        <v>2012</v>
      </c>
    </row>
    <row r="1840" spans="1:22" ht="43" x14ac:dyDescent="0.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 s="8">
        <v>1317438000</v>
      </c>
      <c r="J1840" s="8">
        <v>1314989557</v>
      </c>
      <c r="K1840" t="b">
        <v>0</v>
      </c>
      <c r="L1840">
        <v>28</v>
      </c>
      <c r="M1840" t="b">
        <v>1</v>
      </c>
      <c r="N1840" s="5">
        <f>Table1[[#This Row],[pledged]]/Table1[[#This Row],[backers_count]]</f>
        <v>35.767499999999998</v>
      </c>
      <c r="O1840" s="1">
        <f t="shared" si="86"/>
        <v>100</v>
      </c>
      <c r="P1840" s="5" t="s">
        <v>8275</v>
      </c>
      <c r="Q1840" s="1" t="s">
        <v>8326</v>
      </c>
      <c r="R1840" s="1" t="s">
        <v>8327</v>
      </c>
      <c r="S1840" s="9">
        <f t="shared" si="84"/>
        <v>40788.786539351851</v>
      </c>
      <c r="T1840" s="11">
        <f t="shared" si="85"/>
        <v>40817.125</v>
      </c>
      <c r="U1840" s="12" t="str">
        <f>TEXT(Table1[[#This Row],[Date Created Conversion (Launched at)]],"mmmm")</f>
        <v>September</v>
      </c>
      <c r="V1840" s="12">
        <f>YEAR(Table1[[#This Row],[Date Created Conversion (Launched at)]])</f>
        <v>2011</v>
      </c>
    </row>
    <row r="1841" spans="1:22" ht="43" x14ac:dyDescent="0.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 s="8">
        <v>1475342382</v>
      </c>
      <c r="J1841" s="8">
        <v>1472750382</v>
      </c>
      <c r="K1841" t="b">
        <v>0</v>
      </c>
      <c r="L1841">
        <v>45</v>
      </c>
      <c r="M1841" t="b">
        <v>1</v>
      </c>
      <c r="N1841" s="5">
        <f>Table1[[#This Row],[pledged]]/Table1[[#This Row],[backers_count]]</f>
        <v>45.62222222222222</v>
      </c>
      <c r="O1841" s="1">
        <f t="shared" si="86"/>
        <v>205</v>
      </c>
      <c r="P1841" s="5" t="s">
        <v>8275</v>
      </c>
      <c r="Q1841" s="1" t="s">
        <v>8326</v>
      </c>
      <c r="R1841" s="1" t="s">
        <v>8327</v>
      </c>
      <c r="S1841" s="9">
        <f t="shared" si="84"/>
        <v>42614.722013888888</v>
      </c>
      <c r="T1841" s="11">
        <f t="shared" si="85"/>
        <v>42644.722013888888</v>
      </c>
      <c r="U1841" s="12" t="str">
        <f>TEXT(Table1[[#This Row],[Date Created Conversion (Launched at)]],"mmmm")</f>
        <v>September</v>
      </c>
      <c r="V1841" s="12">
        <f>YEAR(Table1[[#This Row],[Date Created Conversion (Launched at)]])</f>
        <v>2016</v>
      </c>
    </row>
    <row r="1842" spans="1:22" ht="43" x14ac:dyDescent="0.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 s="8">
        <v>1367902740</v>
      </c>
      <c r="J1842" s="8">
        <v>1366251510</v>
      </c>
      <c r="K1842" t="b">
        <v>0</v>
      </c>
      <c r="L1842">
        <v>13</v>
      </c>
      <c r="M1842" t="b">
        <v>1</v>
      </c>
      <c r="N1842" s="5">
        <f>Table1[[#This Row],[pledged]]/Table1[[#This Row],[backers_count]]</f>
        <v>75.384615384615387</v>
      </c>
      <c r="O1842" s="1">
        <f t="shared" si="86"/>
        <v>109</v>
      </c>
      <c r="P1842" s="5" t="s">
        <v>8275</v>
      </c>
      <c r="Q1842" s="1" t="s">
        <v>8326</v>
      </c>
      <c r="R1842" s="1" t="s">
        <v>8327</v>
      </c>
      <c r="S1842" s="9">
        <f t="shared" si="84"/>
        <v>41382.096180555556</v>
      </c>
      <c r="T1842" s="11">
        <f t="shared" si="85"/>
        <v>41401.207638888889</v>
      </c>
      <c r="U1842" s="12" t="str">
        <f>TEXT(Table1[[#This Row],[Date Created Conversion (Launched at)]],"mmmm")</f>
        <v>April</v>
      </c>
      <c r="V1842" s="12">
        <f>YEAR(Table1[[#This Row],[Date Created Conversion (Launched at)]])</f>
        <v>2013</v>
      </c>
    </row>
    <row r="1843" spans="1:22" ht="28.7" x14ac:dyDescent="0.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 s="8">
        <v>1400561940</v>
      </c>
      <c r="J1843" s="8">
        <v>1397679445</v>
      </c>
      <c r="K1843" t="b">
        <v>0</v>
      </c>
      <c r="L1843">
        <v>40</v>
      </c>
      <c r="M1843" t="b">
        <v>1</v>
      </c>
      <c r="N1843" s="5">
        <f>Table1[[#This Row],[pledged]]/Table1[[#This Row],[backers_count]]</f>
        <v>50.875</v>
      </c>
      <c r="O1843" s="1">
        <f t="shared" si="86"/>
        <v>102</v>
      </c>
      <c r="P1843" s="5" t="s">
        <v>8275</v>
      </c>
      <c r="Q1843" s="1" t="s">
        <v>8326</v>
      </c>
      <c r="R1843" s="1" t="s">
        <v>8327</v>
      </c>
      <c r="S1843" s="9">
        <f t="shared" si="84"/>
        <v>41745.84542824074</v>
      </c>
      <c r="T1843" s="11">
        <f t="shared" si="85"/>
        <v>41779.207638888889</v>
      </c>
      <c r="U1843" s="12" t="str">
        <f>TEXT(Table1[[#This Row],[Date Created Conversion (Launched at)]],"mmmm")</f>
        <v>April</v>
      </c>
      <c r="V1843" s="12">
        <f>YEAR(Table1[[#This Row],[Date Created Conversion (Launched at)]])</f>
        <v>2014</v>
      </c>
    </row>
    <row r="1844" spans="1:22" ht="43" x14ac:dyDescent="0.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 s="8">
        <v>1425275940</v>
      </c>
      <c r="J1844" s="8">
        <v>1422371381</v>
      </c>
      <c r="K1844" t="b">
        <v>0</v>
      </c>
      <c r="L1844">
        <v>21</v>
      </c>
      <c r="M1844" t="b">
        <v>1</v>
      </c>
      <c r="N1844" s="5">
        <f>Table1[[#This Row],[pledged]]/Table1[[#This Row],[backers_count]]</f>
        <v>119.28571428571429</v>
      </c>
      <c r="O1844" s="1">
        <f t="shared" si="86"/>
        <v>125</v>
      </c>
      <c r="P1844" s="5" t="s">
        <v>8275</v>
      </c>
      <c r="Q1844" s="1" t="s">
        <v>8326</v>
      </c>
      <c r="R1844" s="1" t="s">
        <v>8327</v>
      </c>
      <c r="S1844" s="9">
        <f t="shared" si="84"/>
        <v>42031.631724537037</v>
      </c>
      <c r="T1844" s="11">
        <f t="shared" si="85"/>
        <v>42065.249305555553</v>
      </c>
      <c r="U1844" s="12" t="str">
        <f>TEXT(Table1[[#This Row],[Date Created Conversion (Launched at)]],"mmmm")</f>
        <v>January</v>
      </c>
      <c r="V1844" s="12">
        <f>YEAR(Table1[[#This Row],[Date Created Conversion (Launched at)]])</f>
        <v>2015</v>
      </c>
    </row>
    <row r="1845" spans="1:22" ht="43" x14ac:dyDescent="0.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 s="8">
        <v>1298245954</v>
      </c>
      <c r="J1845" s="8">
        <v>1295653954</v>
      </c>
      <c r="K1845" t="b">
        <v>0</v>
      </c>
      <c r="L1845">
        <v>134</v>
      </c>
      <c r="M1845" t="b">
        <v>1</v>
      </c>
      <c r="N1845" s="5">
        <f>Table1[[#This Row],[pledged]]/Table1[[#This Row],[backers_count]]</f>
        <v>92.541865671641801</v>
      </c>
      <c r="O1845" s="1">
        <f t="shared" si="86"/>
        <v>124</v>
      </c>
      <c r="P1845" s="5" t="s">
        <v>8275</v>
      </c>
      <c r="Q1845" s="1" t="s">
        <v>8326</v>
      </c>
      <c r="R1845" s="1" t="s">
        <v>8327</v>
      </c>
      <c r="S1845" s="9">
        <f t="shared" si="84"/>
        <v>40564.994837962964</v>
      </c>
      <c r="T1845" s="11">
        <f t="shared" si="85"/>
        <v>40594.994837962964</v>
      </c>
      <c r="U1845" s="12" t="str">
        <f>TEXT(Table1[[#This Row],[Date Created Conversion (Launched at)]],"mmmm")</f>
        <v>January</v>
      </c>
      <c r="V1845" s="12">
        <f>YEAR(Table1[[#This Row],[Date Created Conversion (Launched at)]])</f>
        <v>2011</v>
      </c>
    </row>
    <row r="1846" spans="1:22" ht="43" x14ac:dyDescent="0.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 s="8">
        <v>1307761200</v>
      </c>
      <c r="J1846" s="8">
        <v>1304464914</v>
      </c>
      <c r="K1846" t="b">
        <v>0</v>
      </c>
      <c r="L1846">
        <v>20</v>
      </c>
      <c r="M1846" t="b">
        <v>1</v>
      </c>
      <c r="N1846" s="5">
        <f>Table1[[#This Row],[pledged]]/Table1[[#This Row],[backers_count]]</f>
        <v>76.05</v>
      </c>
      <c r="O1846" s="1">
        <f t="shared" si="86"/>
        <v>101</v>
      </c>
      <c r="P1846" s="5" t="s">
        <v>8275</v>
      </c>
      <c r="Q1846" s="1" t="s">
        <v>8326</v>
      </c>
      <c r="R1846" s="1" t="s">
        <v>8327</v>
      </c>
      <c r="S1846" s="9">
        <f t="shared" si="84"/>
        <v>40666.973541666666</v>
      </c>
      <c r="T1846" s="11">
        <f t="shared" si="85"/>
        <v>40705.125</v>
      </c>
      <c r="U1846" s="12" t="str">
        <f>TEXT(Table1[[#This Row],[Date Created Conversion (Launched at)]],"mmmm")</f>
        <v>May</v>
      </c>
      <c r="V1846" s="12">
        <f>YEAR(Table1[[#This Row],[Date Created Conversion (Launched at)]])</f>
        <v>2011</v>
      </c>
    </row>
    <row r="1847" spans="1:22" ht="86" x14ac:dyDescent="0.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 s="8">
        <v>1466139300</v>
      </c>
      <c r="J1847" s="8">
        <v>1464854398</v>
      </c>
      <c r="K1847" t="b">
        <v>0</v>
      </c>
      <c r="L1847">
        <v>19</v>
      </c>
      <c r="M1847" t="b">
        <v>1</v>
      </c>
      <c r="N1847" s="5">
        <f>Table1[[#This Row],[pledged]]/Table1[[#This Row],[backers_count]]</f>
        <v>52.631578947368418</v>
      </c>
      <c r="O1847" s="1">
        <f t="shared" si="86"/>
        <v>100</v>
      </c>
      <c r="P1847" s="5" t="s">
        <v>8275</v>
      </c>
      <c r="Q1847" s="1" t="s">
        <v>8326</v>
      </c>
      <c r="R1847" s="1" t="s">
        <v>8327</v>
      </c>
      <c r="S1847" s="9">
        <f t="shared" si="84"/>
        <v>42523.333310185189</v>
      </c>
      <c r="T1847" s="11">
        <f t="shared" si="85"/>
        <v>42538.204861111109</v>
      </c>
      <c r="U1847" s="12" t="str">
        <f>TEXT(Table1[[#This Row],[Date Created Conversion (Launched at)]],"mmmm")</f>
        <v>June</v>
      </c>
      <c r="V1847" s="12">
        <f>YEAR(Table1[[#This Row],[Date Created Conversion (Launched at)]])</f>
        <v>2016</v>
      </c>
    </row>
    <row r="1848" spans="1:22" ht="43" x14ac:dyDescent="0.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 s="8">
        <v>1355585777</v>
      </c>
      <c r="J1848" s="8">
        <v>1352993777</v>
      </c>
      <c r="K1848" t="b">
        <v>0</v>
      </c>
      <c r="L1848">
        <v>209</v>
      </c>
      <c r="M1848" t="b">
        <v>1</v>
      </c>
      <c r="N1848" s="5">
        <f>Table1[[#This Row],[pledged]]/Table1[[#This Row],[backers_count]]</f>
        <v>98.990430622009569</v>
      </c>
      <c r="O1848" s="1">
        <f t="shared" si="86"/>
        <v>138</v>
      </c>
      <c r="P1848" s="5" t="s">
        <v>8275</v>
      </c>
      <c r="Q1848" s="1" t="s">
        <v>8326</v>
      </c>
      <c r="R1848" s="1" t="s">
        <v>8327</v>
      </c>
      <c r="S1848" s="9">
        <f t="shared" si="84"/>
        <v>41228.650196759263</v>
      </c>
      <c r="T1848" s="11">
        <f t="shared" si="85"/>
        <v>41258.650196759263</v>
      </c>
      <c r="U1848" s="12" t="str">
        <f>TEXT(Table1[[#This Row],[Date Created Conversion (Launched at)]],"mmmm")</f>
        <v>November</v>
      </c>
      <c r="V1848" s="12">
        <f>YEAR(Table1[[#This Row],[Date Created Conversion (Launched at)]])</f>
        <v>2012</v>
      </c>
    </row>
    <row r="1849" spans="1:22" ht="43" x14ac:dyDescent="0.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 s="8">
        <v>1429594832</v>
      </c>
      <c r="J1849" s="8">
        <v>1427780432</v>
      </c>
      <c r="K1849" t="b">
        <v>0</v>
      </c>
      <c r="L1849">
        <v>38</v>
      </c>
      <c r="M1849" t="b">
        <v>1</v>
      </c>
      <c r="N1849" s="5">
        <f>Table1[[#This Row],[pledged]]/Table1[[#This Row],[backers_count]]</f>
        <v>79.526315789473685</v>
      </c>
      <c r="O1849" s="1">
        <f t="shared" si="86"/>
        <v>121</v>
      </c>
      <c r="P1849" s="5" t="s">
        <v>8275</v>
      </c>
      <c r="Q1849" s="1" t="s">
        <v>8326</v>
      </c>
      <c r="R1849" s="1" t="s">
        <v>8327</v>
      </c>
      <c r="S1849" s="9">
        <f t="shared" si="84"/>
        <v>42094.236481481479</v>
      </c>
      <c r="T1849" s="11">
        <f t="shared" si="85"/>
        <v>42115.236481481479</v>
      </c>
      <c r="U1849" s="12" t="str">
        <f>TEXT(Table1[[#This Row],[Date Created Conversion (Launched at)]],"mmmm")</f>
        <v>March</v>
      </c>
      <c r="V1849" s="12">
        <f>YEAR(Table1[[#This Row],[Date Created Conversion (Launched at)]])</f>
        <v>2015</v>
      </c>
    </row>
    <row r="1850" spans="1:22" ht="43" x14ac:dyDescent="0.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 s="8">
        <v>1312095540</v>
      </c>
      <c r="J1850" s="8">
        <v>1306608888</v>
      </c>
      <c r="K1850" t="b">
        <v>0</v>
      </c>
      <c r="L1850">
        <v>24</v>
      </c>
      <c r="M1850" t="b">
        <v>1</v>
      </c>
      <c r="N1850" s="5">
        <f>Table1[[#This Row],[pledged]]/Table1[[#This Row],[backers_count]]</f>
        <v>134.20833333333334</v>
      </c>
      <c r="O1850" s="1">
        <f t="shared" si="86"/>
        <v>107</v>
      </c>
      <c r="P1850" s="5" t="s">
        <v>8275</v>
      </c>
      <c r="Q1850" s="1" t="s">
        <v>8326</v>
      </c>
      <c r="R1850" s="1" t="s">
        <v>8327</v>
      </c>
      <c r="S1850" s="9">
        <f t="shared" si="84"/>
        <v>40691.788055555553</v>
      </c>
      <c r="T1850" s="11">
        <f t="shared" si="85"/>
        <v>40755.290972222225</v>
      </c>
      <c r="U1850" s="12" t="str">
        <f>TEXT(Table1[[#This Row],[Date Created Conversion (Launched at)]],"mmmm")</f>
        <v>May</v>
      </c>
      <c r="V1850" s="12">
        <f>YEAR(Table1[[#This Row],[Date Created Conversion (Launched at)]])</f>
        <v>2011</v>
      </c>
    </row>
    <row r="1851" spans="1:22" ht="28.7" x14ac:dyDescent="0.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 s="8">
        <v>1350505059</v>
      </c>
      <c r="J1851" s="8">
        <v>1347913059</v>
      </c>
      <c r="K1851" t="b">
        <v>0</v>
      </c>
      <c r="L1851">
        <v>8</v>
      </c>
      <c r="M1851" t="b">
        <v>1</v>
      </c>
      <c r="N1851" s="5">
        <f>Table1[[#This Row],[pledged]]/Table1[[#This Row],[backers_count]]</f>
        <v>37.625</v>
      </c>
      <c r="O1851" s="1">
        <f t="shared" si="86"/>
        <v>100</v>
      </c>
      <c r="P1851" s="5" t="s">
        <v>8275</v>
      </c>
      <c r="Q1851" s="1" t="s">
        <v>8326</v>
      </c>
      <c r="R1851" s="1" t="s">
        <v>8327</v>
      </c>
      <c r="S1851" s="9">
        <f t="shared" si="84"/>
        <v>41169.845590277779</v>
      </c>
      <c r="T1851" s="11">
        <f t="shared" si="85"/>
        <v>41199.845590277779</v>
      </c>
      <c r="U1851" s="12" t="str">
        <f>TEXT(Table1[[#This Row],[Date Created Conversion (Launched at)]],"mmmm")</f>
        <v>September</v>
      </c>
      <c r="V1851" s="12">
        <f>YEAR(Table1[[#This Row],[Date Created Conversion (Launched at)]])</f>
        <v>2012</v>
      </c>
    </row>
    <row r="1852" spans="1:22" ht="43" x14ac:dyDescent="0.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 s="8">
        <v>1405033300</v>
      </c>
      <c r="J1852" s="8">
        <v>1402441300</v>
      </c>
      <c r="K1852" t="b">
        <v>0</v>
      </c>
      <c r="L1852">
        <v>179</v>
      </c>
      <c r="M1852" t="b">
        <v>1</v>
      </c>
      <c r="N1852" s="5">
        <f>Table1[[#This Row],[pledged]]/Table1[[#This Row],[backers_count]]</f>
        <v>51.044692737430168</v>
      </c>
      <c r="O1852" s="1">
        <f t="shared" si="86"/>
        <v>102</v>
      </c>
      <c r="P1852" s="5" t="s">
        <v>8275</v>
      </c>
      <c r="Q1852" s="1" t="s">
        <v>8326</v>
      </c>
      <c r="R1852" s="1" t="s">
        <v>8327</v>
      </c>
      <c r="S1852" s="9">
        <f t="shared" si="84"/>
        <v>41800.959490740745</v>
      </c>
      <c r="T1852" s="11">
        <f t="shared" si="85"/>
        <v>41830.959490740745</v>
      </c>
      <c r="U1852" s="12" t="str">
        <f>TEXT(Table1[[#This Row],[Date Created Conversion (Launched at)]],"mmmm")</f>
        <v>June</v>
      </c>
      <c r="V1852" s="12">
        <f>YEAR(Table1[[#This Row],[Date Created Conversion (Launched at)]])</f>
        <v>2014</v>
      </c>
    </row>
    <row r="1853" spans="1:22" ht="43" x14ac:dyDescent="0.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 s="8">
        <v>1406509200</v>
      </c>
      <c r="J1853" s="8">
        <v>1404769538</v>
      </c>
      <c r="K1853" t="b">
        <v>0</v>
      </c>
      <c r="L1853">
        <v>26</v>
      </c>
      <c r="M1853" t="b">
        <v>1</v>
      </c>
      <c r="N1853" s="5">
        <f>Table1[[#This Row],[pledged]]/Table1[[#This Row],[backers_count]]</f>
        <v>50.03846153846154</v>
      </c>
      <c r="O1853" s="1">
        <f t="shared" si="86"/>
        <v>100</v>
      </c>
      <c r="P1853" s="5" t="s">
        <v>8275</v>
      </c>
      <c r="Q1853" s="1" t="s">
        <v>8326</v>
      </c>
      <c r="R1853" s="1" t="s">
        <v>8327</v>
      </c>
      <c r="S1853" s="9">
        <f t="shared" si="84"/>
        <v>41827.906689814816</v>
      </c>
      <c r="T1853" s="11">
        <f t="shared" si="85"/>
        <v>41848.041666666664</v>
      </c>
      <c r="U1853" s="12" t="str">
        <f>TEXT(Table1[[#This Row],[Date Created Conversion (Launched at)]],"mmmm")</f>
        <v>July</v>
      </c>
      <c r="V1853" s="12">
        <f>YEAR(Table1[[#This Row],[Date Created Conversion (Launched at)]])</f>
        <v>2014</v>
      </c>
    </row>
    <row r="1854" spans="1:22" ht="43" x14ac:dyDescent="0.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 s="8">
        <v>1429920000</v>
      </c>
      <c r="J1854" s="8">
        <v>1426703452</v>
      </c>
      <c r="K1854" t="b">
        <v>0</v>
      </c>
      <c r="L1854">
        <v>131</v>
      </c>
      <c r="M1854" t="b">
        <v>1</v>
      </c>
      <c r="N1854" s="5">
        <f>Table1[[#This Row],[pledged]]/Table1[[#This Row],[backers_count]]</f>
        <v>133.93129770992365</v>
      </c>
      <c r="O1854" s="1">
        <f t="shared" si="86"/>
        <v>117</v>
      </c>
      <c r="P1854" s="5" t="s">
        <v>8275</v>
      </c>
      <c r="Q1854" s="1" t="s">
        <v>8326</v>
      </c>
      <c r="R1854" s="1" t="s">
        <v>8327</v>
      </c>
      <c r="S1854" s="9">
        <f t="shared" si="84"/>
        <v>42081.77143518519</v>
      </c>
      <c r="T1854" s="11">
        <f t="shared" si="85"/>
        <v>42119</v>
      </c>
      <c r="U1854" s="12" t="str">
        <f>TEXT(Table1[[#This Row],[Date Created Conversion (Launched at)]],"mmmm")</f>
        <v>March</v>
      </c>
      <c r="V1854" s="12">
        <f>YEAR(Table1[[#This Row],[Date Created Conversion (Launched at)]])</f>
        <v>2015</v>
      </c>
    </row>
    <row r="1855" spans="1:22" ht="43" x14ac:dyDescent="0.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 s="8">
        <v>1352860017</v>
      </c>
      <c r="J1855" s="8">
        <v>1348536417</v>
      </c>
      <c r="K1855" t="b">
        <v>0</v>
      </c>
      <c r="L1855">
        <v>14</v>
      </c>
      <c r="M1855" t="b">
        <v>1</v>
      </c>
      <c r="N1855" s="5">
        <f>Table1[[#This Row],[pledged]]/Table1[[#This Row],[backers_count]]</f>
        <v>58.214285714285715</v>
      </c>
      <c r="O1855" s="1">
        <f t="shared" si="86"/>
        <v>102</v>
      </c>
      <c r="P1855" s="5" t="s">
        <v>8275</v>
      </c>
      <c r="Q1855" s="1" t="s">
        <v>8326</v>
      </c>
      <c r="R1855" s="1" t="s">
        <v>8327</v>
      </c>
      <c r="S1855" s="9">
        <f t="shared" si="84"/>
        <v>41177.060381944444</v>
      </c>
      <c r="T1855" s="11">
        <f t="shared" si="85"/>
        <v>41227.102048611108</v>
      </c>
      <c r="U1855" s="12" t="str">
        <f>TEXT(Table1[[#This Row],[Date Created Conversion (Launched at)]],"mmmm")</f>
        <v>September</v>
      </c>
      <c r="V1855" s="12">
        <f>YEAR(Table1[[#This Row],[Date Created Conversion (Launched at)]])</f>
        <v>2012</v>
      </c>
    </row>
    <row r="1856" spans="1:22" ht="43" x14ac:dyDescent="0.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 s="8">
        <v>1369355437</v>
      </c>
      <c r="J1856" s="8">
        <v>1366763437</v>
      </c>
      <c r="K1856" t="b">
        <v>0</v>
      </c>
      <c r="L1856">
        <v>174</v>
      </c>
      <c r="M1856" t="b">
        <v>1</v>
      </c>
      <c r="N1856" s="5">
        <f>Table1[[#This Row],[pledged]]/Table1[[#This Row],[backers_count]]</f>
        <v>88.037643678160919</v>
      </c>
      <c r="O1856" s="1">
        <f t="shared" si="86"/>
        <v>102</v>
      </c>
      <c r="P1856" s="5" t="s">
        <v>8275</v>
      </c>
      <c r="Q1856" s="1" t="s">
        <v>8326</v>
      </c>
      <c r="R1856" s="1" t="s">
        <v>8327</v>
      </c>
      <c r="S1856" s="9">
        <f t="shared" si="84"/>
        <v>41388.021261574075</v>
      </c>
      <c r="T1856" s="11">
        <f t="shared" si="85"/>
        <v>41418.021261574075</v>
      </c>
      <c r="U1856" s="12" t="str">
        <f>TEXT(Table1[[#This Row],[Date Created Conversion (Launched at)]],"mmmm")</f>
        <v>April</v>
      </c>
      <c r="V1856" s="12">
        <f>YEAR(Table1[[#This Row],[Date Created Conversion (Launched at)]])</f>
        <v>2013</v>
      </c>
    </row>
    <row r="1857" spans="1:22" ht="43" x14ac:dyDescent="0.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 s="8">
        <v>1389012940</v>
      </c>
      <c r="J1857" s="8">
        <v>1385124940</v>
      </c>
      <c r="K1857" t="b">
        <v>0</v>
      </c>
      <c r="L1857">
        <v>191</v>
      </c>
      <c r="M1857" t="b">
        <v>1</v>
      </c>
      <c r="N1857" s="5">
        <f>Table1[[#This Row],[pledged]]/Table1[[#This Row],[backers_count]]</f>
        <v>70.576753926701571</v>
      </c>
      <c r="O1857" s="1">
        <f t="shared" si="86"/>
        <v>154</v>
      </c>
      <c r="P1857" s="5" t="s">
        <v>8275</v>
      </c>
      <c r="Q1857" s="1" t="s">
        <v>8326</v>
      </c>
      <c r="R1857" s="1" t="s">
        <v>8327</v>
      </c>
      <c r="S1857" s="9">
        <f t="shared" si="84"/>
        <v>41600.538657407407</v>
      </c>
      <c r="T1857" s="11">
        <f t="shared" si="85"/>
        <v>41645.538657407407</v>
      </c>
      <c r="U1857" s="12" t="str">
        <f>TEXT(Table1[[#This Row],[Date Created Conversion (Launched at)]],"mmmm")</f>
        <v>November</v>
      </c>
      <c r="V1857" s="12">
        <f>YEAR(Table1[[#This Row],[Date Created Conversion (Launched at)]])</f>
        <v>2013</v>
      </c>
    </row>
    <row r="1858" spans="1:22" ht="43" x14ac:dyDescent="0.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 s="8">
        <v>1405715472</v>
      </c>
      <c r="J1858" s="8">
        <v>1403901072</v>
      </c>
      <c r="K1858" t="b">
        <v>0</v>
      </c>
      <c r="L1858">
        <v>38</v>
      </c>
      <c r="M1858" t="b">
        <v>1</v>
      </c>
      <c r="N1858" s="5">
        <f>Table1[[#This Row],[pledged]]/Table1[[#This Row],[backers_count]]</f>
        <v>53.289473684210527</v>
      </c>
      <c r="O1858" s="1">
        <f t="shared" si="86"/>
        <v>101</v>
      </c>
      <c r="P1858" s="5" t="s">
        <v>8275</v>
      </c>
      <c r="Q1858" s="1" t="s">
        <v>8326</v>
      </c>
      <c r="R1858" s="1" t="s">
        <v>8327</v>
      </c>
      <c r="S1858" s="9">
        <f t="shared" ref="S1858:S1921" si="87">(J1858/86400)+DATE(1970,1,1)</f>
        <v>41817.854999999996</v>
      </c>
      <c r="T1858" s="11">
        <f t="shared" ref="T1858:T1921" si="88">(I1858/86400)+DATE(1970,1,1)</f>
        <v>41838.854999999996</v>
      </c>
      <c r="U1858" s="12" t="str">
        <f>TEXT(Table1[[#This Row],[Date Created Conversion (Launched at)]],"mmmm")</f>
        <v>June</v>
      </c>
      <c r="V1858" s="12">
        <f>YEAR(Table1[[#This Row],[Date Created Conversion (Launched at)]])</f>
        <v>2014</v>
      </c>
    </row>
    <row r="1859" spans="1:22" ht="43" x14ac:dyDescent="0.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 s="8">
        <v>1410546413</v>
      </c>
      <c r="J1859" s="8">
        <v>1407954413</v>
      </c>
      <c r="K1859" t="b">
        <v>0</v>
      </c>
      <c r="L1859">
        <v>22</v>
      </c>
      <c r="M1859" t="b">
        <v>1</v>
      </c>
      <c r="N1859" s="5">
        <f>Table1[[#This Row],[pledged]]/Table1[[#This Row],[backers_count]]</f>
        <v>136.36363636363637</v>
      </c>
      <c r="O1859" s="1">
        <f t="shared" ref="O1859:O1922" si="89">ROUND(($E1859/$D1859)*100,0)</f>
        <v>100</v>
      </c>
      <c r="P1859" s="5" t="s">
        <v>8275</v>
      </c>
      <c r="Q1859" s="1" t="s">
        <v>8326</v>
      </c>
      <c r="R1859" s="1" t="s">
        <v>8327</v>
      </c>
      <c r="S1859" s="9">
        <f t="shared" si="87"/>
        <v>41864.76866898148</v>
      </c>
      <c r="T1859" s="11">
        <f t="shared" si="88"/>
        <v>41894.76866898148</v>
      </c>
      <c r="U1859" s="12" t="str">
        <f>TEXT(Table1[[#This Row],[Date Created Conversion (Launched at)]],"mmmm")</f>
        <v>August</v>
      </c>
      <c r="V1859" s="12">
        <f>YEAR(Table1[[#This Row],[Date Created Conversion (Launched at)]])</f>
        <v>2014</v>
      </c>
    </row>
    <row r="1860" spans="1:22" ht="43" x14ac:dyDescent="0.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 s="8">
        <v>1324014521</v>
      </c>
      <c r="J1860" s="8">
        <v>1318826921</v>
      </c>
      <c r="K1860" t="b">
        <v>0</v>
      </c>
      <c r="L1860">
        <v>149</v>
      </c>
      <c r="M1860" t="b">
        <v>1</v>
      </c>
      <c r="N1860" s="5">
        <f>Table1[[#This Row],[pledged]]/Table1[[#This Row],[backers_count]]</f>
        <v>40.547315436241611</v>
      </c>
      <c r="O1860" s="1">
        <f t="shared" si="89"/>
        <v>109</v>
      </c>
      <c r="P1860" s="5" t="s">
        <v>8275</v>
      </c>
      <c r="Q1860" s="1" t="s">
        <v>8326</v>
      </c>
      <c r="R1860" s="1" t="s">
        <v>8327</v>
      </c>
      <c r="S1860" s="9">
        <f t="shared" si="87"/>
        <v>40833.200474537036</v>
      </c>
      <c r="T1860" s="11">
        <f t="shared" si="88"/>
        <v>40893.242141203707</v>
      </c>
      <c r="U1860" s="12" t="str">
        <f>TEXT(Table1[[#This Row],[Date Created Conversion (Launched at)]],"mmmm")</f>
        <v>October</v>
      </c>
      <c r="V1860" s="12">
        <f>YEAR(Table1[[#This Row],[Date Created Conversion (Launched at)]])</f>
        <v>2011</v>
      </c>
    </row>
    <row r="1861" spans="1:22" ht="28.7" x14ac:dyDescent="0.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 s="8">
        <v>1316716129</v>
      </c>
      <c r="J1861" s="8">
        <v>1314124129</v>
      </c>
      <c r="K1861" t="b">
        <v>0</v>
      </c>
      <c r="L1861">
        <v>56</v>
      </c>
      <c r="M1861" t="b">
        <v>1</v>
      </c>
      <c r="N1861" s="5">
        <f>Table1[[#This Row],[pledged]]/Table1[[#This Row],[backers_count]]</f>
        <v>70.625</v>
      </c>
      <c r="O1861" s="1">
        <f t="shared" si="89"/>
        <v>132</v>
      </c>
      <c r="P1861" s="5" t="s">
        <v>8275</v>
      </c>
      <c r="Q1861" s="1" t="s">
        <v>8326</v>
      </c>
      <c r="R1861" s="1" t="s">
        <v>8327</v>
      </c>
      <c r="S1861" s="9">
        <f t="shared" si="87"/>
        <v>40778.770011574074</v>
      </c>
      <c r="T1861" s="11">
        <f t="shared" si="88"/>
        <v>40808.770011574074</v>
      </c>
      <c r="U1861" s="12" t="str">
        <f>TEXT(Table1[[#This Row],[Date Created Conversion (Launched at)]],"mmmm")</f>
        <v>August</v>
      </c>
      <c r="V1861" s="12">
        <f>YEAR(Table1[[#This Row],[Date Created Conversion (Launched at)]])</f>
        <v>2011</v>
      </c>
    </row>
    <row r="1862" spans="1:22" ht="43" x14ac:dyDescent="0.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 s="8">
        <v>1391706084</v>
      </c>
      <c r="J1862" s="8">
        <v>1389891684</v>
      </c>
      <c r="K1862" t="b">
        <v>0</v>
      </c>
      <c r="L1862">
        <v>19</v>
      </c>
      <c r="M1862" t="b">
        <v>1</v>
      </c>
      <c r="N1862" s="5">
        <f>Table1[[#This Row],[pledged]]/Table1[[#This Row],[backers_count]]</f>
        <v>52.684210526315788</v>
      </c>
      <c r="O1862" s="1">
        <f t="shared" si="89"/>
        <v>133</v>
      </c>
      <c r="P1862" s="5" t="s">
        <v>8275</v>
      </c>
      <c r="Q1862" s="1" t="s">
        <v>8326</v>
      </c>
      <c r="R1862" s="1" t="s">
        <v>8327</v>
      </c>
      <c r="S1862" s="9">
        <f t="shared" si="87"/>
        <v>41655.70930555556</v>
      </c>
      <c r="T1862" s="11">
        <f t="shared" si="88"/>
        <v>41676.70930555556</v>
      </c>
      <c r="U1862" s="12" t="str">
        <f>TEXT(Table1[[#This Row],[Date Created Conversion (Launched at)]],"mmmm")</f>
        <v>January</v>
      </c>
      <c r="V1862" s="12">
        <f>YEAR(Table1[[#This Row],[Date Created Conversion (Launched at)]])</f>
        <v>2014</v>
      </c>
    </row>
    <row r="1863" spans="1:22" ht="43" x14ac:dyDescent="0.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 s="8">
        <v>1422256341</v>
      </c>
      <c r="J1863" s="8">
        <v>1419664341</v>
      </c>
      <c r="K1863" t="b">
        <v>0</v>
      </c>
      <c r="L1863">
        <v>0</v>
      </c>
      <c r="M1863" t="b">
        <v>0</v>
      </c>
      <c r="N1863" s="5" t="e">
        <f>Table1[[#This Row],[pledged]]/Table1[[#This Row],[backers_count]]</f>
        <v>#DIV/0!</v>
      </c>
      <c r="O1863" s="1">
        <f t="shared" si="89"/>
        <v>0</v>
      </c>
      <c r="P1863" s="5" t="s">
        <v>8282</v>
      </c>
      <c r="Q1863" s="1" t="s">
        <v>8334</v>
      </c>
      <c r="R1863" s="1" t="s">
        <v>8336</v>
      </c>
      <c r="S1863" s="9">
        <f t="shared" si="87"/>
        <v>42000.300243055557</v>
      </c>
      <c r="T1863" s="11">
        <f t="shared" si="88"/>
        <v>42030.300243055557</v>
      </c>
      <c r="U1863" s="12" t="str">
        <f>TEXT(Table1[[#This Row],[Date Created Conversion (Launched at)]],"mmmm")</f>
        <v>December</v>
      </c>
      <c r="V1863" s="12">
        <f>YEAR(Table1[[#This Row],[Date Created Conversion (Launched at)]])</f>
        <v>2014</v>
      </c>
    </row>
    <row r="1864" spans="1:22" ht="43" x14ac:dyDescent="0.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 s="8">
        <v>1488958200</v>
      </c>
      <c r="J1864" s="8">
        <v>1484912974</v>
      </c>
      <c r="K1864" t="b">
        <v>0</v>
      </c>
      <c r="L1864">
        <v>16</v>
      </c>
      <c r="M1864" t="b">
        <v>0</v>
      </c>
      <c r="N1864" s="5">
        <f>Table1[[#This Row],[pledged]]/Table1[[#This Row],[backers_count]]</f>
        <v>90.9375</v>
      </c>
      <c r="O1864" s="1">
        <f t="shared" si="89"/>
        <v>8</v>
      </c>
      <c r="P1864" s="5" t="s">
        <v>8282</v>
      </c>
      <c r="Q1864" s="1" t="s">
        <v>8334</v>
      </c>
      <c r="R1864" s="1" t="s">
        <v>8336</v>
      </c>
      <c r="S1864" s="9">
        <f t="shared" si="87"/>
        <v>42755.492754629631</v>
      </c>
      <c r="T1864" s="11">
        <f t="shared" si="88"/>
        <v>42802.3125</v>
      </c>
      <c r="U1864" s="12" t="str">
        <f>TEXT(Table1[[#This Row],[Date Created Conversion (Launched at)]],"mmmm")</f>
        <v>January</v>
      </c>
      <c r="V1864" s="12">
        <f>YEAR(Table1[[#This Row],[Date Created Conversion (Launched at)]])</f>
        <v>2017</v>
      </c>
    </row>
    <row r="1865" spans="1:22" ht="43" x14ac:dyDescent="0.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 s="8">
        <v>1402600085</v>
      </c>
      <c r="J1865" s="8">
        <v>1400008085</v>
      </c>
      <c r="K1865" t="b">
        <v>0</v>
      </c>
      <c r="L1865">
        <v>2</v>
      </c>
      <c r="M1865" t="b">
        <v>0</v>
      </c>
      <c r="N1865" s="5">
        <f>Table1[[#This Row],[pledged]]/Table1[[#This Row],[backers_count]]</f>
        <v>5</v>
      </c>
      <c r="O1865" s="1">
        <f t="shared" si="89"/>
        <v>0</v>
      </c>
      <c r="P1865" s="5" t="s">
        <v>8282</v>
      </c>
      <c r="Q1865" s="1" t="s">
        <v>8334</v>
      </c>
      <c r="R1865" s="1" t="s">
        <v>8336</v>
      </c>
      <c r="S1865" s="9">
        <f t="shared" si="87"/>
        <v>41772.797280092593</v>
      </c>
      <c r="T1865" s="11">
        <f t="shared" si="88"/>
        <v>41802.797280092593</v>
      </c>
      <c r="U1865" s="12" t="str">
        <f>TEXT(Table1[[#This Row],[Date Created Conversion (Launched at)]],"mmmm")</f>
        <v>May</v>
      </c>
      <c r="V1865" s="12">
        <f>YEAR(Table1[[#This Row],[Date Created Conversion (Launched at)]])</f>
        <v>2014</v>
      </c>
    </row>
    <row r="1866" spans="1:22" ht="43" x14ac:dyDescent="0.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 s="8">
        <v>1399223500</v>
      </c>
      <c r="J1866" s="8">
        <v>1396631500</v>
      </c>
      <c r="K1866" t="b">
        <v>0</v>
      </c>
      <c r="L1866">
        <v>48</v>
      </c>
      <c r="M1866" t="b">
        <v>0</v>
      </c>
      <c r="N1866" s="5">
        <f>Table1[[#This Row],[pledged]]/Table1[[#This Row],[backers_count]]</f>
        <v>58.083333333333336</v>
      </c>
      <c r="O1866" s="1">
        <f t="shared" si="89"/>
        <v>43</v>
      </c>
      <c r="P1866" s="5" t="s">
        <v>8282</v>
      </c>
      <c r="Q1866" s="1" t="s">
        <v>8334</v>
      </c>
      <c r="R1866" s="1" t="s">
        <v>8336</v>
      </c>
      <c r="S1866" s="9">
        <f t="shared" si="87"/>
        <v>41733.716435185182</v>
      </c>
      <c r="T1866" s="11">
        <f t="shared" si="88"/>
        <v>41763.716435185182</v>
      </c>
      <c r="U1866" s="12" t="str">
        <f>TEXT(Table1[[#This Row],[Date Created Conversion (Launched at)]],"mmmm")</f>
        <v>April</v>
      </c>
      <c r="V1866" s="12">
        <f>YEAR(Table1[[#This Row],[Date Created Conversion (Launched at)]])</f>
        <v>2014</v>
      </c>
    </row>
    <row r="1867" spans="1:22" ht="43" x14ac:dyDescent="0.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 s="8">
        <v>1478425747</v>
      </c>
      <c r="J1867" s="8">
        <v>1475398147</v>
      </c>
      <c r="K1867" t="b">
        <v>0</v>
      </c>
      <c r="L1867">
        <v>2</v>
      </c>
      <c r="M1867" t="b">
        <v>0</v>
      </c>
      <c r="N1867" s="5">
        <f>Table1[[#This Row],[pledged]]/Table1[[#This Row],[backers_count]]</f>
        <v>2</v>
      </c>
      <c r="O1867" s="1">
        <f t="shared" si="89"/>
        <v>0</v>
      </c>
      <c r="P1867" s="5" t="s">
        <v>8282</v>
      </c>
      <c r="Q1867" s="1" t="s">
        <v>8334</v>
      </c>
      <c r="R1867" s="1" t="s">
        <v>8336</v>
      </c>
      <c r="S1867" s="9">
        <f t="shared" si="87"/>
        <v>42645.367442129631</v>
      </c>
      <c r="T1867" s="11">
        <f t="shared" si="88"/>
        <v>42680.409108796295</v>
      </c>
      <c r="U1867" s="12" t="str">
        <f>TEXT(Table1[[#This Row],[Date Created Conversion (Launched at)]],"mmmm")</f>
        <v>October</v>
      </c>
      <c r="V1867" s="12">
        <f>YEAR(Table1[[#This Row],[Date Created Conversion (Launched at)]])</f>
        <v>2016</v>
      </c>
    </row>
    <row r="1868" spans="1:22" ht="43" x14ac:dyDescent="0.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 s="8">
        <v>1488340800</v>
      </c>
      <c r="J1868" s="8">
        <v>1483768497</v>
      </c>
      <c r="K1868" t="b">
        <v>0</v>
      </c>
      <c r="L1868">
        <v>2</v>
      </c>
      <c r="M1868" t="b">
        <v>0</v>
      </c>
      <c r="N1868" s="5">
        <f>Table1[[#This Row],[pledged]]/Table1[[#This Row],[backers_count]]</f>
        <v>62.5</v>
      </c>
      <c r="O1868" s="1">
        <f t="shared" si="89"/>
        <v>1</v>
      </c>
      <c r="P1868" s="5" t="s">
        <v>8282</v>
      </c>
      <c r="Q1868" s="1" t="s">
        <v>8334</v>
      </c>
      <c r="R1868" s="1" t="s">
        <v>8336</v>
      </c>
      <c r="S1868" s="9">
        <f t="shared" si="87"/>
        <v>42742.246493055558</v>
      </c>
      <c r="T1868" s="11">
        <f t="shared" si="88"/>
        <v>42795.166666666672</v>
      </c>
      <c r="U1868" s="12" t="str">
        <f>TEXT(Table1[[#This Row],[Date Created Conversion (Launched at)]],"mmmm")</f>
        <v>January</v>
      </c>
      <c r="V1868" s="12">
        <f>YEAR(Table1[[#This Row],[Date Created Conversion (Launched at)]])</f>
        <v>2017</v>
      </c>
    </row>
    <row r="1869" spans="1:22" ht="43" x14ac:dyDescent="0.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 s="8">
        <v>1478383912</v>
      </c>
      <c r="J1869" s="8">
        <v>1475791912</v>
      </c>
      <c r="K1869" t="b">
        <v>0</v>
      </c>
      <c r="L1869">
        <v>1</v>
      </c>
      <c r="M1869" t="b">
        <v>0</v>
      </c>
      <c r="N1869" s="5">
        <f>Table1[[#This Row],[pledged]]/Table1[[#This Row],[backers_count]]</f>
        <v>10</v>
      </c>
      <c r="O1869" s="1">
        <f t="shared" si="89"/>
        <v>0</v>
      </c>
      <c r="P1869" s="5" t="s">
        <v>8282</v>
      </c>
      <c r="Q1869" s="1" t="s">
        <v>8334</v>
      </c>
      <c r="R1869" s="1" t="s">
        <v>8336</v>
      </c>
      <c r="S1869" s="9">
        <f t="shared" si="87"/>
        <v>42649.924907407403</v>
      </c>
      <c r="T1869" s="11">
        <f t="shared" si="88"/>
        <v>42679.924907407403</v>
      </c>
      <c r="U1869" s="12" t="str">
        <f>TEXT(Table1[[#This Row],[Date Created Conversion (Launched at)]],"mmmm")</f>
        <v>October</v>
      </c>
      <c r="V1869" s="12">
        <f>YEAR(Table1[[#This Row],[Date Created Conversion (Launched at)]])</f>
        <v>2016</v>
      </c>
    </row>
    <row r="1870" spans="1:22" ht="43" x14ac:dyDescent="0.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 s="8">
        <v>1450166340</v>
      </c>
      <c r="J1870" s="8">
        <v>1448044925</v>
      </c>
      <c r="K1870" t="b">
        <v>0</v>
      </c>
      <c r="L1870">
        <v>17</v>
      </c>
      <c r="M1870" t="b">
        <v>0</v>
      </c>
      <c r="N1870" s="5">
        <f>Table1[[#This Row],[pledged]]/Table1[[#This Row],[backers_count]]</f>
        <v>71.588235294117652</v>
      </c>
      <c r="O1870" s="1">
        <f t="shared" si="89"/>
        <v>5</v>
      </c>
      <c r="P1870" s="5" t="s">
        <v>8282</v>
      </c>
      <c r="Q1870" s="1" t="s">
        <v>8334</v>
      </c>
      <c r="R1870" s="1" t="s">
        <v>8336</v>
      </c>
      <c r="S1870" s="9">
        <f t="shared" si="87"/>
        <v>42328.779224537036</v>
      </c>
      <c r="T1870" s="11">
        <f t="shared" si="88"/>
        <v>42353.332638888889</v>
      </c>
      <c r="U1870" s="12" t="str">
        <f>TEXT(Table1[[#This Row],[Date Created Conversion (Launched at)]],"mmmm")</f>
        <v>November</v>
      </c>
      <c r="V1870" s="12">
        <f>YEAR(Table1[[#This Row],[Date Created Conversion (Launched at)]])</f>
        <v>2015</v>
      </c>
    </row>
    <row r="1871" spans="1:22" ht="43" x14ac:dyDescent="0.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 s="8">
        <v>1483488249</v>
      </c>
      <c r="J1871" s="8">
        <v>1480896249</v>
      </c>
      <c r="K1871" t="b">
        <v>0</v>
      </c>
      <c r="L1871">
        <v>0</v>
      </c>
      <c r="M1871" t="b">
        <v>0</v>
      </c>
      <c r="N1871" s="5" t="e">
        <f>Table1[[#This Row],[pledged]]/Table1[[#This Row],[backers_count]]</f>
        <v>#DIV/0!</v>
      </c>
      <c r="O1871" s="1">
        <f t="shared" si="89"/>
        <v>0</v>
      </c>
      <c r="P1871" s="5" t="s">
        <v>8282</v>
      </c>
      <c r="Q1871" s="1" t="s">
        <v>8334</v>
      </c>
      <c r="R1871" s="1" t="s">
        <v>8336</v>
      </c>
      <c r="S1871" s="9">
        <f t="shared" si="87"/>
        <v>42709.002881944441</v>
      </c>
      <c r="T1871" s="11">
        <f t="shared" si="88"/>
        <v>42739.002881944441</v>
      </c>
      <c r="U1871" s="12" t="str">
        <f>TEXT(Table1[[#This Row],[Date Created Conversion (Launched at)]],"mmmm")</f>
        <v>December</v>
      </c>
      <c r="V1871" s="12">
        <f>YEAR(Table1[[#This Row],[Date Created Conversion (Launched at)]])</f>
        <v>2016</v>
      </c>
    </row>
    <row r="1872" spans="1:22" ht="43" x14ac:dyDescent="0.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 s="8">
        <v>1454213820</v>
      </c>
      <c r="J1872" s="8">
        <v>1451723535</v>
      </c>
      <c r="K1872" t="b">
        <v>0</v>
      </c>
      <c r="L1872">
        <v>11</v>
      </c>
      <c r="M1872" t="b">
        <v>0</v>
      </c>
      <c r="N1872" s="5">
        <f>Table1[[#This Row],[pledged]]/Table1[[#This Row],[backers_count]]</f>
        <v>32.81818181818182</v>
      </c>
      <c r="O1872" s="1">
        <f t="shared" si="89"/>
        <v>10</v>
      </c>
      <c r="P1872" s="5" t="s">
        <v>8282</v>
      </c>
      <c r="Q1872" s="1" t="s">
        <v>8334</v>
      </c>
      <c r="R1872" s="1" t="s">
        <v>8336</v>
      </c>
      <c r="S1872" s="9">
        <f t="shared" si="87"/>
        <v>42371.355729166666</v>
      </c>
      <c r="T1872" s="11">
        <f t="shared" si="88"/>
        <v>42400.178472222222</v>
      </c>
      <c r="U1872" s="12" t="str">
        <f>TEXT(Table1[[#This Row],[Date Created Conversion (Launched at)]],"mmmm")</f>
        <v>January</v>
      </c>
      <c r="V1872" s="12">
        <f>YEAR(Table1[[#This Row],[Date Created Conversion (Launched at)]])</f>
        <v>2016</v>
      </c>
    </row>
    <row r="1873" spans="1:22" ht="43" x14ac:dyDescent="0.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 s="8">
        <v>1416512901</v>
      </c>
      <c r="J1873" s="8">
        <v>1413053301</v>
      </c>
      <c r="K1873" t="b">
        <v>0</v>
      </c>
      <c r="L1873">
        <v>95</v>
      </c>
      <c r="M1873" t="b">
        <v>0</v>
      </c>
      <c r="N1873" s="5">
        <f>Table1[[#This Row],[pledged]]/Table1[[#This Row],[backers_count]]</f>
        <v>49.11578947368421</v>
      </c>
      <c r="O1873" s="1">
        <f t="shared" si="89"/>
        <v>72</v>
      </c>
      <c r="P1873" s="5" t="s">
        <v>8282</v>
      </c>
      <c r="Q1873" s="1" t="s">
        <v>8334</v>
      </c>
      <c r="R1873" s="1" t="s">
        <v>8336</v>
      </c>
      <c r="S1873" s="9">
        <f t="shared" si="87"/>
        <v>41923.783576388887</v>
      </c>
      <c r="T1873" s="11">
        <f t="shared" si="88"/>
        <v>41963.825243055559</v>
      </c>
      <c r="U1873" s="12" t="str">
        <f>TEXT(Table1[[#This Row],[Date Created Conversion (Launched at)]],"mmmm")</f>
        <v>October</v>
      </c>
      <c r="V1873" s="12">
        <f>YEAR(Table1[[#This Row],[Date Created Conversion (Launched at)]])</f>
        <v>2014</v>
      </c>
    </row>
    <row r="1874" spans="1:22" ht="43" x14ac:dyDescent="0.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 s="8">
        <v>1435633602</v>
      </c>
      <c r="J1874" s="8">
        <v>1433041602</v>
      </c>
      <c r="K1874" t="b">
        <v>0</v>
      </c>
      <c r="L1874">
        <v>13</v>
      </c>
      <c r="M1874" t="b">
        <v>0</v>
      </c>
      <c r="N1874" s="5">
        <f>Table1[[#This Row],[pledged]]/Table1[[#This Row],[backers_count]]</f>
        <v>16.307692307692307</v>
      </c>
      <c r="O1874" s="1">
        <f t="shared" si="89"/>
        <v>1</v>
      </c>
      <c r="P1874" s="5" t="s">
        <v>8282</v>
      </c>
      <c r="Q1874" s="1" t="s">
        <v>8334</v>
      </c>
      <c r="R1874" s="1" t="s">
        <v>8336</v>
      </c>
      <c r="S1874" s="9">
        <f t="shared" si="87"/>
        <v>42155.129652777774</v>
      </c>
      <c r="T1874" s="11">
        <f t="shared" si="88"/>
        <v>42185.129652777774</v>
      </c>
      <c r="U1874" s="12" t="str">
        <f>TEXT(Table1[[#This Row],[Date Created Conversion (Launched at)]],"mmmm")</f>
        <v>May</v>
      </c>
      <c r="V1874" s="12">
        <f>YEAR(Table1[[#This Row],[Date Created Conversion (Launched at)]])</f>
        <v>2015</v>
      </c>
    </row>
    <row r="1875" spans="1:22" ht="43" x14ac:dyDescent="0.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 s="8">
        <v>1436373900</v>
      </c>
      <c r="J1875" s="8">
        <v>1433861210</v>
      </c>
      <c r="K1875" t="b">
        <v>0</v>
      </c>
      <c r="L1875">
        <v>2</v>
      </c>
      <c r="M1875" t="b">
        <v>0</v>
      </c>
      <c r="N1875" s="5">
        <f>Table1[[#This Row],[pledged]]/Table1[[#This Row],[backers_count]]</f>
        <v>18</v>
      </c>
      <c r="O1875" s="1">
        <f t="shared" si="89"/>
        <v>0</v>
      </c>
      <c r="P1875" s="5" t="s">
        <v>8282</v>
      </c>
      <c r="Q1875" s="1" t="s">
        <v>8334</v>
      </c>
      <c r="R1875" s="1" t="s">
        <v>8336</v>
      </c>
      <c r="S1875" s="9">
        <f t="shared" si="87"/>
        <v>42164.615856481483</v>
      </c>
      <c r="T1875" s="11">
        <f t="shared" si="88"/>
        <v>42193.697916666672</v>
      </c>
      <c r="U1875" s="12" t="str">
        <f>TEXT(Table1[[#This Row],[Date Created Conversion (Launched at)]],"mmmm")</f>
        <v>June</v>
      </c>
      <c r="V1875" s="12">
        <f>YEAR(Table1[[#This Row],[Date Created Conversion (Launched at)]])</f>
        <v>2015</v>
      </c>
    </row>
    <row r="1876" spans="1:22" ht="57.35" x14ac:dyDescent="0.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 s="8">
        <v>1467155733</v>
      </c>
      <c r="J1876" s="8">
        <v>1465427733</v>
      </c>
      <c r="K1876" t="b">
        <v>0</v>
      </c>
      <c r="L1876">
        <v>2</v>
      </c>
      <c r="M1876" t="b">
        <v>0</v>
      </c>
      <c r="N1876" s="5">
        <f>Table1[[#This Row],[pledged]]/Table1[[#This Row],[backers_count]]</f>
        <v>13</v>
      </c>
      <c r="O1876" s="1">
        <f t="shared" si="89"/>
        <v>0</v>
      </c>
      <c r="P1876" s="5" t="s">
        <v>8282</v>
      </c>
      <c r="Q1876" s="1" t="s">
        <v>8334</v>
      </c>
      <c r="R1876" s="1" t="s">
        <v>8336</v>
      </c>
      <c r="S1876" s="9">
        <f t="shared" si="87"/>
        <v>42529.969131944439</v>
      </c>
      <c r="T1876" s="11">
        <f t="shared" si="88"/>
        <v>42549.969131944439</v>
      </c>
      <c r="U1876" s="12" t="str">
        <f>TEXT(Table1[[#This Row],[Date Created Conversion (Launched at)]],"mmmm")</f>
        <v>June</v>
      </c>
      <c r="V1876" s="12">
        <f>YEAR(Table1[[#This Row],[Date Created Conversion (Launched at)]])</f>
        <v>2016</v>
      </c>
    </row>
    <row r="1877" spans="1:22" ht="28.7" x14ac:dyDescent="0.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 s="8">
        <v>1470519308</v>
      </c>
      <c r="J1877" s="8">
        <v>1465335308</v>
      </c>
      <c r="K1877" t="b">
        <v>0</v>
      </c>
      <c r="L1877">
        <v>3</v>
      </c>
      <c r="M1877" t="b">
        <v>0</v>
      </c>
      <c r="N1877" s="5">
        <f>Table1[[#This Row],[pledged]]/Table1[[#This Row],[backers_count]]</f>
        <v>17</v>
      </c>
      <c r="O1877" s="1">
        <f t="shared" si="89"/>
        <v>1</v>
      </c>
      <c r="P1877" s="5" t="s">
        <v>8282</v>
      </c>
      <c r="Q1877" s="1" t="s">
        <v>8334</v>
      </c>
      <c r="R1877" s="1" t="s">
        <v>8336</v>
      </c>
      <c r="S1877" s="9">
        <f t="shared" si="87"/>
        <v>42528.899398148147</v>
      </c>
      <c r="T1877" s="11">
        <f t="shared" si="88"/>
        <v>42588.899398148147</v>
      </c>
      <c r="U1877" s="12" t="str">
        <f>TEXT(Table1[[#This Row],[Date Created Conversion (Launched at)]],"mmmm")</f>
        <v>June</v>
      </c>
      <c r="V1877" s="12">
        <f>YEAR(Table1[[#This Row],[Date Created Conversion (Launched at)]])</f>
        <v>2016</v>
      </c>
    </row>
    <row r="1878" spans="1:22" ht="43" x14ac:dyDescent="0.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 s="8">
        <v>1402901405</v>
      </c>
      <c r="J1878" s="8">
        <v>1400309405</v>
      </c>
      <c r="K1878" t="b">
        <v>0</v>
      </c>
      <c r="L1878">
        <v>0</v>
      </c>
      <c r="M1878" t="b">
        <v>0</v>
      </c>
      <c r="N1878" s="5" t="e">
        <f>Table1[[#This Row],[pledged]]/Table1[[#This Row],[backers_count]]</f>
        <v>#DIV/0!</v>
      </c>
      <c r="O1878" s="1">
        <f t="shared" si="89"/>
        <v>0</v>
      </c>
      <c r="P1878" s="5" t="s">
        <v>8282</v>
      </c>
      <c r="Q1878" s="1" t="s">
        <v>8334</v>
      </c>
      <c r="R1878" s="1" t="s">
        <v>8336</v>
      </c>
      <c r="S1878" s="9">
        <f t="shared" si="87"/>
        <v>41776.284780092596</v>
      </c>
      <c r="T1878" s="11">
        <f t="shared" si="88"/>
        <v>41806.284780092596</v>
      </c>
      <c r="U1878" s="12" t="str">
        <f>TEXT(Table1[[#This Row],[Date Created Conversion (Launched at)]],"mmmm")</f>
        <v>May</v>
      </c>
      <c r="V1878" s="12">
        <f>YEAR(Table1[[#This Row],[Date Created Conversion (Launched at)]])</f>
        <v>2014</v>
      </c>
    </row>
    <row r="1879" spans="1:22" ht="28.7" x14ac:dyDescent="0.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 s="8">
        <v>1425170525</v>
      </c>
      <c r="J1879" s="8">
        <v>1422664925</v>
      </c>
      <c r="K1879" t="b">
        <v>0</v>
      </c>
      <c r="L1879">
        <v>0</v>
      </c>
      <c r="M1879" t="b">
        <v>0</v>
      </c>
      <c r="N1879" s="5" t="e">
        <f>Table1[[#This Row],[pledged]]/Table1[[#This Row],[backers_count]]</f>
        <v>#DIV/0!</v>
      </c>
      <c r="O1879" s="1">
        <f t="shared" si="89"/>
        <v>0</v>
      </c>
      <c r="P1879" s="5" t="s">
        <v>8282</v>
      </c>
      <c r="Q1879" s="1" t="s">
        <v>8334</v>
      </c>
      <c r="R1879" s="1" t="s">
        <v>8336</v>
      </c>
      <c r="S1879" s="9">
        <f t="shared" si="87"/>
        <v>42035.029224537036</v>
      </c>
      <c r="T1879" s="11">
        <f t="shared" si="88"/>
        <v>42064.029224537036</v>
      </c>
      <c r="U1879" s="12" t="str">
        <f>TEXT(Table1[[#This Row],[Date Created Conversion (Launched at)]],"mmmm")</f>
        <v>January</v>
      </c>
      <c r="V1879" s="12">
        <f>YEAR(Table1[[#This Row],[Date Created Conversion (Launched at)]])</f>
        <v>2015</v>
      </c>
    </row>
    <row r="1880" spans="1:22" ht="43" x14ac:dyDescent="0.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 s="8">
        <v>1402618355</v>
      </c>
      <c r="J1880" s="8">
        <v>1400026355</v>
      </c>
      <c r="K1880" t="b">
        <v>0</v>
      </c>
      <c r="L1880">
        <v>0</v>
      </c>
      <c r="M1880" t="b">
        <v>0</v>
      </c>
      <c r="N1880" s="5" t="e">
        <f>Table1[[#This Row],[pledged]]/Table1[[#This Row],[backers_count]]</f>
        <v>#DIV/0!</v>
      </c>
      <c r="O1880" s="1">
        <f t="shared" si="89"/>
        <v>0</v>
      </c>
      <c r="P1880" s="5" t="s">
        <v>8282</v>
      </c>
      <c r="Q1880" s="1" t="s">
        <v>8334</v>
      </c>
      <c r="R1880" s="1" t="s">
        <v>8336</v>
      </c>
      <c r="S1880" s="9">
        <f t="shared" si="87"/>
        <v>41773.008738425924</v>
      </c>
      <c r="T1880" s="11">
        <f t="shared" si="88"/>
        <v>41803.008738425924</v>
      </c>
      <c r="U1880" s="12" t="str">
        <f>TEXT(Table1[[#This Row],[Date Created Conversion (Launched at)]],"mmmm")</f>
        <v>May</v>
      </c>
      <c r="V1880" s="12">
        <f>YEAR(Table1[[#This Row],[Date Created Conversion (Launched at)]])</f>
        <v>2014</v>
      </c>
    </row>
    <row r="1881" spans="1:22" ht="43" x14ac:dyDescent="0.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 s="8">
        <v>1457966129</v>
      </c>
      <c r="J1881" s="8">
        <v>1455377729</v>
      </c>
      <c r="K1881" t="b">
        <v>0</v>
      </c>
      <c r="L1881">
        <v>2</v>
      </c>
      <c r="M1881" t="b">
        <v>0</v>
      </c>
      <c r="N1881" s="5">
        <f>Table1[[#This Row],[pledged]]/Table1[[#This Row],[backers_count]]</f>
        <v>3</v>
      </c>
      <c r="O1881" s="1">
        <f t="shared" si="89"/>
        <v>0</v>
      </c>
      <c r="P1881" s="5" t="s">
        <v>8282</v>
      </c>
      <c r="Q1881" s="1" t="s">
        <v>8334</v>
      </c>
      <c r="R1881" s="1" t="s">
        <v>8336</v>
      </c>
      <c r="S1881" s="9">
        <f t="shared" si="87"/>
        <v>42413.649641203709</v>
      </c>
      <c r="T1881" s="11">
        <f t="shared" si="88"/>
        <v>42443.607974537037</v>
      </c>
      <c r="U1881" s="12" t="str">
        <f>TEXT(Table1[[#This Row],[Date Created Conversion (Launched at)]],"mmmm")</f>
        <v>February</v>
      </c>
      <c r="V1881" s="12">
        <f>YEAR(Table1[[#This Row],[Date Created Conversion (Launched at)]])</f>
        <v>2016</v>
      </c>
    </row>
    <row r="1882" spans="1:22" ht="28.7" x14ac:dyDescent="0.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 s="8">
        <v>1459341380</v>
      </c>
      <c r="J1882" s="8">
        <v>1456839380</v>
      </c>
      <c r="K1882" t="b">
        <v>0</v>
      </c>
      <c r="L1882">
        <v>24</v>
      </c>
      <c r="M1882" t="b">
        <v>0</v>
      </c>
      <c r="N1882" s="5">
        <f>Table1[[#This Row],[pledged]]/Table1[[#This Row],[backers_count]]</f>
        <v>41.833333333333336</v>
      </c>
      <c r="O1882" s="1">
        <f t="shared" si="89"/>
        <v>20</v>
      </c>
      <c r="P1882" s="5" t="s">
        <v>8282</v>
      </c>
      <c r="Q1882" s="1" t="s">
        <v>8334</v>
      </c>
      <c r="R1882" s="1" t="s">
        <v>8336</v>
      </c>
      <c r="S1882" s="9">
        <f t="shared" si="87"/>
        <v>42430.566898148143</v>
      </c>
      <c r="T1882" s="11">
        <f t="shared" si="88"/>
        <v>42459.525231481486</v>
      </c>
      <c r="U1882" s="12" t="str">
        <f>TEXT(Table1[[#This Row],[Date Created Conversion (Launched at)]],"mmmm")</f>
        <v>March</v>
      </c>
      <c r="V1882" s="12">
        <f>YEAR(Table1[[#This Row],[Date Created Conversion (Launched at)]])</f>
        <v>2016</v>
      </c>
    </row>
    <row r="1883" spans="1:22" ht="43" x14ac:dyDescent="0.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 s="8">
        <v>1425955189</v>
      </c>
      <c r="J1883" s="8">
        <v>1423366789</v>
      </c>
      <c r="K1883" t="b">
        <v>0</v>
      </c>
      <c r="L1883">
        <v>70</v>
      </c>
      <c r="M1883" t="b">
        <v>1</v>
      </c>
      <c r="N1883" s="5">
        <f>Table1[[#This Row],[pledged]]/Table1[[#This Row],[backers_count]]</f>
        <v>49.338428571428572</v>
      </c>
      <c r="O1883" s="1">
        <f t="shared" si="89"/>
        <v>173</v>
      </c>
      <c r="P1883" s="5" t="s">
        <v>8278</v>
      </c>
      <c r="Q1883" s="1" t="s">
        <v>8326</v>
      </c>
      <c r="R1883" s="1" t="s">
        <v>8330</v>
      </c>
      <c r="S1883" s="9">
        <f t="shared" si="87"/>
        <v>42043.152650462958</v>
      </c>
      <c r="T1883" s="11">
        <f t="shared" si="88"/>
        <v>42073.110983796301</v>
      </c>
      <c r="U1883" s="12" t="str">
        <f>TEXT(Table1[[#This Row],[Date Created Conversion (Launched at)]],"mmmm")</f>
        <v>February</v>
      </c>
      <c r="V1883" s="12">
        <f>YEAR(Table1[[#This Row],[Date Created Conversion (Launched at)]])</f>
        <v>2015</v>
      </c>
    </row>
    <row r="1884" spans="1:22" ht="43" x14ac:dyDescent="0.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 s="8">
        <v>1341964080</v>
      </c>
      <c r="J1884" s="8">
        <v>1339109212</v>
      </c>
      <c r="K1884" t="b">
        <v>0</v>
      </c>
      <c r="L1884">
        <v>81</v>
      </c>
      <c r="M1884" t="b">
        <v>1</v>
      </c>
      <c r="N1884" s="5">
        <f>Table1[[#This Row],[pledged]]/Table1[[#This Row],[backers_count]]</f>
        <v>41.728395061728392</v>
      </c>
      <c r="O1884" s="1">
        <f t="shared" si="89"/>
        <v>101</v>
      </c>
      <c r="P1884" s="5" t="s">
        <v>8278</v>
      </c>
      <c r="Q1884" s="1" t="s">
        <v>8326</v>
      </c>
      <c r="R1884" s="1" t="s">
        <v>8330</v>
      </c>
      <c r="S1884" s="9">
        <f t="shared" si="87"/>
        <v>41067.949212962965</v>
      </c>
      <c r="T1884" s="11">
        <f t="shared" si="88"/>
        <v>41100.991666666669</v>
      </c>
      <c r="U1884" s="12" t="str">
        <f>TEXT(Table1[[#This Row],[Date Created Conversion (Launched at)]],"mmmm")</f>
        <v>June</v>
      </c>
      <c r="V1884" s="12">
        <f>YEAR(Table1[[#This Row],[Date Created Conversion (Launched at)]])</f>
        <v>2012</v>
      </c>
    </row>
    <row r="1885" spans="1:22" ht="43" x14ac:dyDescent="0.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 s="8">
        <v>1333921508</v>
      </c>
      <c r="J1885" s="8">
        <v>1331333108</v>
      </c>
      <c r="K1885" t="b">
        <v>0</v>
      </c>
      <c r="L1885">
        <v>32</v>
      </c>
      <c r="M1885" t="b">
        <v>1</v>
      </c>
      <c r="N1885" s="5">
        <f>Table1[[#This Row],[pledged]]/Table1[[#This Row],[backers_count]]</f>
        <v>32.71875</v>
      </c>
      <c r="O1885" s="1">
        <f t="shared" si="89"/>
        <v>105</v>
      </c>
      <c r="P1885" s="5" t="s">
        <v>8278</v>
      </c>
      <c r="Q1885" s="1" t="s">
        <v>8326</v>
      </c>
      <c r="R1885" s="1" t="s">
        <v>8330</v>
      </c>
      <c r="S1885" s="9">
        <f t="shared" si="87"/>
        <v>40977.948009259257</v>
      </c>
      <c r="T1885" s="11">
        <f t="shared" si="88"/>
        <v>41007.906342592592</v>
      </c>
      <c r="U1885" s="12" t="str">
        <f>TEXT(Table1[[#This Row],[Date Created Conversion (Launched at)]],"mmmm")</f>
        <v>March</v>
      </c>
      <c r="V1885" s="12">
        <f>YEAR(Table1[[#This Row],[Date Created Conversion (Launched at)]])</f>
        <v>2012</v>
      </c>
    </row>
    <row r="1886" spans="1:22" ht="43" x14ac:dyDescent="0.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 s="8">
        <v>1354017600</v>
      </c>
      <c r="J1886" s="8">
        <v>1350967535</v>
      </c>
      <c r="K1886" t="b">
        <v>0</v>
      </c>
      <c r="L1886">
        <v>26</v>
      </c>
      <c r="M1886" t="b">
        <v>1</v>
      </c>
      <c r="N1886" s="5">
        <f>Table1[[#This Row],[pledged]]/Table1[[#This Row],[backers_count]]</f>
        <v>51.96153846153846</v>
      </c>
      <c r="O1886" s="1">
        <f t="shared" si="89"/>
        <v>135</v>
      </c>
      <c r="P1886" s="5" t="s">
        <v>8278</v>
      </c>
      <c r="Q1886" s="1" t="s">
        <v>8326</v>
      </c>
      <c r="R1886" s="1" t="s">
        <v>8330</v>
      </c>
      <c r="S1886" s="9">
        <f t="shared" si="87"/>
        <v>41205.198321759257</v>
      </c>
      <c r="T1886" s="11">
        <f t="shared" si="88"/>
        <v>41240.5</v>
      </c>
      <c r="U1886" s="12" t="str">
        <f>TEXT(Table1[[#This Row],[Date Created Conversion (Launched at)]],"mmmm")</f>
        <v>October</v>
      </c>
      <c r="V1886" s="12">
        <f>YEAR(Table1[[#This Row],[Date Created Conversion (Launched at)]])</f>
        <v>2012</v>
      </c>
    </row>
    <row r="1887" spans="1:22" ht="43" x14ac:dyDescent="0.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 s="8">
        <v>1344636000</v>
      </c>
      <c r="J1887" s="8">
        <v>1341800110</v>
      </c>
      <c r="K1887" t="b">
        <v>0</v>
      </c>
      <c r="L1887">
        <v>105</v>
      </c>
      <c r="M1887" t="b">
        <v>1</v>
      </c>
      <c r="N1887" s="5">
        <f>Table1[[#This Row],[pledged]]/Table1[[#This Row],[backers_count]]</f>
        <v>50.685714285714283</v>
      </c>
      <c r="O1887" s="1">
        <f t="shared" si="89"/>
        <v>116</v>
      </c>
      <c r="P1887" s="5" t="s">
        <v>8278</v>
      </c>
      <c r="Q1887" s="1" t="s">
        <v>8326</v>
      </c>
      <c r="R1887" s="1" t="s">
        <v>8330</v>
      </c>
      <c r="S1887" s="9">
        <f t="shared" si="87"/>
        <v>41099.093865740739</v>
      </c>
      <c r="T1887" s="11">
        <f t="shared" si="88"/>
        <v>41131.916666666664</v>
      </c>
      <c r="U1887" s="12" t="str">
        <f>TEXT(Table1[[#This Row],[Date Created Conversion (Launched at)]],"mmmm")</f>
        <v>July</v>
      </c>
      <c r="V1887" s="12">
        <f>YEAR(Table1[[#This Row],[Date Created Conversion (Launched at)]])</f>
        <v>2012</v>
      </c>
    </row>
    <row r="1888" spans="1:22" ht="43" x14ac:dyDescent="0.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 s="8">
        <v>1415832338</v>
      </c>
      <c r="J1888" s="8">
        <v>1413236738</v>
      </c>
      <c r="K1888" t="b">
        <v>0</v>
      </c>
      <c r="L1888">
        <v>29</v>
      </c>
      <c r="M1888" t="b">
        <v>1</v>
      </c>
      <c r="N1888" s="5">
        <f>Table1[[#This Row],[pledged]]/Table1[[#This Row],[backers_count]]</f>
        <v>42.241379310344826</v>
      </c>
      <c r="O1888" s="1">
        <f t="shared" si="89"/>
        <v>102</v>
      </c>
      <c r="P1888" s="5" t="s">
        <v>8278</v>
      </c>
      <c r="Q1888" s="1" t="s">
        <v>8326</v>
      </c>
      <c r="R1888" s="1" t="s">
        <v>8330</v>
      </c>
      <c r="S1888" s="9">
        <f t="shared" si="87"/>
        <v>41925.906689814816</v>
      </c>
      <c r="T1888" s="11">
        <f t="shared" si="88"/>
        <v>41955.94835648148</v>
      </c>
      <c r="U1888" s="12" t="str">
        <f>TEXT(Table1[[#This Row],[Date Created Conversion (Launched at)]],"mmmm")</f>
        <v>October</v>
      </c>
      <c r="V1888" s="12">
        <f>YEAR(Table1[[#This Row],[Date Created Conversion (Launched at)]])</f>
        <v>2014</v>
      </c>
    </row>
    <row r="1889" spans="1:22" ht="43" x14ac:dyDescent="0.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 s="8">
        <v>1449178200</v>
      </c>
      <c r="J1889" s="8">
        <v>1447614732</v>
      </c>
      <c r="K1889" t="b">
        <v>0</v>
      </c>
      <c r="L1889">
        <v>8</v>
      </c>
      <c r="M1889" t="b">
        <v>1</v>
      </c>
      <c r="N1889" s="5">
        <f>Table1[[#This Row],[pledged]]/Table1[[#This Row],[backers_count]]</f>
        <v>416.875</v>
      </c>
      <c r="O1889" s="1">
        <f t="shared" si="89"/>
        <v>111</v>
      </c>
      <c r="P1889" s="5" t="s">
        <v>8278</v>
      </c>
      <c r="Q1889" s="1" t="s">
        <v>8326</v>
      </c>
      <c r="R1889" s="1" t="s">
        <v>8330</v>
      </c>
      <c r="S1889" s="9">
        <f t="shared" si="87"/>
        <v>42323.800138888888</v>
      </c>
      <c r="T1889" s="11">
        <f t="shared" si="88"/>
        <v>42341.895833333328</v>
      </c>
      <c r="U1889" s="12" t="str">
        <f>TEXT(Table1[[#This Row],[Date Created Conversion (Launched at)]],"mmmm")</f>
        <v>November</v>
      </c>
      <c r="V1889" s="12">
        <f>YEAR(Table1[[#This Row],[Date Created Conversion (Launched at)]])</f>
        <v>2015</v>
      </c>
    </row>
    <row r="1890" spans="1:22" ht="43" x14ac:dyDescent="0.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 s="8">
        <v>1275368340</v>
      </c>
      <c r="J1890" s="8">
        <v>1272692732</v>
      </c>
      <c r="K1890" t="b">
        <v>0</v>
      </c>
      <c r="L1890">
        <v>89</v>
      </c>
      <c r="M1890" t="b">
        <v>1</v>
      </c>
      <c r="N1890" s="5">
        <f>Table1[[#This Row],[pledged]]/Table1[[#This Row],[backers_count]]</f>
        <v>46.651685393258425</v>
      </c>
      <c r="O1890" s="1">
        <f t="shared" si="89"/>
        <v>166</v>
      </c>
      <c r="P1890" s="5" t="s">
        <v>8278</v>
      </c>
      <c r="Q1890" s="1" t="s">
        <v>8326</v>
      </c>
      <c r="R1890" s="1" t="s">
        <v>8330</v>
      </c>
      <c r="S1890" s="9">
        <f t="shared" si="87"/>
        <v>40299.239953703705</v>
      </c>
      <c r="T1890" s="11">
        <f t="shared" si="88"/>
        <v>40330.207638888889</v>
      </c>
      <c r="U1890" s="12" t="str">
        <f>TEXT(Table1[[#This Row],[Date Created Conversion (Launched at)]],"mmmm")</f>
        <v>May</v>
      </c>
      <c r="V1890" s="12">
        <f>YEAR(Table1[[#This Row],[Date Created Conversion (Launched at)]])</f>
        <v>2010</v>
      </c>
    </row>
    <row r="1891" spans="1:22" ht="43" x14ac:dyDescent="0.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 s="8">
        <v>1363024946</v>
      </c>
      <c r="J1891" s="8">
        <v>1359140546</v>
      </c>
      <c r="K1891" t="b">
        <v>0</v>
      </c>
      <c r="L1891">
        <v>44</v>
      </c>
      <c r="M1891" t="b">
        <v>1</v>
      </c>
      <c r="N1891" s="5">
        <f>Table1[[#This Row],[pledged]]/Table1[[#This Row],[backers_count]]</f>
        <v>48.454545454545453</v>
      </c>
      <c r="O1891" s="1">
        <f t="shared" si="89"/>
        <v>107</v>
      </c>
      <c r="P1891" s="5" t="s">
        <v>8278</v>
      </c>
      <c r="Q1891" s="1" t="s">
        <v>8326</v>
      </c>
      <c r="R1891" s="1" t="s">
        <v>8330</v>
      </c>
      <c r="S1891" s="9">
        <f t="shared" si="87"/>
        <v>41299.793356481481</v>
      </c>
      <c r="T1891" s="11">
        <f t="shared" si="88"/>
        <v>41344.751689814817</v>
      </c>
      <c r="U1891" s="12" t="str">
        <f>TEXT(Table1[[#This Row],[Date Created Conversion (Launched at)]],"mmmm")</f>
        <v>January</v>
      </c>
      <c r="V1891" s="12">
        <f>YEAR(Table1[[#This Row],[Date Created Conversion (Launched at)]])</f>
        <v>2013</v>
      </c>
    </row>
    <row r="1892" spans="1:22" ht="43" x14ac:dyDescent="0.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 s="8">
        <v>1355597528</v>
      </c>
      <c r="J1892" s="8">
        <v>1353005528</v>
      </c>
      <c r="K1892" t="b">
        <v>0</v>
      </c>
      <c r="L1892">
        <v>246</v>
      </c>
      <c r="M1892" t="b">
        <v>1</v>
      </c>
      <c r="N1892" s="5">
        <f>Table1[[#This Row],[pledged]]/Table1[[#This Row],[backers_count]]</f>
        <v>70.5289837398374</v>
      </c>
      <c r="O1892" s="1">
        <f t="shared" si="89"/>
        <v>145</v>
      </c>
      <c r="P1892" s="5" t="s">
        <v>8278</v>
      </c>
      <c r="Q1892" s="1" t="s">
        <v>8326</v>
      </c>
      <c r="R1892" s="1" t="s">
        <v>8330</v>
      </c>
      <c r="S1892" s="9">
        <f t="shared" si="87"/>
        <v>41228.786203703705</v>
      </c>
      <c r="T1892" s="11">
        <f t="shared" si="88"/>
        <v>41258.786203703705</v>
      </c>
      <c r="U1892" s="12" t="str">
        <f>TEXT(Table1[[#This Row],[Date Created Conversion (Launched at)]],"mmmm")</f>
        <v>November</v>
      </c>
      <c r="V1892" s="12">
        <f>YEAR(Table1[[#This Row],[Date Created Conversion (Launched at)]])</f>
        <v>2012</v>
      </c>
    </row>
    <row r="1893" spans="1:22" ht="57.35" x14ac:dyDescent="0.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 s="8">
        <v>1279778400</v>
      </c>
      <c r="J1893" s="8">
        <v>1275851354</v>
      </c>
      <c r="K1893" t="b">
        <v>0</v>
      </c>
      <c r="L1893">
        <v>120</v>
      </c>
      <c r="M1893" t="b">
        <v>1</v>
      </c>
      <c r="N1893" s="5">
        <f>Table1[[#This Row],[pledged]]/Table1[[#This Row],[backers_count]]</f>
        <v>87.958333333333329</v>
      </c>
      <c r="O1893" s="1">
        <f t="shared" si="89"/>
        <v>106</v>
      </c>
      <c r="P1893" s="5" t="s">
        <v>8278</v>
      </c>
      <c r="Q1893" s="1" t="s">
        <v>8326</v>
      </c>
      <c r="R1893" s="1" t="s">
        <v>8330</v>
      </c>
      <c r="S1893" s="9">
        <f t="shared" si="87"/>
        <v>40335.798078703701</v>
      </c>
      <c r="T1893" s="11">
        <f t="shared" si="88"/>
        <v>40381.25</v>
      </c>
      <c r="U1893" s="12" t="str">
        <f>TEXT(Table1[[#This Row],[Date Created Conversion (Launched at)]],"mmmm")</f>
        <v>June</v>
      </c>
      <c r="V1893" s="12">
        <f>YEAR(Table1[[#This Row],[Date Created Conversion (Launched at)]])</f>
        <v>2010</v>
      </c>
    </row>
    <row r="1894" spans="1:22" ht="43" x14ac:dyDescent="0.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 s="8">
        <v>1307459881</v>
      </c>
      <c r="J1894" s="8">
        <v>1304867881</v>
      </c>
      <c r="K1894" t="b">
        <v>0</v>
      </c>
      <c r="L1894">
        <v>26</v>
      </c>
      <c r="M1894" t="b">
        <v>1</v>
      </c>
      <c r="N1894" s="5">
        <f>Table1[[#This Row],[pledged]]/Table1[[#This Row],[backers_count]]</f>
        <v>26.26923076923077</v>
      </c>
      <c r="O1894" s="1">
        <f t="shared" si="89"/>
        <v>137</v>
      </c>
      <c r="P1894" s="5" t="s">
        <v>8278</v>
      </c>
      <c r="Q1894" s="1" t="s">
        <v>8326</v>
      </c>
      <c r="R1894" s="1" t="s">
        <v>8330</v>
      </c>
      <c r="S1894" s="9">
        <f t="shared" si="87"/>
        <v>40671.637511574074</v>
      </c>
      <c r="T1894" s="11">
        <f t="shared" si="88"/>
        <v>40701.637511574074</v>
      </c>
      <c r="U1894" s="12" t="str">
        <f>TEXT(Table1[[#This Row],[Date Created Conversion (Launched at)]],"mmmm")</f>
        <v>May</v>
      </c>
      <c r="V1894" s="12">
        <f>YEAR(Table1[[#This Row],[Date Created Conversion (Launched at)]])</f>
        <v>2011</v>
      </c>
    </row>
    <row r="1895" spans="1:22" ht="43" x14ac:dyDescent="0.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 s="8">
        <v>1302926340</v>
      </c>
      <c r="J1895" s="8">
        <v>1301524585</v>
      </c>
      <c r="K1895" t="b">
        <v>0</v>
      </c>
      <c r="L1895">
        <v>45</v>
      </c>
      <c r="M1895" t="b">
        <v>1</v>
      </c>
      <c r="N1895" s="5">
        <f>Table1[[#This Row],[pledged]]/Table1[[#This Row],[backers_count]]</f>
        <v>57.777777777777779</v>
      </c>
      <c r="O1895" s="1">
        <f t="shared" si="89"/>
        <v>104</v>
      </c>
      <c r="P1895" s="5" t="s">
        <v>8278</v>
      </c>
      <c r="Q1895" s="1" t="s">
        <v>8326</v>
      </c>
      <c r="R1895" s="1" t="s">
        <v>8330</v>
      </c>
      <c r="S1895" s="9">
        <f t="shared" si="87"/>
        <v>40632.94195601852</v>
      </c>
      <c r="T1895" s="11">
        <f t="shared" si="88"/>
        <v>40649.165972222225</v>
      </c>
      <c r="U1895" s="12" t="str">
        <f>TEXT(Table1[[#This Row],[Date Created Conversion (Launched at)]],"mmmm")</f>
        <v>March</v>
      </c>
      <c r="V1895" s="12">
        <f>YEAR(Table1[[#This Row],[Date Created Conversion (Launched at)]])</f>
        <v>2011</v>
      </c>
    </row>
    <row r="1896" spans="1:22" ht="28.7" x14ac:dyDescent="0.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 s="8">
        <v>1329082983</v>
      </c>
      <c r="J1896" s="8">
        <v>1326404583</v>
      </c>
      <c r="K1896" t="b">
        <v>0</v>
      </c>
      <c r="L1896">
        <v>20</v>
      </c>
      <c r="M1896" t="b">
        <v>1</v>
      </c>
      <c r="N1896" s="5">
        <f>Table1[[#This Row],[pledged]]/Table1[[#This Row],[backers_count]]</f>
        <v>57.25</v>
      </c>
      <c r="O1896" s="1">
        <f t="shared" si="89"/>
        <v>115</v>
      </c>
      <c r="P1896" s="5" t="s">
        <v>8278</v>
      </c>
      <c r="Q1896" s="1" t="s">
        <v>8326</v>
      </c>
      <c r="R1896" s="1" t="s">
        <v>8330</v>
      </c>
      <c r="S1896" s="9">
        <f t="shared" si="87"/>
        <v>40920.90489583333</v>
      </c>
      <c r="T1896" s="11">
        <f t="shared" si="88"/>
        <v>40951.90489583333</v>
      </c>
      <c r="U1896" s="12" t="str">
        <f>TEXT(Table1[[#This Row],[Date Created Conversion (Launched at)]],"mmmm")</f>
        <v>January</v>
      </c>
      <c r="V1896" s="12">
        <f>YEAR(Table1[[#This Row],[Date Created Conversion (Launched at)]])</f>
        <v>2012</v>
      </c>
    </row>
    <row r="1897" spans="1:22" ht="43" x14ac:dyDescent="0.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 s="8">
        <v>1445363722</v>
      </c>
      <c r="J1897" s="8">
        <v>1442771722</v>
      </c>
      <c r="K1897" t="b">
        <v>0</v>
      </c>
      <c r="L1897">
        <v>47</v>
      </c>
      <c r="M1897" t="b">
        <v>1</v>
      </c>
      <c r="N1897" s="5">
        <f>Table1[[#This Row],[pledged]]/Table1[[#This Row],[backers_count]]</f>
        <v>196.34042553191489</v>
      </c>
      <c r="O1897" s="1">
        <f t="shared" si="89"/>
        <v>102</v>
      </c>
      <c r="P1897" s="5" t="s">
        <v>8278</v>
      </c>
      <c r="Q1897" s="1" t="s">
        <v>8326</v>
      </c>
      <c r="R1897" s="1" t="s">
        <v>8330</v>
      </c>
      <c r="S1897" s="9">
        <f t="shared" si="87"/>
        <v>42267.746782407412</v>
      </c>
      <c r="T1897" s="11">
        <f t="shared" si="88"/>
        <v>42297.746782407412</v>
      </c>
      <c r="U1897" s="12" t="str">
        <f>TEXT(Table1[[#This Row],[Date Created Conversion (Launched at)]],"mmmm")</f>
        <v>September</v>
      </c>
      <c r="V1897" s="12">
        <f>YEAR(Table1[[#This Row],[Date Created Conversion (Launched at)]])</f>
        <v>2015</v>
      </c>
    </row>
    <row r="1898" spans="1:22" ht="43" x14ac:dyDescent="0.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 s="8">
        <v>1334250165</v>
      </c>
      <c r="J1898" s="8">
        <v>1331658165</v>
      </c>
      <c r="K1898" t="b">
        <v>0</v>
      </c>
      <c r="L1898">
        <v>13</v>
      </c>
      <c r="M1898" t="b">
        <v>1</v>
      </c>
      <c r="N1898" s="5">
        <f>Table1[[#This Row],[pledged]]/Table1[[#This Row],[backers_count]]</f>
        <v>43</v>
      </c>
      <c r="O1898" s="1">
        <f t="shared" si="89"/>
        <v>124</v>
      </c>
      <c r="P1898" s="5" t="s">
        <v>8278</v>
      </c>
      <c r="Q1898" s="1" t="s">
        <v>8326</v>
      </c>
      <c r="R1898" s="1" t="s">
        <v>8330</v>
      </c>
      <c r="S1898" s="9">
        <f t="shared" si="87"/>
        <v>40981.710243055553</v>
      </c>
      <c r="T1898" s="11">
        <f t="shared" si="88"/>
        <v>41011.710243055553</v>
      </c>
      <c r="U1898" s="12" t="str">
        <f>TEXT(Table1[[#This Row],[Date Created Conversion (Launched at)]],"mmmm")</f>
        <v>March</v>
      </c>
      <c r="V1898" s="12">
        <f>YEAR(Table1[[#This Row],[Date Created Conversion (Launched at)]])</f>
        <v>2012</v>
      </c>
    </row>
    <row r="1899" spans="1:22" ht="43" x14ac:dyDescent="0.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 s="8">
        <v>1393966800</v>
      </c>
      <c r="J1899" s="8">
        <v>1392040806</v>
      </c>
      <c r="K1899" t="b">
        <v>0</v>
      </c>
      <c r="L1899">
        <v>183</v>
      </c>
      <c r="M1899" t="b">
        <v>1</v>
      </c>
      <c r="N1899" s="5">
        <f>Table1[[#This Row],[pledged]]/Table1[[#This Row],[backers_count]]</f>
        <v>35.551912568306008</v>
      </c>
      <c r="O1899" s="1">
        <f t="shared" si="89"/>
        <v>102</v>
      </c>
      <c r="P1899" s="5" t="s">
        <v>8278</v>
      </c>
      <c r="Q1899" s="1" t="s">
        <v>8326</v>
      </c>
      <c r="R1899" s="1" t="s">
        <v>8330</v>
      </c>
      <c r="S1899" s="9">
        <f t="shared" si="87"/>
        <v>41680.583402777775</v>
      </c>
      <c r="T1899" s="11">
        <f t="shared" si="88"/>
        <v>41702.875</v>
      </c>
      <c r="U1899" s="12" t="str">
        <f>TEXT(Table1[[#This Row],[Date Created Conversion (Launched at)]],"mmmm")</f>
        <v>February</v>
      </c>
      <c r="V1899" s="12">
        <f>YEAR(Table1[[#This Row],[Date Created Conversion (Launched at)]])</f>
        <v>2014</v>
      </c>
    </row>
    <row r="1900" spans="1:22" ht="43" x14ac:dyDescent="0.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 s="8">
        <v>1454349600</v>
      </c>
      <c r="J1900" s="8">
        <v>1451277473</v>
      </c>
      <c r="K1900" t="b">
        <v>0</v>
      </c>
      <c r="L1900">
        <v>21</v>
      </c>
      <c r="M1900" t="b">
        <v>1</v>
      </c>
      <c r="N1900" s="5">
        <f>Table1[[#This Row],[pledged]]/Table1[[#This Row],[backers_count]]</f>
        <v>68.80952380952381</v>
      </c>
      <c r="O1900" s="1">
        <f t="shared" si="89"/>
        <v>145</v>
      </c>
      <c r="P1900" s="5" t="s">
        <v>8278</v>
      </c>
      <c r="Q1900" s="1" t="s">
        <v>8326</v>
      </c>
      <c r="R1900" s="1" t="s">
        <v>8330</v>
      </c>
      <c r="S1900" s="9">
        <f t="shared" si="87"/>
        <v>42366.192974537036</v>
      </c>
      <c r="T1900" s="11">
        <f t="shared" si="88"/>
        <v>42401.75</v>
      </c>
      <c r="U1900" s="12" t="str">
        <f>TEXT(Table1[[#This Row],[Date Created Conversion (Launched at)]],"mmmm")</f>
        <v>December</v>
      </c>
      <c r="V1900" s="12">
        <f>YEAR(Table1[[#This Row],[Date Created Conversion (Launched at)]])</f>
        <v>2015</v>
      </c>
    </row>
    <row r="1901" spans="1:22" ht="43" x14ac:dyDescent="0.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 s="8">
        <v>1427319366</v>
      </c>
      <c r="J1901" s="8">
        <v>1424730966</v>
      </c>
      <c r="K1901" t="b">
        <v>0</v>
      </c>
      <c r="L1901">
        <v>42</v>
      </c>
      <c r="M1901" t="b">
        <v>1</v>
      </c>
      <c r="N1901" s="5">
        <f>Table1[[#This Row],[pledged]]/Table1[[#This Row],[backers_count]]</f>
        <v>28.571428571428573</v>
      </c>
      <c r="O1901" s="1">
        <f t="shared" si="89"/>
        <v>133</v>
      </c>
      <c r="P1901" s="5" t="s">
        <v>8278</v>
      </c>
      <c r="Q1901" s="1" t="s">
        <v>8326</v>
      </c>
      <c r="R1901" s="1" t="s">
        <v>8330</v>
      </c>
      <c r="S1901" s="9">
        <f t="shared" si="87"/>
        <v>42058.941736111112</v>
      </c>
      <c r="T1901" s="11">
        <f t="shared" si="88"/>
        <v>42088.90006944444</v>
      </c>
      <c r="U1901" s="12" t="str">
        <f>TEXT(Table1[[#This Row],[Date Created Conversion (Launched at)]],"mmmm")</f>
        <v>February</v>
      </c>
      <c r="V1901" s="12">
        <f>YEAR(Table1[[#This Row],[Date Created Conversion (Launched at)]])</f>
        <v>2015</v>
      </c>
    </row>
    <row r="1902" spans="1:22" ht="43" x14ac:dyDescent="0.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 s="8">
        <v>1349517540</v>
      </c>
      <c r="J1902" s="8">
        <v>1347137731</v>
      </c>
      <c r="K1902" t="b">
        <v>0</v>
      </c>
      <c r="L1902">
        <v>54</v>
      </c>
      <c r="M1902" t="b">
        <v>1</v>
      </c>
      <c r="N1902" s="5">
        <f>Table1[[#This Row],[pledged]]/Table1[[#This Row],[backers_count]]</f>
        <v>50.631666666666668</v>
      </c>
      <c r="O1902" s="1">
        <f t="shared" si="89"/>
        <v>109</v>
      </c>
      <c r="P1902" s="5" t="s">
        <v>8278</v>
      </c>
      <c r="Q1902" s="1" t="s">
        <v>8326</v>
      </c>
      <c r="R1902" s="1" t="s">
        <v>8330</v>
      </c>
      <c r="S1902" s="9">
        <f t="shared" si="87"/>
        <v>41160.871886574074</v>
      </c>
      <c r="T1902" s="11">
        <f t="shared" si="88"/>
        <v>41188.415972222225</v>
      </c>
      <c r="U1902" s="12" t="str">
        <f>TEXT(Table1[[#This Row],[Date Created Conversion (Launched at)]],"mmmm")</f>
        <v>September</v>
      </c>
      <c r="V1902" s="12">
        <f>YEAR(Table1[[#This Row],[Date Created Conversion (Launched at)]])</f>
        <v>2012</v>
      </c>
    </row>
    <row r="1903" spans="1:22" ht="43" x14ac:dyDescent="0.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 s="8">
        <v>1432299600</v>
      </c>
      <c r="J1903" s="8">
        <v>1429707729</v>
      </c>
      <c r="K1903" t="b">
        <v>0</v>
      </c>
      <c r="L1903">
        <v>25</v>
      </c>
      <c r="M1903" t="b">
        <v>0</v>
      </c>
      <c r="N1903" s="5">
        <f>Table1[[#This Row],[pledged]]/Table1[[#This Row],[backers_count]]</f>
        <v>106.8</v>
      </c>
      <c r="O1903" s="1">
        <f t="shared" si="89"/>
        <v>3</v>
      </c>
      <c r="P1903" s="5" t="s">
        <v>8293</v>
      </c>
      <c r="Q1903" s="1" t="s">
        <v>8320</v>
      </c>
      <c r="R1903" s="1" t="s">
        <v>8349</v>
      </c>
      <c r="S1903" s="9">
        <f t="shared" si="87"/>
        <v>42116.54315972222</v>
      </c>
      <c r="T1903" s="11">
        <f t="shared" si="88"/>
        <v>42146.541666666672</v>
      </c>
      <c r="U1903" s="12" t="str">
        <f>TEXT(Table1[[#This Row],[Date Created Conversion (Launched at)]],"mmmm")</f>
        <v>April</v>
      </c>
      <c r="V1903" s="12">
        <f>YEAR(Table1[[#This Row],[Date Created Conversion (Launched at)]])</f>
        <v>2015</v>
      </c>
    </row>
    <row r="1904" spans="1:22" ht="43" x14ac:dyDescent="0.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 s="8">
        <v>1425495447</v>
      </c>
      <c r="J1904" s="8">
        <v>1422903447</v>
      </c>
      <c r="K1904" t="b">
        <v>0</v>
      </c>
      <c r="L1904">
        <v>3</v>
      </c>
      <c r="M1904" t="b">
        <v>0</v>
      </c>
      <c r="N1904" s="5">
        <f>Table1[[#This Row],[pledged]]/Table1[[#This Row],[backers_count]]</f>
        <v>4</v>
      </c>
      <c r="O1904" s="1">
        <f t="shared" si="89"/>
        <v>1</v>
      </c>
      <c r="P1904" s="5" t="s">
        <v>8293</v>
      </c>
      <c r="Q1904" s="1" t="s">
        <v>8320</v>
      </c>
      <c r="R1904" s="1" t="s">
        <v>8349</v>
      </c>
      <c r="S1904" s="9">
        <f t="shared" si="87"/>
        <v>42037.789895833332</v>
      </c>
      <c r="T1904" s="11">
        <f t="shared" si="88"/>
        <v>42067.789895833332</v>
      </c>
      <c r="U1904" s="12" t="str">
        <f>TEXT(Table1[[#This Row],[Date Created Conversion (Launched at)]],"mmmm")</f>
        <v>February</v>
      </c>
      <c r="V1904" s="12">
        <f>YEAR(Table1[[#This Row],[Date Created Conversion (Launched at)]])</f>
        <v>2015</v>
      </c>
    </row>
    <row r="1905" spans="1:22" ht="43" x14ac:dyDescent="0.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 s="8">
        <v>1485541791</v>
      </c>
      <c r="J1905" s="8">
        <v>1480357791</v>
      </c>
      <c r="K1905" t="b">
        <v>0</v>
      </c>
      <c r="L1905">
        <v>41</v>
      </c>
      <c r="M1905" t="b">
        <v>0</v>
      </c>
      <c r="N1905" s="5">
        <f>Table1[[#This Row],[pledged]]/Table1[[#This Row],[backers_count]]</f>
        <v>34.097560975609753</v>
      </c>
      <c r="O1905" s="1">
        <f t="shared" si="89"/>
        <v>47</v>
      </c>
      <c r="P1905" s="5" t="s">
        <v>8293</v>
      </c>
      <c r="Q1905" s="1" t="s">
        <v>8320</v>
      </c>
      <c r="R1905" s="1" t="s">
        <v>8349</v>
      </c>
      <c r="S1905" s="9">
        <f t="shared" si="87"/>
        <v>42702.770729166667</v>
      </c>
      <c r="T1905" s="11">
        <f t="shared" si="88"/>
        <v>42762.770729166667</v>
      </c>
      <c r="U1905" s="12" t="str">
        <f>TEXT(Table1[[#This Row],[Date Created Conversion (Launched at)]],"mmmm")</f>
        <v>November</v>
      </c>
      <c r="V1905" s="12">
        <f>YEAR(Table1[[#This Row],[Date Created Conversion (Launched at)]])</f>
        <v>2016</v>
      </c>
    </row>
    <row r="1906" spans="1:22" ht="43" x14ac:dyDescent="0.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 s="8">
        <v>1451752021</v>
      </c>
      <c r="J1906" s="8">
        <v>1447864021</v>
      </c>
      <c r="K1906" t="b">
        <v>0</v>
      </c>
      <c r="L1906">
        <v>2</v>
      </c>
      <c r="M1906" t="b">
        <v>0</v>
      </c>
      <c r="N1906" s="5">
        <f>Table1[[#This Row],[pledged]]/Table1[[#This Row],[backers_count]]</f>
        <v>25</v>
      </c>
      <c r="O1906" s="1">
        <f t="shared" si="89"/>
        <v>0</v>
      </c>
      <c r="P1906" s="5" t="s">
        <v>8293</v>
      </c>
      <c r="Q1906" s="1" t="s">
        <v>8320</v>
      </c>
      <c r="R1906" s="1" t="s">
        <v>8349</v>
      </c>
      <c r="S1906" s="9">
        <f t="shared" si="87"/>
        <v>42326.685428240744</v>
      </c>
      <c r="T1906" s="11">
        <f t="shared" si="88"/>
        <v>42371.685428240744</v>
      </c>
      <c r="U1906" s="12" t="str">
        <f>TEXT(Table1[[#This Row],[Date Created Conversion (Launched at)]],"mmmm")</f>
        <v>November</v>
      </c>
      <c r="V1906" s="12">
        <f>YEAR(Table1[[#This Row],[Date Created Conversion (Launched at)]])</f>
        <v>2015</v>
      </c>
    </row>
    <row r="1907" spans="1:22" ht="43" x14ac:dyDescent="0.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 s="8">
        <v>1410127994</v>
      </c>
      <c r="J1907" s="8">
        <v>1407535994</v>
      </c>
      <c r="K1907" t="b">
        <v>0</v>
      </c>
      <c r="L1907">
        <v>4</v>
      </c>
      <c r="M1907" t="b">
        <v>0</v>
      </c>
      <c r="N1907" s="5">
        <f>Table1[[#This Row],[pledged]]/Table1[[#This Row],[backers_count]]</f>
        <v>10.5</v>
      </c>
      <c r="O1907" s="1">
        <f t="shared" si="89"/>
        <v>0</v>
      </c>
      <c r="P1907" s="5" t="s">
        <v>8293</v>
      </c>
      <c r="Q1907" s="1" t="s">
        <v>8320</v>
      </c>
      <c r="R1907" s="1" t="s">
        <v>8349</v>
      </c>
      <c r="S1907" s="9">
        <f t="shared" si="87"/>
        <v>41859.925856481481</v>
      </c>
      <c r="T1907" s="11">
        <f t="shared" si="88"/>
        <v>41889.925856481481</v>
      </c>
      <c r="U1907" s="12" t="str">
        <f>TEXT(Table1[[#This Row],[Date Created Conversion (Launched at)]],"mmmm")</f>
        <v>August</v>
      </c>
      <c r="V1907" s="12">
        <f>YEAR(Table1[[#This Row],[Date Created Conversion (Launched at)]])</f>
        <v>2014</v>
      </c>
    </row>
    <row r="1908" spans="1:22" ht="43" x14ac:dyDescent="0.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 s="8">
        <v>1466697983</v>
      </c>
      <c r="J1908" s="8">
        <v>1464105983</v>
      </c>
      <c r="K1908" t="b">
        <v>0</v>
      </c>
      <c r="L1908">
        <v>99</v>
      </c>
      <c r="M1908" t="b">
        <v>0</v>
      </c>
      <c r="N1908" s="5">
        <f>Table1[[#This Row],[pledged]]/Table1[[#This Row],[backers_count]]</f>
        <v>215.95959595959596</v>
      </c>
      <c r="O1908" s="1">
        <f t="shared" si="89"/>
        <v>43</v>
      </c>
      <c r="P1908" s="5" t="s">
        <v>8293</v>
      </c>
      <c r="Q1908" s="1" t="s">
        <v>8320</v>
      </c>
      <c r="R1908" s="1" t="s">
        <v>8349</v>
      </c>
      <c r="S1908" s="9">
        <f t="shared" si="87"/>
        <v>42514.671099537038</v>
      </c>
      <c r="T1908" s="11">
        <f t="shared" si="88"/>
        <v>42544.671099537038</v>
      </c>
      <c r="U1908" s="12" t="str">
        <f>TEXT(Table1[[#This Row],[Date Created Conversion (Launched at)]],"mmmm")</f>
        <v>May</v>
      </c>
      <c r="V1908" s="12">
        <f>YEAR(Table1[[#This Row],[Date Created Conversion (Launched at)]])</f>
        <v>2016</v>
      </c>
    </row>
    <row r="1909" spans="1:22" ht="43" x14ac:dyDescent="0.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 s="8">
        <v>1400853925</v>
      </c>
      <c r="J1909" s="8">
        <v>1399557925</v>
      </c>
      <c r="K1909" t="b">
        <v>0</v>
      </c>
      <c r="L1909">
        <v>4</v>
      </c>
      <c r="M1909" t="b">
        <v>0</v>
      </c>
      <c r="N1909" s="5">
        <f>Table1[[#This Row],[pledged]]/Table1[[#This Row],[backers_count]]</f>
        <v>21.25</v>
      </c>
      <c r="O1909" s="1">
        <f t="shared" si="89"/>
        <v>0</v>
      </c>
      <c r="P1909" s="5" t="s">
        <v>8293</v>
      </c>
      <c r="Q1909" s="1" t="s">
        <v>8320</v>
      </c>
      <c r="R1909" s="1" t="s">
        <v>8349</v>
      </c>
      <c r="S1909" s="9">
        <f t="shared" si="87"/>
        <v>41767.587094907409</v>
      </c>
      <c r="T1909" s="11">
        <f t="shared" si="88"/>
        <v>41782.587094907409</v>
      </c>
      <c r="U1909" s="12" t="str">
        <f>TEXT(Table1[[#This Row],[Date Created Conversion (Launched at)]],"mmmm")</f>
        <v>May</v>
      </c>
      <c r="V1909" s="12">
        <f>YEAR(Table1[[#This Row],[Date Created Conversion (Launched at)]])</f>
        <v>2014</v>
      </c>
    </row>
    <row r="1910" spans="1:22" ht="43" x14ac:dyDescent="0.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 s="8">
        <v>1483048900</v>
      </c>
      <c r="J1910" s="8">
        <v>1480456900</v>
      </c>
      <c r="K1910" t="b">
        <v>0</v>
      </c>
      <c r="L1910">
        <v>4</v>
      </c>
      <c r="M1910" t="b">
        <v>0</v>
      </c>
      <c r="N1910" s="5">
        <f>Table1[[#This Row],[pledged]]/Table1[[#This Row],[backers_count]]</f>
        <v>108.25</v>
      </c>
      <c r="O1910" s="1">
        <f t="shared" si="89"/>
        <v>2</v>
      </c>
      <c r="P1910" s="5" t="s">
        <v>8293</v>
      </c>
      <c r="Q1910" s="1" t="s">
        <v>8320</v>
      </c>
      <c r="R1910" s="1" t="s">
        <v>8349</v>
      </c>
      <c r="S1910" s="9">
        <f t="shared" si="87"/>
        <v>42703.917824074073</v>
      </c>
      <c r="T1910" s="11">
        <f t="shared" si="88"/>
        <v>42733.917824074073</v>
      </c>
      <c r="U1910" s="12" t="str">
        <f>TEXT(Table1[[#This Row],[Date Created Conversion (Launched at)]],"mmmm")</f>
        <v>November</v>
      </c>
      <c r="V1910" s="12">
        <f>YEAR(Table1[[#This Row],[Date Created Conversion (Launched at)]])</f>
        <v>2016</v>
      </c>
    </row>
    <row r="1911" spans="1:22" ht="43" x14ac:dyDescent="0.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 s="8">
        <v>1414059479</v>
      </c>
      <c r="J1911" s="8">
        <v>1411467479</v>
      </c>
      <c r="K1911" t="b">
        <v>0</v>
      </c>
      <c r="L1911">
        <v>38</v>
      </c>
      <c r="M1911" t="b">
        <v>0</v>
      </c>
      <c r="N1911" s="5">
        <f>Table1[[#This Row],[pledged]]/Table1[[#This Row],[backers_count]]</f>
        <v>129.97368421052633</v>
      </c>
      <c r="O1911" s="1">
        <f t="shared" si="89"/>
        <v>14</v>
      </c>
      <c r="P1911" s="5" t="s">
        <v>8293</v>
      </c>
      <c r="Q1911" s="1" t="s">
        <v>8320</v>
      </c>
      <c r="R1911" s="1" t="s">
        <v>8349</v>
      </c>
      <c r="S1911" s="9">
        <f t="shared" si="87"/>
        <v>41905.429155092592</v>
      </c>
      <c r="T1911" s="11">
        <f t="shared" si="88"/>
        <v>41935.429155092592</v>
      </c>
      <c r="U1911" s="12" t="str">
        <f>TEXT(Table1[[#This Row],[Date Created Conversion (Launched at)]],"mmmm")</f>
        <v>September</v>
      </c>
      <c r="V1911" s="12">
        <f>YEAR(Table1[[#This Row],[Date Created Conversion (Launched at)]])</f>
        <v>2014</v>
      </c>
    </row>
    <row r="1912" spans="1:22" ht="43" x14ac:dyDescent="0.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 s="8">
        <v>1446331500</v>
      </c>
      <c r="J1912" s="8">
        <v>1442531217</v>
      </c>
      <c r="K1912" t="b">
        <v>0</v>
      </c>
      <c r="L1912">
        <v>285</v>
      </c>
      <c r="M1912" t="b">
        <v>0</v>
      </c>
      <c r="N1912" s="5">
        <f>Table1[[#This Row],[pledged]]/Table1[[#This Row],[backers_count]]</f>
        <v>117.49473684210527</v>
      </c>
      <c r="O1912" s="1">
        <f t="shared" si="89"/>
        <v>39</v>
      </c>
      <c r="P1912" s="5" t="s">
        <v>8293</v>
      </c>
      <c r="Q1912" s="1" t="s">
        <v>8320</v>
      </c>
      <c r="R1912" s="1" t="s">
        <v>8349</v>
      </c>
      <c r="S1912" s="9">
        <f t="shared" si="87"/>
        <v>42264.963159722218</v>
      </c>
      <c r="T1912" s="11">
        <f t="shared" si="88"/>
        <v>42308.947916666672</v>
      </c>
      <c r="U1912" s="12" t="str">
        <f>TEXT(Table1[[#This Row],[Date Created Conversion (Launched at)]],"mmmm")</f>
        <v>September</v>
      </c>
      <c r="V1912" s="12">
        <f>YEAR(Table1[[#This Row],[Date Created Conversion (Launched at)]])</f>
        <v>2015</v>
      </c>
    </row>
    <row r="1913" spans="1:22" ht="43" x14ac:dyDescent="0.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 s="8">
        <v>1407545334</v>
      </c>
      <c r="J1913" s="8">
        <v>1404953334</v>
      </c>
      <c r="K1913" t="b">
        <v>0</v>
      </c>
      <c r="L1913">
        <v>1</v>
      </c>
      <c r="M1913" t="b">
        <v>0</v>
      </c>
      <c r="N1913" s="5">
        <f>Table1[[#This Row],[pledged]]/Table1[[#This Row],[backers_count]]</f>
        <v>10</v>
      </c>
      <c r="O1913" s="1">
        <f t="shared" si="89"/>
        <v>0</v>
      </c>
      <c r="P1913" s="5" t="s">
        <v>8293</v>
      </c>
      <c r="Q1913" s="1" t="s">
        <v>8320</v>
      </c>
      <c r="R1913" s="1" t="s">
        <v>8349</v>
      </c>
      <c r="S1913" s="9">
        <f t="shared" si="87"/>
        <v>41830.033958333333</v>
      </c>
      <c r="T1913" s="11">
        <f t="shared" si="88"/>
        <v>41860.033958333333</v>
      </c>
      <c r="U1913" s="12" t="str">
        <f>TEXT(Table1[[#This Row],[Date Created Conversion (Launched at)]],"mmmm")</f>
        <v>July</v>
      </c>
      <c r="V1913" s="12">
        <f>YEAR(Table1[[#This Row],[Date Created Conversion (Launched at)]])</f>
        <v>2014</v>
      </c>
    </row>
    <row r="1914" spans="1:22" ht="43" x14ac:dyDescent="0.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 s="8">
        <v>1433395560</v>
      </c>
      <c r="J1914" s="8">
        <v>1430803560</v>
      </c>
      <c r="K1914" t="b">
        <v>0</v>
      </c>
      <c r="L1914">
        <v>42</v>
      </c>
      <c r="M1914" t="b">
        <v>0</v>
      </c>
      <c r="N1914" s="5">
        <f>Table1[[#This Row],[pledged]]/Table1[[#This Row],[backers_count]]</f>
        <v>70.595238095238102</v>
      </c>
      <c r="O1914" s="1">
        <f t="shared" si="89"/>
        <v>59</v>
      </c>
      <c r="P1914" s="5" t="s">
        <v>8293</v>
      </c>
      <c r="Q1914" s="1" t="s">
        <v>8320</v>
      </c>
      <c r="R1914" s="1" t="s">
        <v>8349</v>
      </c>
      <c r="S1914" s="9">
        <f t="shared" si="87"/>
        <v>42129.226388888885</v>
      </c>
      <c r="T1914" s="11">
        <f t="shared" si="88"/>
        <v>42159.226388888885</v>
      </c>
      <c r="U1914" s="12" t="str">
        <f>TEXT(Table1[[#This Row],[Date Created Conversion (Launched at)]],"mmmm")</f>
        <v>May</v>
      </c>
      <c r="V1914" s="12">
        <f>YEAR(Table1[[#This Row],[Date Created Conversion (Launched at)]])</f>
        <v>2015</v>
      </c>
    </row>
    <row r="1915" spans="1:22" ht="28.7" x14ac:dyDescent="0.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 s="8">
        <v>1412770578</v>
      </c>
      <c r="J1915" s="8">
        <v>1410178578</v>
      </c>
      <c r="K1915" t="b">
        <v>0</v>
      </c>
      <c r="L1915">
        <v>26</v>
      </c>
      <c r="M1915" t="b">
        <v>0</v>
      </c>
      <c r="N1915" s="5">
        <f>Table1[[#This Row],[pledged]]/Table1[[#This Row],[backers_count]]</f>
        <v>24.5</v>
      </c>
      <c r="O1915" s="1">
        <f t="shared" si="89"/>
        <v>1</v>
      </c>
      <c r="P1915" s="5" t="s">
        <v>8293</v>
      </c>
      <c r="Q1915" s="1" t="s">
        <v>8320</v>
      </c>
      <c r="R1915" s="1" t="s">
        <v>8349</v>
      </c>
      <c r="S1915" s="9">
        <f t="shared" si="87"/>
        <v>41890.511319444442</v>
      </c>
      <c r="T1915" s="11">
        <f t="shared" si="88"/>
        <v>41920.511319444442</v>
      </c>
      <c r="U1915" s="12" t="str">
        <f>TEXT(Table1[[#This Row],[Date Created Conversion (Launched at)]],"mmmm")</f>
        <v>September</v>
      </c>
      <c r="V1915" s="12">
        <f>YEAR(Table1[[#This Row],[Date Created Conversion (Launched at)]])</f>
        <v>2014</v>
      </c>
    </row>
    <row r="1916" spans="1:22" ht="43" x14ac:dyDescent="0.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 s="8">
        <v>1414814340</v>
      </c>
      <c r="J1916" s="8">
        <v>1413519073</v>
      </c>
      <c r="K1916" t="b">
        <v>0</v>
      </c>
      <c r="L1916">
        <v>2</v>
      </c>
      <c r="M1916" t="b">
        <v>0</v>
      </c>
      <c r="N1916" s="5">
        <f>Table1[[#This Row],[pledged]]/Table1[[#This Row],[backers_count]]</f>
        <v>30</v>
      </c>
      <c r="O1916" s="1">
        <f t="shared" si="89"/>
        <v>9</v>
      </c>
      <c r="P1916" s="5" t="s">
        <v>8293</v>
      </c>
      <c r="Q1916" s="1" t="s">
        <v>8320</v>
      </c>
      <c r="R1916" s="1" t="s">
        <v>8349</v>
      </c>
      <c r="S1916" s="9">
        <f t="shared" si="87"/>
        <v>41929.174456018518</v>
      </c>
      <c r="T1916" s="11">
        <f t="shared" si="88"/>
        <v>41944.165972222225</v>
      </c>
      <c r="U1916" s="12" t="str">
        <f>TEXT(Table1[[#This Row],[Date Created Conversion (Launched at)]],"mmmm")</f>
        <v>October</v>
      </c>
      <c r="V1916" s="12">
        <f>YEAR(Table1[[#This Row],[Date Created Conversion (Launched at)]])</f>
        <v>2014</v>
      </c>
    </row>
    <row r="1917" spans="1:22" ht="43" x14ac:dyDescent="0.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 s="8">
        <v>1409620222</v>
      </c>
      <c r="J1917" s="8">
        <v>1407892222</v>
      </c>
      <c r="K1917" t="b">
        <v>0</v>
      </c>
      <c r="L1917">
        <v>4</v>
      </c>
      <c r="M1917" t="b">
        <v>0</v>
      </c>
      <c r="N1917" s="5">
        <f>Table1[[#This Row],[pledged]]/Table1[[#This Row],[backers_count]]</f>
        <v>2</v>
      </c>
      <c r="O1917" s="1">
        <f t="shared" si="89"/>
        <v>2</v>
      </c>
      <c r="P1917" s="5" t="s">
        <v>8293</v>
      </c>
      <c r="Q1917" s="1" t="s">
        <v>8320</v>
      </c>
      <c r="R1917" s="1" t="s">
        <v>8349</v>
      </c>
      <c r="S1917" s="9">
        <f t="shared" si="87"/>
        <v>41864.04886574074</v>
      </c>
      <c r="T1917" s="11">
        <f t="shared" si="88"/>
        <v>41884.04886574074</v>
      </c>
      <c r="U1917" s="12" t="str">
        <f>TEXT(Table1[[#This Row],[Date Created Conversion (Launched at)]],"mmmm")</f>
        <v>August</v>
      </c>
      <c r="V1917" s="12">
        <f>YEAR(Table1[[#This Row],[Date Created Conversion (Launched at)]])</f>
        <v>2014</v>
      </c>
    </row>
    <row r="1918" spans="1:22" ht="28.7" x14ac:dyDescent="0.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 s="8">
        <v>1478542375</v>
      </c>
      <c r="J1918" s="8">
        <v>1476378775</v>
      </c>
      <c r="K1918" t="b">
        <v>0</v>
      </c>
      <c r="L1918">
        <v>6</v>
      </c>
      <c r="M1918" t="b">
        <v>0</v>
      </c>
      <c r="N1918" s="5">
        <f>Table1[[#This Row],[pledged]]/Table1[[#This Row],[backers_count]]</f>
        <v>17</v>
      </c>
      <c r="O1918" s="1">
        <f t="shared" si="89"/>
        <v>1</v>
      </c>
      <c r="P1918" s="5" t="s">
        <v>8293</v>
      </c>
      <c r="Q1918" s="1" t="s">
        <v>8320</v>
      </c>
      <c r="R1918" s="1" t="s">
        <v>8349</v>
      </c>
      <c r="S1918" s="9">
        <f t="shared" si="87"/>
        <v>42656.717303240745</v>
      </c>
      <c r="T1918" s="11">
        <f t="shared" si="88"/>
        <v>42681.758969907409</v>
      </c>
      <c r="U1918" s="12" t="str">
        <f>TEXT(Table1[[#This Row],[Date Created Conversion (Launched at)]],"mmmm")</f>
        <v>October</v>
      </c>
      <c r="V1918" s="12">
        <f>YEAR(Table1[[#This Row],[Date Created Conversion (Launched at)]])</f>
        <v>2016</v>
      </c>
    </row>
    <row r="1919" spans="1:22" ht="28.7" x14ac:dyDescent="0.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 s="8">
        <v>1486708133</v>
      </c>
      <c r="J1919" s="8">
        <v>1484116133</v>
      </c>
      <c r="K1919" t="b">
        <v>0</v>
      </c>
      <c r="L1919">
        <v>70</v>
      </c>
      <c r="M1919" t="b">
        <v>0</v>
      </c>
      <c r="N1919" s="5">
        <f>Table1[[#This Row],[pledged]]/Table1[[#This Row],[backers_count]]</f>
        <v>2928.9285714285716</v>
      </c>
      <c r="O1919" s="1">
        <f t="shared" si="89"/>
        <v>53</v>
      </c>
      <c r="P1919" s="5" t="s">
        <v>8293</v>
      </c>
      <c r="Q1919" s="1" t="s">
        <v>8320</v>
      </c>
      <c r="R1919" s="1" t="s">
        <v>8349</v>
      </c>
      <c r="S1919" s="9">
        <f t="shared" si="87"/>
        <v>42746.270057870366</v>
      </c>
      <c r="T1919" s="11">
        <f t="shared" si="88"/>
        <v>42776.270057870366</v>
      </c>
      <c r="U1919" s="12" t="str">
        <f>TEXT(Table1[[#This Row],[Date Created Conversion (Launched at)]],"mmmm")</f>
        <v>January</v>
      </c>
      <c r="V1919" s="12">
        <f>YEAR(Table1[[#This Row],[Date Created Conversion (Launched at)]])</f>
        <v>2017</v>
      </c>
    </row>
    <row r="1920" spans="1:22" ht="43" x14ac:dyDescent="0.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 s="8">
        <v>1407869851</v>
      </c>
      <c r="J1920" s="8">
        <v>1404845851</v>
      </c>
      <c r="K1920" t="b">
        <v>0</v>
      </c>
      <c r="L1920">
        <v>9</v>
      </c>
      <c r="M1920" t="b">
        <v>0</v>
      </c>
      <c r="N1920" s="5">
        <f>Table1[[#This Row],[pledged]]/Table1[[#This Row],[backers_count]]</f>
        <v>28.888888888888889</v>
      </c>
      <c r="O1920" s="1">
        <f t="shared" si="89"/>
        <v>1</v>
      </c>
      <c r="P1920" s="5" t="s">
        <v>8293</v>
      </c>
      <c r="Q1920" s="1" t="s">
        <v>8320</v>
      </c>
      <c r="R1920" s="1" t="s">
        <v>8349</v>
      </c>
      <c r="S1920" s="9">
        <f t="shared" si="87"/>
        <v>41828.789942129632</v>
      </c>
      <c r="T1920" s="11">
        <f t="shared" si="88"/>
        <v>41863.789942129632</v>
      </c>
      <c r="U1920" s="12" t="str">
        <f>TEXT(Table1[[#This Row],[Date Created Conversion (Launched at)]],"mmmm")</f>
        <v>July</v>
      </c>
      <c r="V1920" s="12">
        <f>YEAR(Table1[[#This Row],[Date Created Conversion (Launched at)]])</f>
        <v>2014</v>
      </c>
    </row>
    <row r="1921" spans="1:22" ht="43" x14ac:dyDescent="0.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 s="8">
        <v>1432069249</v>
      </c>
      <c r="J1921" s="8">
        <v>1429477249</v>
      </c>
      <c r="K1921" t="b">
        <v>0</v>
      </c>
      <c r="L1921">
        <v>8</v>
      </c>
      <c r="M1921" t="b">
        <v>0</v>
      </c>
      <c r="N1921" s="5">
        <f>Table1[[#This Row],[pledged]]/Table1[[#This Row],[backers_count]]</f>
        <v>29.625</v>
      </c>
      <c r="O1921" s="1">
        <f t="shared" si="89"/>
        <v>47</v>
      </c>
      <c r="P1921" s="5" t="s">
        <v>8293</v>
      </c>
      <c r="Q1921" s="1" t="s">
        <v>8320</v>
      </c>
      <c r="R1921" s="1" t="s">
        <v>8349</v>
      </c>
      <c r="S1921" s="9">
        <f t="shared" si="87"/>
        <v>42113.875567129631</v>
      </c>
      <c r="T1921" s="11">
        <f t="shared" si="88"/>
        <v>42143.875567129631</v>
      </c>
      <c r="U1921" s="12" t="str">
        <f>TEXT(Table1[[#This Row],[Date Created Conversion (Launched at)]],"mmmm")</f>
        <v>April</v>
      </c>
      <c r="V1921" s="12">
        <f>YEAR(Table1[[#This Row],[Date Created Conversion (Launched at)]])</f>
        <v>2015</v>
      </c>
    </row>
    <row r="1922" spans="1:22" ht="43" x14ac:dyDescent="0.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 s="8">
        <v>1445468400</v>
      </c>
      <c r="J1922" s="8">
        <v>1443042061</v>
      </c>
      <c r="K1922" t="b">
        <v>0</v>
      </c>
      <c r="L1922">
        <v>105</v>
      </c>
      <c r="M1922" t="b">
        <v>0</v>
      </c>
      <c r="N1922" s="5">
        <f>Table1[[#This Row],[pledged]]/Table1[[#This Row],[backers_count]]</f>
        <v>40.980952380952381</v>
      </c>
      <c r="O1922" s="1">
        <f t="shared" si="89"/>
        <v>43</v>
      </c>
      <c r="P1922" s="5" t="s">
        <v>8293</v>
      </c>
      <c r="Q1922" s="1" t="s">
        <v>8320</v>
      </c>
      <c r="R1922" s="1" t="s">
        <v>8349</v>
      </c>
      <c r="S1922" s="9">
        <f t="shared" ref="S1922:S1985" si="90">(J1922/86400)+DATE(1970,1,1)</f>
        <v>42270.875706018516</v>
      </c>
      <c r="T1922" s="11">
        <f t="shared" ref="T1922:T1985" si="91">(I1922/86400)+DATE(1970,1,1)</f>
        <v>42298.958333333328</v>
      </c>
      <c r="U1922" s="12" t="str">
        <f>TEXT(Table1[[#This Row],[Date Created Conversion (Launched at)]],"mmmm")</f>
        <v>September</v>
      </c>
      <c r="V1922" s="12">
        <f>YEAR(Table1[[#This Row],[Date Created Conversion (Launched at)]])</f>
        <v>2015</v>
      </c>
    </row>
    <row r="1923" spans="1:22" ht="28.7" x14ac:dyDescent="0.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 s="8">
        <v>1342243143</v>
      </c>
      <c r="J1923" s="8">
        <v>1339651143</v>
      </c>
      <c r="K1923" t="b">
        <v>0</v>
      </c>
      <c r="L1923">
        <v>38</v>
      </c>
      <c r="M1923" t="b">
        <v>1</v>
      </c>
      <c r="N1923" s="5">
        <f>Table1[[#This Row],[pledged]]/Table1[[#This Row],[backers_count]]</f>
        <v>54</v>
      </c>
      <c r="O1923" s="1">
        <f t="shared" ref="O1923:O1986" si="92">ROUND(($E1923/$D1923)*100,0)</f>
        <v>137</v>
      </c>
      <c r="P1923" s="5" t="s">
        <v>8278</v>
      </c>
      <c r="Q1923" s="1" t="s">
        <v>8326</v>
      </c>
      <c r="R1923" s="1" t="s">
        <v>8330</v>
      </c>
      <c r="S1923" s="9">
        <f t="shared" si="90"/>
        <v>41074.221562500003</v>
      </c>
      <c r="T1923" s="11">
        <f t="shared" si="91"/>
        <v>41104.221562500003</v>
      </c>
      <c r="U1923" s="12" t="str">
        <f>TEXT(Table1[[#This Row],[Date Created Conversion (Launched at)]],"mmmm")</f>
        <v>June</v>
      </c>
      <c r="V1923" s="12">
        <f>YEAR(Table1[[#This Row],[Date Created Conversion (Launched at)]])</f>
        <v>2012</v>
      </c>
    </row>
    <row r="1924" spans="1:22" ht="43" x14ac:dyDescent="0.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 s="8">
        <v>1386828507</v>
      </c>
      <c r="J1924" s="8">
        <v>1384236507</v>
      </c>
      <c r="K1924" t="b">
        <v>0</v>
      </c>
      <c r="L1924">
        <v>64</v>
      </c>
      <c r="M1924" t="b">
        <v>1</v>
      </c>
      <c r="N1924" s="5">
        <f>Table1[[#This Row],[pledged]]/Table1[[#This Row],[backers_count]]</f>
        <v>36.109375</v>
      </c>
      <c r="O1924" s="1">
        <f t="shared" si="92"/>
        <v>116</v>
      </c>
      <c r="P1924" s="5" t="s">
        <v>8278</v>
      </c>
      <c r="Q1924" s="1" t="s">
        <v>8326</v>
      </c>
      <c r="R1924" s="1" t="s">
        <v>8330</v>
      </c>
      <c r="S1924" s="9">
        <f t="shared" si="90"/>
        <v>41590.255868055552</v>
      </c>
      <c r="T1924" s="11">
        <f t="shared" si="91"/>
        <v>41620.255868055552</v>
      </c>
      <c r="U1924" s="12" t="str">
        <f>TEXT(Table1[[#This Row],[Date Created Conversion (Launched at)]],"mmmm")</f>
        <v>November</v>
      </c>
      <c r="V1924" s="12">
        <f>YEAR(Table1[[#This Row],[Date Created Conversion (Launched at)]])</f>
        <v>2013</v>
      </c>
    </row>
    <row r="1925" spans="1:22" ht="43" x14ac:dyDescent="0.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 s="8">
        <v>1317099540</v>
      </c>
      <c r="J1925" s="8">
        <v>1313612532</v>
      </c>
      <c r="K1925" t="b">
        <v>0</v>
      </c>
      <c r="L1925">
        <v>13</v>
      </c>
      <c r="M1925" t="b">
        <v>1</v>
      </c>
      <c r="N1925" s="5">
        <f>Table1[[#This Row],[pledged]]/Table1[[#This Row],[backers_count]]</f>
        <v>23.153846153846153</v>
      </c>
      <c r="O1925" s="1">
        <f t="shared" si="92"/>
        <v>241</v>
      </c>
      <c r="P1925" s="5" t="s">
        <v>8278</v>
      </c>
      <c r="Q1925" s="1" t="s">
        <v>8326</v>
      </c>
      <c r="R1925" s="1" t="s">
        <v>8330</v>
      </c>
      <c r="S1925" s="9">
        <f t="shared" si="90"/>
        <v>40772.848749999997</v>
      </c>
      <c r="T1925" s="11">
        <f t="shared" si="91"/>
        <v>40813.207638888889</v>
      </c>
      <c r="U1925" s="12" t="str">
        <f>TEXT(Table1[[#This Row],[Date Created Conversion (Launched at)]],"mmmm")</f>
        <v>August</v>
      </c>
      <c r="V1925" s="12">
        <f>YEAR(Table1[[#This Row],[Date Created Conversion (Launched at)]])</f>
        <v>2011</v>
      </c>
    </row>
    <row r="1926" spans="1:22" ht="57.35" x14ac:dyDescent="0.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 s="8">
        <v>1389814380</v>
      </c>
      <c r="J1926" s="8">
        <v>1387390555</v>
      </c>
      <c r="K1926" t="b">
        <v>0</v>
      </c>
      <c r="L1926">
        <v>33</v>
      </c>
      <c r="M1926" t="b">
        <v>1</v>
      </c>
      <c r="N1926" s="5">
        <f>Table1[[#This Row],[pledged]]/Table1[[#This Row],[backers_count]]</f>
        <v>104</v>
      </c>
      <c r="O1926" s="1">
        <f t="shared" si="92"/>
        <v>114</v>
      </c>
      <c r="P1926" s="5" t="s">
        <v>8278</v>
      </c>
      <c r="Q1926" s="1" t="s">
        <v>8326</v>
      </c>
      <c r="R1926" s="1" t="s">
        <v>8330</v>
      </c>
      <c r="S1926" s="9">
        <f t="shared" si="90"/>
        <v>41626.761053240742</v>
      </c>
      <c r="T1926" s="11">
        <f t="shared" si="91"/>
        <v>41654.814583333333</v>
      </c>
      <c r="U1926" s="12" t="str">
        <f>TEXT(Table1[[#This Row],[Date Created Conversion (Launched at)]],"mmmm")</f>
        <v>December</v>
      </c>
      <c r="V1926" s="12">
        <f>YEAR(Table1[[#This Row],[Date Created Conversion (Launched at)]])</f>
        <v>2013</v>
      </c>
    </row>
    <row r="1927" spans="1:22" ht="28.7" x14ac:dyDescent="0.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 s="8">
        <v>1381449600</v>
      </c>
      <c r="J1927" s="8">
        <v>1379540288</v>
      </c>
      <c r="K1927" t="b">
        <v>0</v>
      </c>
      <c r="L1927">
        <v>52</v>
      </c>
      <c r="M1927" t="b">
        <v>1</v>
      </c>
      <c r="N1927" s="5">
        <f>Table1[[#This Row],[pledged]]/Table1[[#This Row],[backers_count]]</f>
        <v>31.826923076923077</v>
      </c>
      <c r="O1927" s="1">
        <f t="shared" si="92"/>
        <v>110</v>
      </c>
      <c r="P1927" s="5" t="s">
        <v>8278</v>
      </c>
      <c r="Q1927" s="1" t="s">
        <v>8326</v>
      </c>
      <c r="R1927" s="1" t="s">
        <v>8330</v>
      </c>
      <c r="S1927" s="9">
        <f t="shared" si="90"/>
        <v>41535.90148148148</v>
      </c>
      <c r="T1927" s="11">
        <f t="shared" si="91"/>
        <v>41558</v>
      </c>
      <c r="U1927" s="12" t="str">
        <f>TEXT(Table1[[#This Row],[Date Created Conversion (Launched at)]],"mmmm")</f>
        <v>September</v>
      </c>
      <c r="V1927" s="12">
        <f>YEAR(Table1[[#This Row],[Date Created Conversion (Launched at)]])</f>
        <v>2013</v>
      </c>
    </row>
    <row r="1928" spans="1:22" ht="57.35" x14ac:dyDescent="0.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 s="8">
        <v>1288657560</v>
      </c>
      <c r="J1928" s="8">
        <v>1286319256</v>
      </c>
      <c r="K1928" t="b">
        <v>0</v>
      </c>
      <c r="L1928">
        <v>107</v>
      </c>
      <c r="M1928" t="b">
        <v>1</v>
      </c>
      <c r="N1928" s="5">
        <f>Table1[[#This Row],[pledged]]/Table1[[#This Row],[backers_count]]</f>
        <v>27.3896261682243</v>
      </c>
      <c r="O1928" s="1">
        <f t="shared" si="92"/>
        <v>195</v>
      </c>
      <c r="P1928" s="5" t="s">
        <v>8278</v>
      </c>
      <c r="Q1928" s="1" t="s">
        <v>8326</v>
      </c>
      <c r="R1928" s="1" t="s">
        <v>8330</v>
      </c>
      <c r="S1928" s="9">
        <f t="shared" si="90"/>
        <v>40456.954351851848</v>
      </c>
      <c r="T1928" s="11">
        <f t="shared" si="91"/>
        <v>40484.018055555556</v>
      </c>
      <c r="U1928" s="12" t="str">
        <f>TEXT(Table1[[#This Row],[Date Created Conversion (Launched at)]],"mmmm")</f>
        <v>October</v>
      </c>
      <c r="V1928" s="12">
        <f>YEAR(Table1[[#This Row],[Date Created Conversion (Launched at)]])</f>
        <v>2010</v>
      </c>
    </row>
    <row r="1929" spans="1:22" x14ac:dyDescent="0.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 s="8">
        <v>1331182740</v>
      </c>
      <c r="J1929" s="8">
        <v>1329856839</v>
      </c>
      <c r="K1929" t="b">
        <v>0</v>
      </c>
      <c r="L1929">
        <v>11</v>
      </c>
      <c r="M1929" t="b">
        <v>1</v>
      </c>
      <c r="N1929" s="5">
        <f>Table1[[#This Row],[pledged]]/Table1[[#This Row],[backers_count]]</f>
        <v>56.363636363636367</v>
      </c>
      <c r="O1929" s="1">
        <f t="shared" si="92"/>
        <v>103</v>
      </c>
      <c r="P1929" s="5" t="s">
        <v>8278</v>
      </c>
      <c r="Q1929" s="1" t="s">
        <v>8326</v>
      </c>
      <c r="R1929" s="1" t="s">
        <v>8330</v>
      </c>
      <c r="S1929" s="9">
        <f t="shared" si="90"/>
        <v>40960.861562500002</v>
      </c>
      <c r="T1929" s="11">
        <f t="shared" si="91"/>
        <v>40976.207638888889</v>
      </c>
      <c r="U1929" s="12" t="str">
        <f>TEXT(Table1[[#This Row],[Date Created Conversion (Launched at)]],"mmmm")</f>
        <v>February</v>
      </c>
      <c r="V1929" s="12">
        <f>YEAR(Table1[[#This Row],[Date Created Conversion (Launched at)]])</f>
        <v>2012</v>
      </c>
    </row>
    <row r="1930" spans="1:22" ht="28.7" x14ac:dyDescent="0.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 s="8">
        <v>1367940794</v>
      </c>
      <c r="J1930" s="8">
        <v>1365348794</v>
      </c>
      <c r="K1930" t="b">
        <v>0</v>
      </c>
      <c r="L1930">
        <v>34</v>
      </c>
      <c r="M1930" t="b">
        <v>1</v>
      </c>
      <c r="N1930" s="5">
        <f>Table1[[#This Row],[pledged]]/Table1[[#This Row],[backers_count]]</f>
        <v>77.352941176470594</v>
      </c>
      <c r="O1930" s="1">
        <f t="shared" si="92"/>
        <v>103</v>
      </c>
      <c r="P1930" s="5" t="s">
        <v>8278</v>
      </c>
      <c r="Q1930" s="1" t="s">
        <v>8326</v>
      </c>
      <c r="R1930" s="1" t="s">
        <v>8330</v>
      </c>
      <c r="S1930" s="9">
        <f t="shared" si="90"/>
        <v>41371.6480787037</v>
      </c>
      <c r="T1930" s="11">
        <f t="shared" si="91"/>
        <v>41401.6480787037</v>
      </c>
      <c r="U1930" s="12" t="str">
        <f>TEXT(Table1[[#This Row],[Date Created Conversion (Launched at)]],"mmmm")</f>
        <v>April</v>
      </c>
      <c r="V1930" s="12">
        <f>YEAR(Table1[[#This Row],[Date Created Conversion (Launched at)]])</f>
        <v>2013</v>
      </c>
    </row>
    <row r="1931" spans="1:22" ht="43" x14ac:dyDescent="0.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 s="8">
        <v>1309825866</v>
      </c>
      <c r="J1931" s="8">
        <v>1306197066</v>
      </c>
      <c r="K1931" t="b">
        <v>0</v>
      </c>
      <c r="L1931">
        <v>75</v>
      </c>
      <c r="M1931" t="b">
        <v>1</v>
      </c>
      <c r="N1931" s="5">
        <f>Table1[[#This Row],[pledged]]/Table1[[#This Row],[backers_count]]</f>
        <v>42.8</v>
      </c>
      <c r="O1931" s="1">
        <f t="shared" si="92"/>
        <v>100</v>
      </c>
      <c r="P1931" s="5" t="s">
        <v>8278</v>
      </c>
      <c r="Q1931" s="1" t="s">
        <v>8326</v>
      </c>
      <c r="R1931" s="1" t="s">
        <v>8330</v>
      </c>
      <c r="S1931" s="9">
        <f t="shared" si="90"/>
        <v>40687.021597222221</v>
      </c>
      <c r="T1931" s="11">
        <f t="shared" si="91"/>
        <v>40729.021597222221</v>
      </c>
      <c r="U1931" s="12" t="str">
        <f>TEXT(Table1[[#This Row],[Date Created Conversion (Launched at)]],"mmmm")</f>
        <v>May</v>
      </c>
      <c r="V1931" s="12">
        <f>YEAR(Table1[[#This Row],[Date Created Conversion (Launched at)]])</f>
        <v>2011</v>
      </c>
    </row>
    <row r="1932" spans="1:22" ht="28.7" x14ac:dyDescent="0.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 s="8">
        <v>1373203482</v>
      </c>
      <c r="J1932" s="8">
        <v>1368019482</v>
      </c>
      <c r="K1932" t="b">
        <v>0</v>
      </c>
      <c r="L1932">
        <v>26</v>
      </c>
      <c r="M1932" t="b">
        <v>1</v>
      </c>
      <c r="N1932" s="5">
        <f>Table1[[#This Row],[pledged]]/Table1[[#This Row],[backers_count]]</f>
        <v>48.846153846153847</v>
      </c>
      <c r="O1932" s="1">
        <f t="shared" si="92"/>
        <v>127</v>
      </c>
      <c r="P1932" s="5" t="s">
        <v>8278</v>
      </c>
      <c r="Q1932" s="1" t="s">
        <v>8326</v>
      </c>
      <c r="R1932" s="1" t="s">
        <v>8330</v>
      </c>
      <c r="S1932" s="9">
        <f t="shared" si="90"/>
        <v>41402.558819444443</v>
      </c>
      <c r="T1932" s="11">
        <f t="shared" si="91"/>
        <v>41462.558819444443</v>
      </c>
      <c r="U1932" s="12" t="str">
        <f>TEXT(Table1[[#This Row],[Date Created Conversion (Launched at)]],"mmmm")</f>
        <v>May</v>
      </c>
      <c r="V1932" s="12">
        <f>YEAR(Table1[[#This Row],[Date Created Conversion (Launched at)]])</f>
        <v>2013</v>
      </c>
    </row>
    <row r="1933" spans="1:22" ht="43" x14ac:dyDescent="0.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 s="8">
        <v>1337657400</v>
      </c>
      <c r="J1933" s="8">
        <v>1336512309</v>
      </c>
      <c r="K1933" t="b">
        <v>0</v>
      </c>
      <c r="L1933">
        <v>50</v>
      </c>
      <c r="M1933" t="b">
        <v>1</v>
      </c>
      <c r="N1933" s="5">
        <f>Table1[[#This Row],[pledged]]/Table1[[#This Row],[backers_count]]</f>
        <v>48.240400000000001</v>
      </c>
      <c r="O1933" s="1">
        <f t="shared" si="92"/>
        <v>121</v>
      </c>
      <c r="P1933" s="5" t="s">
        <v>8278</v>
      </c>
      <c r="Q1933" s="1" t="s">
        <v>8326</v>
      </c>
      <c r="R1933" s="1" t="s">
        <v>8330</v>
      </c>
      <c r="S1933" s="9">
        <f t="shared" si="90"/>
        <v>41037.892465277779</v>
      </c>
      <c r="T1933" s="11">
        <f t="shared" si="91"/>
        <v>41051.145833333336</v>
      </c>
      <c r="U1933" s="12" t="str">
        <f>TEXT(Table1[[#This Row],[Date Created Conversion (Launched at)]],"mmmm")</f>
        <v>May</v>
      </c>
      <c r="V1933" s="12">
        <f>YEAR(Table1[[#This Row],[Date Created Conversion (Launched at)]])</f>
        <v>2012</v>
      </c>
    </row>
    <row r="1934" spans="1:22" ht="43" x14ac:dyDescent="0.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 s="8">
        <v>1327433173</v>
      </c>
      <c r="J1934" s="8">
        <v>1325618773</v>
      </c>
      <c r="K1934" t="b">
        <v>0</v>
      </c>
      <c r="L1934">
        <v>80</v>
      </c>
      <c r="M1934" t="b">
        <v>1</v>
      </c>
      <c r="N1934" s="5">
        <f>Table1[[#This Row],[pledged]]/Table1[[#This Row],[backers_count]]</f>
        <v>70.212500000000006</v>
      </c>
      <c r="O1934" s="1">
        <f t="shared" si="92"/>
        <v>107</v>
      </c>
      <c r="P1934" s="5" t="s">
        <v>8278</v>
      </c>
      <c r="Q1934" s="1" t="s">
        <v>8326</v>
      </c>
      <c r="R1934" s="1" t="s">
        <v>8330</v>
      </c>
      <c r="S1934" s="9">
        <f t="shared" si="90"/>
        <v>40911.809872685189</v>
      </c>
      <c r="T1934" s="11">
        <f t="shared" si="91"/>
        <v>40932.809872685189</v>
      </c>
      <c r="U1934" s="12" t="str">
        <f>TEXT(Table1[[#This Row],[Date Created Conversion (Launched at)]],"mmmm")</f>
        <v>January</v>
      </c>
      <c r="V1934" s="12">
        <f>YEAR(Table1[[#This Row],[Date Created Conversion (Launched at)]])</f>
        <v>2012</v>
      </c>
    </row>
    <row r="1935" spans="1:22" ht="43" x14ac:dyDescent="0.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 s="8">
        <v>1411787307</v>
      </c>
      <c r="J1935" s="8">
        <v>1409195307</v>
      </c>
      <c r="K1935" t="b">
        <v>0</v>
      </c>
      <c r="L1935">
        <v>110</v>
      </c>
      <c r="M1935" t="b">
        <v>1</v>
      </c>
      <c r="N1935" s="5">
        <f>Table1[[#This Row],[pledged]]/Table1[[#This Row],[backers_count]]</f>
        <v>94.054545454545448</v>
      </c>
      <c r="O1935" s="1">
        <f t="shared" si="92"/>
        <v>172</v>
      </c>
      <c r="P1935" s="5" t="s">
        <v>8278</v>
      </c>
      <c r="Q1935" s="1" t="s">
        <v>8326</v>
      </c>
      <c r="R1935" s="1" t="s">
        <v>8330</v>
      </c>
      <c r="S1935" s="9">
        <f t="shared" si="90"/>
        <v>41879.130868055552</v>
      </c>
      <c r="T1935" s="11">
        <f t="shared" si="91"/>
        <v>41909.130868055552</v>
      </c>
      <c r="U1935" s="12" t="str">
        <f>TEXT(Table1[[#This Row],[Date Created Conversion (Launched at)]],"mmmm")</f>
        <v>August</v>
      </c>
      <c r="V1935" s="12">
        <f>YEAR(Table1[[#This Row],[Date Created Conversion (Launched at)]])</f>
        <v>2014</v>
      </c>
    </row>
    <row r="1936" spans="1:22" ht="43" x14ac:dyDescent="0.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 s="8">
        <v>1324789200</v>
      </c>
      <c r="J1936" s="8">
        <v>1321649321</v>
      </c>
      <c r="K1936" t="b">
        <v>0</v>
      </c>
      <c r="L1936">
        <v>77</v>
      </c>
      <c r="M1936" t="b">
        <v>1</v>
      </c>
      <c r="N1936" s="5">
        <f>Table1[[#This Row],[pledged]]/Table1[[#This Row],[backers_count]]</f>
        <v>80.272727272727266</v>
      </c>
      <c r="O1936" s="1">
        <f t="shared" si="92"/>
        <v>124</v>
      </c>
      <c r="P1936" s="5" t="s">
        <v>8278</v>
      </c>
      <c r="Q1936" s="1" t="s">
        <v>8326</v>
      </c>
      <c r="R1936" s="1" t="s">
        <v>8330</v>
      </c>
      <c r="S1936" s="9">
        <f t="shared" si="90"/>
        <v>40865.867141203707</v>
      </c>
      <c r="T1936" s="11">
        <f t="shared" si="91"/>
        <v>40902.208333333336</v>
      </c>
      <c r="U1936" s="12" t="str">
        <f>TEXT(Table1[[#This Row],[Date Created Conversion (Launched at)]],"mmmm")</f>
        <v>November</v>
      </c>
      <c r="V1936" s="12">
        <f>YEAR(Table1[[#This Row],[Date Created Conversion (Launched at)]])</f>
        <v>2011</v>
      </c>
    </row>
    <row r="1937" spans="1:22" ht="43" x14ac:dyDescent="0.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 s="8">
        <v>1403326740</v>
      </c>
      <c r="J1937" s="8">
        <v>1400106171</v>
      </c>
      <c r="K1937" t="b">
        <v>0</v>
      </c>
      <c r="L1937">
        <v>50</v>
      </c>
      <c r="M1937" t="b">
        <v>1</v>
      </c>
      <c r="N1937" s="5">
        <f>Table1[[#This Row],[pledged]]/Table1[[#This Row],[backers_count]]</f>
        <v>54.2</v>
      </c>
      <c r="O1937" s="1">
        <f t="shared" si="92"/>
        <v>108</v>
      </c>
      <c r="P1937" s="5" t="s">
        <v>8278</v>
      </c>
      <c r="Q1937" s="1" t="s">
        <v>8326</v>
      </c>
      <c r="R1937" s="1" t="s">
        <v>8330</v>
      </c>
      <c r="S1937" s="9">
        <f t="shared" si="90"/>
        <v>41773.932534722218</v>
      </c>
      <c r="T1937" s="11">
        <f t="shared" si="91"/>
        <v>41811.207638888889</v>
      </c>
      <c r="U1937" s="12" t="str">
        <f>TEXT(Table1[[#This Row],[Date Created Conversion (Launched at)]],"mmmm")</f>
        <v>May</v>
      </c>
      <c r="V1937" s="12">
        <f>YEAR(Table1[[#This Row],[Date Created Conversion (Launched at)]])</f>
        <v>2014</v>
      </c>
    </row>
    <row r="1938" spans="1:22" ht="43" x14ac:dyDescent="0.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 s="8">
        <v>1323151140</v>
      </c>
      <c r="J1938" s="8">
        <v>1320528070</v>
      </c>
      <c r="K1938" t="b">
        <v>0</v>
      </c>
      <c r="L1938">
        <v>145</v>
      </c>
      <c r="M1938" t="b">
        <v>1</v>
      </c>
      <c r="N1938" s="5">
        <f>Table1[[#This Row],[pledged]]/Table1[[#This Row],[backers_count]]</f>
        <v>60.26903448275862</v>
      </c>
      <c r="O1938" s="1">
        <f t="shared" si="92"/>
        <v>117</v>
      </c>
      <c r="P1938" s="5" t="s">
        <v>8278</v>
      </c>
      <c r="Q1938" s="1" t="s">
        <v>8326</v>
      </c>
      <c r="R1938" s="1" t="s">
        <v>8330</v>
      </c>
      <c r="S1938" s="9">
        <f t="shared" si="90"/>
        <v>40852.889699074076</v>
      </c>
      <c r="T1938" s="11">
        <f t="shared" si="91"/>
        <v>40883.249305555553</v>
      </c>
      <c r="U1938" s="12" t="str">
        <f>TEXT(Table1[[#This Row],[Date Created Conversion (Launched at)]],"mmmm")</f>
        <v>November</v>
      </c>
      <c r="V1938" s="12">
        <f>YEAR(Table1[[#This Row],[Date Created Conversion (Launched at)]])</f>
        <v>2011</v>
      </c>
    </row>
    <row r="1939" spans="1:22" ht="43" x14ac:dyDescent="0.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 s="8">
        <v>1339732740</v>
      </c>
      <c r="J1939" s="8">
        <v>1338346281</v>
      </c>
      <c r="K1939" t="b">
        <v>0</v>
      </c>
      <c r="L1939">
        <v>29</v>
      </c>
      <c r="M1939" t="b">
        <v>1</v>
      </c>
      <c r="N1939" s="5">
        <f>Table1[[#This Row],[pledged]]/Table1[[#This Row],[backers_count]]</f>
        <v>38.740344827586206</v>
      </c>
      <c r="O1939" s="1">
        <f t="shared" si="92"/>
        <v>187</v>
      </c>
      <c r="P1939" s="5" t="s">
        <v>8278</v>
      </c>
      <c r="Q1939" s="1" t="s">
        <v>8326</v>
      </c>
      <c r="R1939" s="1" t="s">
        <v>8330</v>
      </c>
      <c r="S1939" s="9">
        <f t="shared" si="90"/>
        <v>41059.118993055556</v>
      </c>
      <c r="T1939" s="11">
        <f t="shared" si="91"/>
        <v>41075.165972222225</v>
      </c>
      <c r="U1939" s="12" t="str">
        <f>TEXT(Table1[[#This Row],[Date Created Conversion (Launched at)]],"mmmm")</f>
        <v>May</v>
      </c>
      <c r="V1939" s="12">
        <f>YEAR(Table1[[#This Row],[Date Created Conversion (Launched at)]])</f>
        <v>2012</v>
      </c>
    </row>
    <row r="1940" spans="1:22" ht="43" x14ac:dyDescent="0.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 s="8">
        <v>1372741200</v>
      </c>
      <c r="J1940" s="8">
        <v>1370067231</v>
      </c>
      <c r="K1940" t="b">
        <v>0</v>
      </c>
      <c r="L1940">
        <v>114</v>
      </c>
      <c r="M1940" t="b">
        <v>1</v>
      </c>
      <c r="N1940" s="5">
        <f>Table1[[#This Row],[pledged]]/Table1[[#This Row],[backers_count]]</f>
        <v>152.54385964912279</v>
      </c>
      <c r="O1940" s="1">
        <f t="shared" si="92"/>
        <v>116</v>
      </c>
      <c r="P1940" s="5" t="s">
        <v>8278</v>
      </c>
      <c r="Q1940" s="1" t="s">
        <v>8326</v>
      </c>
      <c r="R1940" s="1" t="s">
        <v>8330</v>
      </c>
      <c r="S1940" s="9">
        <f t="shared" si="90"/>
        <v>41426.259618055556</v>
      </c>
      <c r="T1940" s="11">
        <f t="shared" si="91"/>
        <v>41457.208333333336</v>
      </c>
      <c r="U1940" s="12" t="str">
        <f>TEXT(Table1[[#This Row],[Date Created Conversion (Launched at)]],"mmmm")</f>
        <v>June</v>
      </c>
      <c r="V1940" s="12">
        <f>YEAR(Table1[[#This Row],[Date Created Conversion (Launched at)]])</f>
        <v>2013</v>
      </c>
    </row>
    <row r="1941" spans="1:22" ht="43" x14ac:dyDescent="0.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 s="8">
        <v>1362955108</v>
      </c>
      <c r="J1941" s="8">
        <v>1360366708</v>
      </c>
      <c r="K1941" t="b">
        <v>0</v>
      </c>
      <c r="L1941">
        <v>96</v>
      </c>
      <c r="M1941" t="b">
        <v>1</v>
      </c>
      <c r="N1941" s="5">
        <f>Table1[[#This Row],[pledged]]/Table1[[#This Row],[backers_count]]</f>
        <v>115.3125</v>
      </c>
      <c r="O1941" s="1">
        <f t="shared" si="92"/>
        <v>111</v>
      </c>
      <c r="P1941" s="5" t="s">
        <v>8278</v>
      </c>
      <c r="Q1941" s="1" t="s">
        <v>8326</v>
      </c>
      <c r="R1941" s="1" t="s">
        <v>8330</v>
      </c>
      <c r="S1941" s="9">
        <f t="shared" si="90"/>
        <v>41313.985046296293</v>
      </c>
      <c r="T1941" s="11">
        <f t="shared" si="91"/>
        <v>41343.943379629629</v>
      </c>
      <c r="U1941" s="12" t="str">
        <f>TEXT(Table1[[#This Row],[Date Created Conversion (Launched at)]],"mmmm")</f>
        <v>February</v>
      </c>
      <c r="V1941" s="12">
        <f>YEAR(Table1[[#This Row],[Date Created Conversion (Launched at)]])</f>
        <v>2013</v>
      </c>
    </row>
    <row r="1942" spans="1:22" ht="43" x14ac:dyDescent="0.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 s="8">
        <v>1308110340</v>
      </c>
      <c r="J1942" s="8">
        <v>1304770233</v>
      </c>
      <c r="K1942" t="b">
        <v>0</v>
      </c>
      <c r="L1942">
        <v>31</v>
      </c>
      <c r="M1942" t="b">
        <v>1</v>
      </c>
      <c r="N1942" s="5">
        <f>Table1[[#This Row],[pledged]]/Table1[[#This Row],[backers_count]]</f>
        <v>35.838709677419352</v>
      </c>
      <c r="O1942" s="1">
        <f t="shared" si="92"/>
        <v>171</v>
      </c>
      <c r="P1942" s="5" t="s">
        <v>8278</v>
      </c>
      <c r="Q1942" s="1" t="s">
        <v>8326</v>
      </c>
      <c r="R1942" s="1" t="s">
        <v>8330</v>
      </c>
      <c r="S1942" s="9">
        <f t="shared" si="90"/>
        <v>40670.507326388892</v>
      </c>
      <c r="T1942" s="11">
        <f t="shared" si="91"/>
        <v>40709.165972222225</v>
      </c>
      <c r="U1942" s="12" t="str">
        <f>TEXT(Table1[[#This Row],[Date Created Conversion (Launched at)]],"mmmm")</f>
        <v>May</v>
      </c>
      <c r="V1942" s="12">
        <f>YEAR(Table1[[#This Row],[Date Created Conversion (Launched at)]])</f>
        <v>2011</v>
      </c>
    </row>
    <row r="1943" spans="1:22" ht="43" x14ac:dyDescent="0.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 s="8">
        <v>1400137131</v>
      </c>
      <c r="J1943" s="8">
        <v>1397545131</v>
      </c>
      <c r="K1943" t="b">
        <v>1</v>
      </c>
      <c r="L1943">
        <v>4883</v>
      </c>
      <c r="M1943" t="b">
        <v>1</v>
      </c>
      <c r="N1943" s="5">
        <f>Table1[[#This Row],[pledged]]/Table1[[#This Row],[backers_count]]</f>
        <v>64.570118779438872</v>
      </c>
      <c r="O1943" s="1">
        <f t="shared" si="92"/>
        <v>126</v>
      </c>
      <c r="P1943" s="5" t="s">
        <v>8294</v>
      </c>
      <c r="Q1943" s="1" t="s">
        <v>8320</v>
      </c>
      <c r="R1943" s="1" t="s">
        <v>8350</v>
      </c>
      <c r="S1943" s="9">
        <f t="shared" si="90"/>
        <v>41744.290868055556</v>
      </c>
      <c r="T1943" s="11">
        <f t="shared" si="91"/>
        <v>41774.290868055556</v>
      </c>
      <c r="U1943" s="12" t="str">
        <f>TEXT(Table1[[#This Row],[Date Created Conversion (Launched at)]],"mmmm")</f>
        <v>April</v>
      </c>
      <c r="V1943" s="12">
        <f>YEAR(Table1[[#This Row],[Date Created Conversion (Launched at)]])</f>
        <v>2014</v>
      </c>
    </row>
    <row r="1944" spans="1:22" ht="43" x14ac:dyDescent="0.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 s="8">
        <v>1309809140</v>
      </c>
      <c r="J1944" s="8">
        <v>1302033140</v>
      </c>
      <c r="K1944" t="b">
        <v>1</v>
      </c>
      <c r="L1944">
        <v>95</v>
      </c>
      <c r="M1944" t="b">
        <v>1</v>
      </c>
      <c r="N1944" s="5">
        <f>Table1[[#This Row],[pledged]]/Table1[[#This Row],[backers_count]]</f>
        <v>87.436000000000007</v>
      </c>
      <c r="O1944" s="1">
        <f t="shared" si="92"/>
        <v>138</v>
      </c>
      <c r="P1944" s="5" t="s">
        <v>8294</v>
      </c>
      <c r="Q1944" s="1" t="s">
        <v>8320</v>
      </c>
      <c r="R1944" s="1" t="s">
        <v>8350</v>
      </c>
      <c r="S1944" s="9">
        <f t="shared" si="90"/>
        <v>40638.828009259261</v>
      </c>
      <c r="T1944" s="11">
        <f t="shared" si="91"/>
        <v>40728.828009259261</v>
      </c>
      <c r="U1944" s="12" t="str">
        <f>TEXT(Table1[[#This Row],[Date Created Conversion (Launched at)]],"mmmm")</f>
        <v>April</v>
      </c>
      <c r="V1944" s="12">
        <f>YEAR(Table1[[#This Row],[Date Created Conversion (Launched at)]])</f>
        <v>2011</v>
      </c>
    </row>
    <row r="1945" spans="1:22" ht="43" x14ac:dyDescent="0.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 s="8">
        <v>1470896916</v>
      </c>
      <c r="J1945" s="8">
        <v>1467008916</v>
      </c>
      <c r="K1945" t="b">
        <v>1</v>
      </c>
      <c r="L1945">
        <v>2478</v>
      </c>
      <c r="M1945" t="b">
        <v>1</v>
      </c>
      <c r="N1945" s="5">
        <f>Table1[[#This Row],[pledged]]/Table1[[#This Row],[backers_count]]</f>
        <v>68.815577078288939</v>
      </c>
      <c r="O1945" s="1">
        <f t="shared" si="92"/>
        <v>1705</v>
      </c>
      <c r="P1945" s="5" t="s">
        <v>8294</v>
      </c>
      <c r="Q1945" s="1" t="s">
        <v>8320</v>
      </c>
      <c r="R1945" s="1" t="s">
        <v>8350</v>
      </c>
      <c r="S1945" s="9">
        <f t="shared" si="90"/>
        <v>42548.269861111112</v>
      </c>
      <c r="T1945" s="11">
        <f t="shared" si="91"/>
        <v>42593.269861111112</v>
      </c>
      <c r="U1945" s="12" t="str">
        <f>TEXT(Table1[[#This Row],[Date Created Conversion (Launched at)]],"mmmm")</f>
        <v>June</v>
      </c>
      <c r="V1945" s="12">
        <f>YEAR(Table1[[#This Row],[Date Created Conversion (Launched at)]])</f>
        <v>2016</v>
      </c>
    </row>
    <row r="1946" spans="1:22" ht="43" x14ac:dyDescent="0.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 s="8">
        <v>1398952890</v>
      </c>
      <c r="J1946" s="8">
        <v>1396360890</v>
      </c>
      <c r="K1946" t="b">
        <v>1</v>
      </c>
      <c r="L1946">
        <v>1789</v>
      </c>
      <c r="M1946" t="b">
        <v>1</v>
      </c>
      <c r="N1946" s="5">
        <f>Table1[[#This Row],[pledged]]/Table1[[#This Row],[backers_count]]</f>
        <v>176.200223588597</v>
      </c>
      <c r="O1946" s="1">
        <f t="shared" si="92"/>
        <v>788</v>
      </c>
      <c r="P1946" s="5" t="s">
        <v>8294</v>
      </c>
      <c r="Q1946" s="1" t="s">
        <v>8320</v>
      </c>
      <c r="R1946" s="1" t="s">
        <v>8350</v>
      </c>
      <c r="S1946" s="9">
        <f t="shared" si="90"/>
        <v>41730.584374999999</v>
      </c>
      <c r="T1946" s="11">
        <f t="shared" si="91"/>
        <v>41760.584374999999</v>
      </c>
      <c r="U1946" s="12" t="str">
        <f>TEXT(Table1[[#This Row],[Date Created Conversion (Launched at)]],"mmmm")</f>
        <v>April</v>
      </c>
      <c r="V1946" s="12">
        <f>YEAR(Table1[[#This Row],[Date Created Conversion (Launched at)]])</f>
        <v>2014</v>
      </c>
    </row>
    <row r="1947" spans="1:22" ht="43" x14ac:dyDescent="0.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 s="8">
        <v>1436680958</v>
      </c>
      <c r="J1947" s="8">
        <v>1433224958</v>
      </c>
      <c r="K1947" t="b">
        <v>1</v>
      </c>
      <c r="L1947">
        <v>680</v>
      </c>
      <c r="M1947" t="b">
        <v>1</v>
      </c>
      <c r="N1947" s="5">
        <f>Table1[[#This Row],[pledged]]/Table1[[#This Row],[backers_count]]</f>
        <v>511.79117647058825</v>
      </c>
      <c r="O1947" s="1">
        <f t="shared" si="92"/>
        <v>348</v>
      </c>
      <c r="P1947" s="5" t="s">
        <v>8294</v>
      </c>
      <c r="Q1947" s="1" t="s">
        <v>8320</v>
      </c>
      <c r="R1947" s="1" t="s">
        <v>8350</v>
      </c>
      <c r="S1947" s="9">
        <f t="shared" si="90"/>
        <v>42157.251828703702</v>
      </c>
      <c r="T1947" s="11">
        <f t="shared" si="91"/>
        <v>42197.251828703702</v>
      </c>
      <c r="U1947" s="12" t="str">
        <f>TEXT(Table1[[#This Row],[Date Created Conversion (Launched at)]],"mmmm")</f>
        <v>June</v>
      </c>
      <c r="V1947" s="12">
        <f>YEAR(Table1[[#This Row],[Date Created Conversion (Launched at)]])</f>
        <v>2015</v>
      </c>
    </row>
    <row r="1948" spans="1:22" ht="43" x14ac:dyDescent="0.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 s="8">
        <v>1397961361</v>
      </c>
      <c r="J1948" s="8">
        <v>1392780961</v>
      </c>
      <c r="K1948" t="b">
        <v>1</v>
      </c>
      <c r="L1948">
        <v>70</v>
      </c>
      <c r="M1948" t="b">
        <v>1</v>
      </c>
      <c r="N1948" s="5">
        <f>Table1[[#This Row],[pledged]]/Table1[[#This Row],[backers_count]]</f>
        <v>160.44285714285715</v>
      </c>
      <c r="O1948" s="1">
        <f t="shared" si="92"/>
        <v>150</v>
      </c>
      <c r="P1948" s="5" t="s">
        <v>8294</v>
      </c>
      <c r="Q1948" s="1" t="s">
        <v>8320</v>
      </c>
      <c r="R1948" s="1" t="s">
        <v>8350</v>
      </c>
      <c r="S1948" s="9">
        <f t="shared" si="90"/>
        <v>41689.150011574078</v>
      </c>
      <c r="T1948" s="11">
        <f t="shared" si="91"/>
        <v>41749.108344907407</v>
      </c>
      <c r="U1948" s="12" t="str">
        <f>TEXT(Table1[[#This Row],[Date Created Conversion (Launched at)]],"mmmm")</f>
        <v>February</v>
      </c>
      <c r="V1948" s="12">
        <f>YEAR(Table1[[#This Row],[Date Created Conversion (Launched at)]])</f>
        <v>2014</v>
      </c>
    </row>
    <row r="1949" spans="1:22" ht="57.35" x14ac:dyDescent="0.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 s="8">
        <v>1258955940</v>
      </c>
      <c r="J1949" s="8">
        <v>1255730520</v>
      </c>
      <c r="K1949" t="b">
        <v>1</v>
      </c>
      <c r="L1949">
        <v>23</v>
      </c>
      <c r="M1949" t="b">
        <v>1</v>
      </c>
      <c r="N1949" s="5">
        <f>Table1[[#This Row],[pledged]]/Table1[[#This Row],[backers_count]]</f>
        <v>35.003043478260871</v>
      </c>
      <c r="O1949" s="1">
        <f t="shared" si="92"/>
        <v>101</v>
      </c>
      <c r="P1949" s="5" t="s">
        <v>8294</v>
      </c>
      <c r="Q1949" s="1" t="s">
        <v>8320</v>
      </c>
      <c r="R1949" s="1" t="s">
        <v>8350</v>
      </c>
      <c r="S1949" s="9">
        <f t="shared" si="90"/>
        <v>40102.918055555558</v>
      </c>
      <c r="T1949" s="11">
        <f t="shared" si="91"/>
        <v>40140.249305555553</v>
      </c>
      <c r="U1949" s="12" t="str">
        <f>TEXT(Table1[[#This Row],[Date Created Conversion (Launched at)]],"mmmm")</f>
        <v>October</v>
      </c>
      <c r="V1949" s="12">
        <f>YEAR(Table1[[#This Row],[Date Created Conversion (Launched at)]])</f>
        <v>2009</v>
      </c>
    </row>
    <row r="1950" spans="1:22" ht="28.7" x14ac:dyDescent="0.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 s="8">
        <v>1465232520</v>
      </c>
      <c r="J1950" s="8">
        <v>1460557809</v>
      </c>
      <c r="K1950" t="b">
        <v>1</v>
      </c>
      <c r="L1950">
        <v>4245</v>
      </c>
      <c r="M1950" t="b">
        <v>1</v>
      </c>
      <c r="N1950" s="5">
        <f>Table1[[#This Row],[pledged]]/Table1[[#This Row],[backers_count]]</f>
        <v>188.50671378091872</v>
      </c>
      <c r="O1950" s="1">
        <f t="shared" si="92"/>
        <v>800</v>
      </c>
      <c r="P1950" s="5" t="s">
        <v>8294</v>
      </c>
      <c r="Q1950" s="1" t="s">
        <v>8320</v>
      </c>
      <c r="R1950" s="1" t="s">
        <v>8350</v>
      </c>
      <c r="S1950" s="9">
        <f t="shared" si="90"/>
        <v>42473.604270833333</v>
      </c>
      <c r="T1950" s="11">
        <f t="shared" si="91"/>
        <v>42527.709722222222</v>
      </c>
      <c r="U1950" s="12" t="str">
        <f>TEXT(Table1[[#This Row],[Date Created Conversion (Launched at)]],"mmmm")</f>
        <v>April</v>
      </c>
      <c r="V1950" s="12">
        <f>YEAR(Table1[[#This Row],[Date Created Conversion (Launched at)]])</f>
        <v>2016</v>
      </c>
    </row>
    <row r="1951" spans="1:22" ht="43" x14ac:dyDescent="0.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 s="8">
        <v>1404986951</v>
      </c>
      <c r="J1951" s="8">
        <v>1402394951</v>
      </c>
      <c r="K1951" t="b">
        <v>1</v>
      </c>
      <c r="L1951">
        <v>943</v>
      </c>
      <c r="M1951" t="b">
        <v>1</v>
      </c>
      <c r="N1951" s="5">
        <f>Table1[[#This Row],[pledged]]/Table1[[#This Row],[backers_count]]</f>
        <v>56.204984093319197</v>
      </c>
      <c r="O1951" s="1">
        <f t="shared" si="92"/>
        <v>106</v>
      </c>
      <c r="P1951" s="5" t="s">
        <v>8294</v>
      </c>
      <c r="Q1951" s="1" t="s">
        <v>8320</v>
      </c>
      <c r="R1951" s="1" t="s">
        <v>8350</v>
      </c>
      <c r="S1951" s="9">
        <f t="shared" si="90"/>
        <v>41800.423043981486</v>
      </c>
      <c r="T1951" s="11">
        <f t="shared" si="91"/>
        <v>41830.423043981486</v>
      </c>
      <c r="U1951" s="12" t="str">
        <f>TEXT(Table1[[#This Row],[Date Created Conversion (Launched at)]],"mmmm")</f>
        <v>June</v>
      </c>
      <c r="V1951" s="12">
        <f>YEAR(Table1[[#This Row],[Date Created Conversion (Launched at)]])</f>
        <v>2014</v>
      </c>
    </row>
    <row r="1952" spans="1:22" ht="43" x14ac:dyDescent="0.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 s="8">
        <v>1303446073</v>
      </c>
      <c r="J1952" s="8">
        <v>1300767673</v>
      </c>
      <c r="K1952" t="b">
        <v>1</v>
      </c>
      <c r="L1952">
        <v>1876</v>
      </c>
      <c r="M1952" t="b">
        <v>1</v>
      </c>
      <c r="N1952" s="5">
        <f>Table1[[#This Row],[pledged]]/Table1[[#This Row],[backers_count]]</f>
        <v>51.3054157782516</v>
      </c>
      <c r="O1952" s="1">
        <f t="shared" si="92"/>
        <v>201</v>
      </c>
      <c r="P1952" s="5" t="s">
        <v>8294</v>
      </c>
      <c r="Q1952" s="1" t="s">
        <v>8320</v>
      </c>
      <c r="R1952" s="1" t="s">
        <v>8350</v>
      </c>
      <c r="S1952" s="9">
        <f t="shared" si="90"/>
        <v>40624.181400462963</v>
      </c>
      <c r="T1952" s="11">
        <f t="shared" si="91"/>
        <v>40655.181400462963</v>
      </c>
      <c r="U1952" s="12" t="str">
        <f>TEXT(Table1[[#This Row],[Date Created Conversion (Launched at)]],"mmmm")</f>
        <v>March</v>
      </c>
      <c r="V1952" s="12">
        <f>YEAR(Table1[[#This Row],[Date Created Conversion (Launched at)]])</f>
        <v>2011</v>
      </c>
    </row>
    <row r="1953" spans="1:22" ht="43" x14ac:dyDescent="0.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 s="8">
        <v>1478516737</v>
      </c>
      <c r="J1953" s="8">
        <v>1475921137</v>
      </c>
      <c r="K1953" t="b">
        <v>1</v>
      </c>
      <c r="L1953">
        <v>834</v>
      </c>
      <c r="M1953" t="b">
        <v>1</v>
      </c>
      <c r="N1953" s="5">
        <f>Table1[[#This Row],[pledged]]/Table1[[#This Row],[backers_count]]</f>
        <v>127.36450839328538</v>
      </c>
      <c r="O1953" s="1">
        <f t="shared" si="92"/>
        <v>212</v>
      </c>
      <c r="P1953" s="5" t="s">
        <v>8294</v>
      </c>
      <c r="Q1953" s="1" t="s">
        <v>8320</v>
      </c>
      <c r="R1953" s="1" t="s">
        <v>8350</v>
      </c>
      <c r="S1953" s="9">
        <f t="shared" si="90"/>
        <v>42651.420567129629</v>
      </c>
      <c r="T1953" s="11">
        <f t="shared" si="91"/>
        <v>42681.462233796294</v>
      </c>
      <c r="U1953" s="12" t="str">
        <f>TEXT(Table1[[#This Row],[Date Created Conversion (Launched at)]],"mmmm")</f>
        <v>October</v>
      </c>
      <c r="V1953" s="12">
        <f>YEAR(Table1[[#This Row],[Date Created Conversion (Launched at)]])</f>
        <v>2016</v>
      </c>
    </row>
    <row r="1954" spans="1:22" ht="43" x14ac:dyDescent="0.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 s="8">
        <v>1381934015</v>
      </c>
      <c r="J1954" s="8">
        <v>1378737215</v>
      </c>
      <c r="K1954" t="b">
        <v>1</v>
      </c>
      <c r="L1954">
        <v>682</v>
      </c>
      <c r="M1954" t="b">
        <v>1</v>
      </c>
      <c r="N1954" s="5">
        <f>Table1[[#This Row],[pledged]]/Table1[[#This Row],[backers_count]]</f>
        <v>101.85532258064516</v>
      </c>
      <c r="O1954" s="1">
        <f t="shared" si="92"/>
        <v>198</v>
      </c>
      <c r="P1954" s="5" t="s">
        <v>8294</v>
      </c>
      <c r="Q1954" s="1" t="s">
        <v>8320</v>
      </c>
      <c r="R1954" s="1" t="s">
        <v>8350</v>
      </c>
      <c r="S1954" s="9">
        <f t="shared" si="90"/>
        <v>41526.60665509259</v>
      </c>
      <c r="T1954" s="11">
        <f t="shared" si="91"/>
        <v>41563.60665509259</v>
      </c>
      <c r="U1954" s="12" t="str">
        <f>TEXT(Table1[[#This Row],[Date Created Conversion (Launched at)]],"mmmm")</f>
        <v>September</v>
      </c>
      <c r="V1954" s="12">
        <f>YEAR(Table1[[#This Row],[Date Created Conversion (Launched at)]])</f>
        <v>2013</v>
      </c>
    </row>
    <row r="1955" spans="1:22" ht="43" x14ac:dyDescent="0.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 s="8">
        <v>1330657200</v>
      </c>
      <c r="J1955" s="8">
        <v>1328158065</v>
      </c>
      <c r="K1955" t="b">
        <v>1</v>
      </c>
      <c r="L1955">
        <v>147</v>
      </c>
      <c r="M1955" t="b">
        <v>1</v>
      </c>
      <c r="N1955" s="5">
        <f>Table1[[#This Row],[pledged]]/Table1[[#This Row],[backers_count]]</f>
        <v>230.55782312925169</v>
      </c>
      <c r="O1955" s="1">
        <f t="shared" si="92"/>
        <v>226</v>
      </c>
      <c r="P1955" s="5" t="s">
        <v>8294</v>
      </c>
      <c r="Q1955" s="1" t="s">
        <v>8320</v>
      </c>
      <c r="R1955" s="1" t="s">
        <v>8350</v>
      </c>
      <c r="S1955" s="9">
        <f t="shared" si="90"/>
        <v>40941.199826388889</v>
      </c>
      <c r="T1955" s="11">
        <f t="shared" si="91"/>
        <v>40970.125</v>
      </c>
      <c r="U1955" s="12" t="str">
        <f>TEXT(Table1[[#This Row],[Date Created Conversion (Launched at)]],"mmmm")</f>
        <v>February</v>
      </c>
      <c r="V1955" s="12">
        <f>YEAR(Table1[[#This Row],[Date Created Conversion (Launched at)]])</f>
        <v>2012</v>
      </c>
    </row>
    <row r="1956" spans="1:22" ht="28.7" x14ac:dyDescent="0.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 s="8">
        <v>1457758800</v>
      </c>
      <c r="J1956" s="8">
        <v>1453730176</v>
      </c>
      <c r="K1956" t="b">
        <v>1</v>
      </c>
      <c r="L1956">
        <v>415</v>
      </c>
      <c r="M1956" t="b">
        <v>1</v>
      </c>
      <c r="N1956" s="5">
        <f>Table1[[#This Row],[pledged]]/Table1[[#This Row],[backers_count]]</f>
        <v>842.10602409638557</v>
      </c>
      <c r="O1956" s="1">
        <f t="shared" si="92"/>
        <v>699</v>
      </c>
      <c r="P1956" s="5" t="s">
        <v>8294</v>
      </c>
      <c r="Q1956" s="1" t="s">
        <v>8320</v>
      </c>
      <c r="R1956" s="1" t="s">
        <v>8350</v>
      </c>
      <c r="S1956" s="9">
        <f t="shared" si="90"/>
        <v>42394.580740740741</v>
      </c>
      <c r="T1956" s="11">
        <f t="shared" si="91"/>
        <v>42441.208333333328</v>
      </c>
      <c r="U1956" s="12" t="str">
        <f>TEXT(Table1[[#This Row],[Date Created Conversion (Launched at)]],"mmmm")</f>
        <v>January</v>
      </c>
      <c r="V1956" s="12">
        <f>YEAR(Table1[[#This Row],[Date Created Conversion (Launched at)]])</f>
        <v>2016</v>
      </c>
    </row>
    <row r="1957" spans="1:22" ht="43" x14ac:dyDescent="0.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 s="8">
        <v>1337799600</v>
      </c>
      <c r="J1957" s="8">
        <v>1334989881</v>
      </c>
      <c r="K1957" t="b">
        <v>1</v>
      </c>
      <c r="L1957">
        <v>290</v>
      </c>
      <c r="M1957" t="b">
        <v>1</v>
      </c>
      <c r="N1957" s="5">
        <f>Table1[[#This Row],[pledged]]/Table1[[#This Row],[backers_count]]</f>
        <v>577.27593103448271</v>
      </c>
      <c r="O1957" s="1">
        <f t="shared" si="92"/>
        <v>399</v>
      </c>
      <c r="P1957" s="5" t="s">
        <v>8294</v>
      </c>
      <c r="Q1957" s="1" t="s">
        <v>8320</v>
      </c>
      <c r="R1957" s="1" t="s">
        <v>8350</v>
      </c>
      <c r="S1957" s="9">
        <f t="shared" si="90"/>
        <v>41020.271770833337</v>
      </c>
      <c r="T1957" s="11">
        <f t="shared" si="91"/>
        <v>41052.791666666664</v>
      </c>
      <c r="U1957" s="12" t="str">
        <f>TEXT(Table1[[#This Row],[Date Created Conversion (Launched at)]],"mmmm")</f>
        <v>April</v>
      </c>
      <c r="V1957" s="12">
        <f>YEAR(Table1[[#This Row],[Date Created Conversion (Launched at)]])</f>
        <v>2012</v>
      </c>
    </row>
    <row r="1958" spans="1:22" ht="43" x14ac:dyDescent="0.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 s="8">
        <v>1429391405</v>
      </c>
      <c r="J1958" s="8">
        <v>1425507005</v>
      </c>
      <c r="K1958" t="b">
        <v>1</v>
      </c>
      <c r="L1958">
        <v>365</v>
      </c>
      <c r="M1958" t="b">
        <v>1</v>
      </c>
      <c r="N1958" s="5">
        <f>Table1[[#This Row],[pledged]]/Table1[[#This Row],[backers_count]]</f>
        <v>483.34246575342468</v>
      </c>
      <c r="O1958" s="1">
        <f t="shared" si="92"/>
        <v>294</v>
      </c>
      <c r="P1958" s="5" t="s">
        <v>8294</v>
      </c>
      <c r="Q1958" s="1" t="s">
        <v>8320</v>
      </c>
      <c r="R1958" s="1" t="s">
        <v>8350</v>
      </c>
      <c r="S1958" s="9">
        <f t="shared" si="90"/>
        <v>42067.923668981486</v>
      </c>
      <c r="T1958" s="11">
        <f t="shared" si="91"/>
        <v>42112.882002314815</v>
      </c>
      <c r="U1958" s="12" t="str">
        <f>TEXT(Table1[[#This Row],[Date Created Conversion (Launched at)]],"mmmm")</f>
        <v>March</v>
      </c>
      <c r="V1958" s="12">
        <f>YEAR(Table1[[#This Row],[Date Created Conversion (Launched at)]])</f>
        <v>2015</v>
      </c>
    </row>
    <row r="1959" spans="1:22" ht="28.7" x14ac:dyDescent="0.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 s="8">
        <v>1351304513</v>
      </c>
      <c r="J1959" s="8">
        <v>1348712513</v>
      </c>
      <c r="K1959" t="b">
        <v>1</v>
      </c>
      <c r="L1959">
        <v>660</v>
      </c>
      <c r="M1959" t="b">
        <v>1</v>
      </c>
      <c r="N1959" s="5">
        <f>Table1[[#This Row],[pledged]]/Table1[[#This Row],[backers_count]]</f>
        <v>76.138500000000008</v>
      </c>
      <c r="O1959" s="1">
        <f t="shared" si="92"/>
        <v>168</v>
      </c>
      <c r="P1959" s="5" t="s">
        <v>8294</v>
      </c>
      <c r="Q1959" s="1" t="s">
        <v>8320</v>
      </c>
      <c r="R1959" s="1" t="s">
        <v>8350</v>
      </c>
      <c r="S1959" s="9">
        <f t="shared" si="90"/>
        <v>41179.098530092597</v>
      </c>
      <c r="T1959" s="11">
        <f t="shared" si="91"/>
        <v>41209.098530092597</v>
      </c>
      <c r="U1959" s="12" t="str">
        <f>TEXT(Table1[[#This Row],[Date Created Conversion (Launched at)]],"mmmm")</f>
        <v>September</v>
      </c>
      <c r="V1959" s="12">
        <f>YEAR(Table1[[#This Row],[Date Created Conversion (Launched at)]])</f>
        <v>2012</v>
      </c>
    </row>
    <row r="1960" spans="1:22" ht="43" x14ac:dyDescent="0.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 s="8">
        <v>1364078561</v>
      </c>
      <c r="J1960" s="8">
        <v>1361490161</v>
      </c>
      <c r="K1960" t="b">
        <v>1</v>
      </c>
      <c r="L1960">
        <v>1356</v>
      </c>
      <c r="M1960" t="b">
        <v>1</v>
      </c>
      <c r="N1960" s="5">
        <f>Table1[[#This Row],[pledged]]/Table1[[#This Row],[backers_count]]</f>
        <v>74.107684365781708</v>
      </c>
      <c r="O1960" s="1">
        <f t="shared" si="92"/>
        <v>1436</v>
      </c>
      <c r="P1960" s="5" t="s">
        <v>8294</v>
      </c>
      <c r="Q1960" s="1" t="s">
        <v>8320</v>
      </c>
      <c r="R1960" s="1" t="s">
        <v>8350</v>
      </c>
      <c r="S1960" s="9">
        <f t="shared" si="90"/>
        <v>41326.987974537034</v>
      </c>
      <c r="T1960" s="11">
        <f t="shared" si="91"/>
        <v>41356.94630787037</v>
      </c>
      <c r="U1960" s="12" t="str">
        <f>TEXT(Table1[[#This Row],[Date Created Conversion (Launched at)]],"mmmm")</f>
        <v>February</v>
      </c>
      <c r="V1960" s="12">
        <f>YEAR(Table1[[#This Row],[Date Created Conversion (Launched at)]])</f>
        <v>2013</v>
      </c>
    </row>
    <row r="1961" spans="1:22" ht="43" x14ac:dyDescent="0.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 s="8">
        <v>1412121600</v>
      </c>
      <c r="J1961" s="8">
        <v>1408565860</v>
      </c>
      <c r="K1961" t="b">
        <v>1</v>
      </c>
      <c r="L1961">
        <v>424</v>
      </c>
      <c r="M1961" t="b">
        <v>1</v>
      </c>
      <c r="N1961" s="5">
        <f>Table1[[#This Row],[pledged]]/Table1[[#This Row],[backers_count]]</f>
        <v>36.965660377358489</v>
      </c>
      <c r="O1961" s="1">
        <f t="shared" si="92"/>
        <v>157</v>
      </c>
      <c r="P1961" s="5" t="s">
        <v>8294</v>
      </c>
      <c r="Q1961" s="1" t="s">
        <v>8320</v>
      </c>
      <c r="R1961" s="1" t="s">
        <v>8350</v>
      </c>
      <c r="S1961" s="9">
        <f t="shared" si="90"/>
        <v>41871.845601851848</v>
      </c>
      <c r="T1961" s="11">
        <f t="shared" si="91"/>
        <v>41913</v>
      </c>
      <c r="U1961" s="12" t="str">
        <f>TEXT(Table1[[#This Row],[Date Created Conversion (Launched at)]],"mmmm")</f>
        <v>August</v>
      </c>
      <c r="V1961" s="12">
        <f>YEAR(Table1[[#This Row],[Date Created Conversion (Launched at)]])</f>
        <v>2014</v>
      </c>
    </row>
    <row r="1962" spans="1:22" ht="43" x14ac:dyDescent="0.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 s="8">
        <v>1419151341</v>
      </c>
      <c r="J1962" s="8">
        <v>1416559341</v>
      </c>
      <c r="K1962" t="b">
        <v>1</v>
      </c>
      <c r="L1962">
        <v>33</v>
      </c>
      <c r="M1962" t="b">
        <v>1</v>
      </c>
      <c r="N1962" s="5">
        <f>Table1[[#This Row],[pledged]]/Table1[[#This Row],[backers_count]]</f>
        <v>2500.969696969697</v>
      </c>
      <c r="O1962" s="1">
        <f t="shared" si="92"/>
        <v>118</v>
      </c>
      <c r="P1962" s="5" t="s">
        <v>8294</v>
      </c>
      <c r="Q1962" s="1" t="s">
        <v>8320</v>
      </c>
      <c r="R1962" s="1" t="s">
        <v>8350</v>
      </c>
      <c r="S1962" s="9">
        <f t="shared" si="90"/>
        <v>41964.362743055557</v>
      </c>
      <c r="T1962" s="11">
        <f t="shared" si="91"/>
        <v>41994.362743055557</v>
      </c>
      <c r="U1962" s="12" t="str">
        <f>TEXT(Table1[[#This Row],[Date Created Conversion (Launched at)]],"mmmm")</f>
        <v>November</v>
      </c>
      <c r="V1962" s="12">
        <f>YEAR(Table1[[#This Row],[Date Created Conversion (Launched at)]])</f>
        <v>2014</v>
      </c>
    </row>
    <row r="1963" spans="1:22" ht="43" x14ac:dyDescent="0.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 s="8">
        <v>1349495940</v>
      </c>
      <c r="J1963" s="8">
        <v>1346042417</v>
      </c>
      <c r="K1963" t="b">
        <v>1</v>
      </c>
      <c r="L1963">
        <v>1633</v>
      </c>
      <c r="M1963" t="b">
        <v>1</v>
      </c>
      <c r="N1963" s="5">
        <f>Table1[[#This Row],[pledged]]/Table1[[#This Row],[backers_count]]</f>
        <v>67.690214329454989</v>
      </c>
      <c r="O1963" s="1">
        <f t="shared" si="92"/>
        <v>1105</v>
      </c>
      <c r="P1963" s="5" t="s">
        <v>8294</v>
      </c>
      <c r="Q1963" s="1" t="s">
        <v>8320</v>
      </c>
      <c r="R1963" s="1" t="s">
        <v>8350</v>
      </c>
      <c r="S1963" s="9">
        <f t="shared" si="90"/>
        <v>41148.194641203707</v>
      </c>
      <c r="T1963" s="11">
        <f t="shared" si="91"/>
        <v>41188.165972222225</v>
      </c>
      <c r="U1963" s="12" t="str">
        <f>TEXT(Table1[[#This Row],[Date Created Conversion (Launched at)]],"mmmm")</f>
        <v>August</v>
      </c>
      <c r="V1963" s="12">
        <f>YEAR(Table1[[#This Row],[Date Created Conversion (Launched at)]])</f>
        <v>2012</v>
      </c>
    </row>
    <row r="1964" spans="1:22" ht="43" x14ac:dyDescent="0.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 s="8">
        <v>1400006636</v>
      </c>
      <c r="J1964" s="8">
        <v>1397414636</v>
      </c>
      <c r="K1964" t="b">
        <v>1</v>
      </c>
      <c r="L1964">
        <v>306</v>
      </c>
      <c r="M1964" t="b">
        <v>1</v>
      </c>
      <c r="N1964" s="5">
        <f>Table1[[#This Row],[pledged]]/Table1[[#This Row],[backers_count]]</f>
        <v>63.04738562091503</v>
      </c>
      <c r="O1964" s="1">
        <f t="shared" si="92"/>
        <v>193</v>
      </c>
      <c r="P1964" s="5" t="s">
        <v>8294</v>
      </c>
      <c r="Q1964" s="1" t="s">
        <v>8320</v>
      </c>
      <c r="R1964" s="1" t="s">
        <v>8350</v>
      </c>
      <c r="S1964" s="9">
        <f t="shared" si="90"/>
        <v>41742.780509259261</v>
      </c>
      <c r="T1964" s="11">
        <f t="shared" si="91"/>
        <v>41772.780509259261</v>
      </c>
      <c r="U1964" s="12" t="str">
        <f>TEXT(Table1[[#This Row],[Date Created Conversion (Launched at)]],"mmmm")</f>
        <v>April</v>
      </c>
      <c r="V1964" s="12">
        <f>YEAR(Table1[[#This Row],[Date Created Conversion (Launched at)]])</f>
        <v>2014</v>
      </c>
    </row>
    <row r="1965" spans="1:22" ht="43" x14ac:dyDescent="0.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 s="8">
        <v>1410862734</v>
      </c>
      <c r="J1965" s="8">
        <v>1407838734</v>
      </c>
      <c r="K1965" t="b">
        <v>1</v>
      </c>
      <c r="L1965">
        <v>205</v>
      </c>
      <c r="M1965" t="b">
        <v>1</v>
      </c>
      <c r="N1965" s="5">
        <f>Table1[[#This Row],[pledged]]/Table1[[#This Row],[backers_count]]</f>
        <v>117.6</v>
      </c>
      <c r="O1965" s="1">
        <f t="shared" si="92"/>
        <v>127</v>
      </c>
      <c r="P1965" s="5" t="s">
        <v>8294</v>
      </c>
      <c r="Q1965" s="1" t="s">
        <v>8320</v>
      </c>
      <c r="R1965" s="1" t="s">
        <v>8350</v>
      </c>
      <c r="S1965" s="9">
        <f t="shared" si="90"/>
        <v>41863.429791666669</v>
      </c>
      <c r="T1965" s="11">
        <f t="shared" si="91"/>
        <v>41898.429791666669</v>
      </c>
      <c r="U1965" s="12" t="str">
        <f>TEXT(Table1[[#This Row],[Date Created Conversion (Launched at)]],"mmmm")</f>
        <v>August</v>
      </c>
      <c r="V1965" s="12">
        <f>YEAR(Table1[[#This Row],[Date Created Conversion (Launched at)]])</f>
        <v>2014</v>
      </c>
    </row>
    <row r="1966" spans="1:22" ht="43" x14ac:dyDescent="0.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 s="8">
        <v>1461306772</v>
      </c>
      <c r="J1966" s="8">
        <v>1458714772</v>
      </c>
      <c r="K1966" t="b">
        <v>1</v>
      </c>
      <c r="L1966">
        <v>1281</v>
      </c>
      <c r="M1966" t="b">
        <v>1</v>
      </c>
      <c r="N1966" s="5">
        <f>Table1[[#This Row],[pledged]]/Table1[[#This Row],[backers_count]]</f>
        <v>180.75185011709601</v>
      </c>
      <c r="O1966" s="1">
        <f t="shared" si="92"/>
        <v>260</v>
      </c>
      <c r="P1966" s="5" t="s">
        <v>8294</v>
      </c>
      <c r="Q1966" s="1" t="s">
        <v>8320</v>
      </c>
      <c r="R1966" s="1" t="s">
        <v>8350</v>
      </c>
      <c r="S1966" s="9">
        <f t="shared" si="90"/>
        <v>42452.272824074069</v>
      </c>
      <c r="T1966" s="11">
        <f t="shared" si="91"/>
        <v>42482.272824074069</v>
      </c>
      <c r="U1966" s="12" t="str">
        <f>TEXT(Table1[[#This Row],[Date Created Conversion (Launched at)]],"mmmm")</f>
        <v>March</v>
      </c>
      <c r="V1966" s="12">
        <f>YEAR(Table1[[#This Row],[Date Created Conversion (Launched at)]])</f>
        <v>2016</v>
      </c>
    </row>
    <row r="1967" spans="1:22" ht="43" x14ac:dyDescent="0.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 s="8">
        <v>1326330000</v>
      </c>
      <c r="J1967" s="8">
        <v>1324433310</v>
      </c>
      <c r="K1967" t="b">
        <v>1</v>
      </c>
      <c r="L1967">
        <v>103</v>
      </c>
      <c r="M1967" t="b">
        <v>1</v>
      </c>
      <c r="N1967" s="5">
        <f>Table1[[#This Row],[pledged]]/Table1[[#This Row],[backers_count]]</f>
        <v>127.32038834951456</v>
      </c>
      <c r="O1967" s="1">
        <f t="shared" si="92"/>
        <v>262</v>
      </c>
      <c r="P1967" s="5" t="s">
        <v>8294</v>
      </c>
      <c r="Q1967" s="1" t="s">
        <v>8320</v>
      </c>
      <c r="R1967" s="1" t="s">
        <v>8350</v>
      </c>
      <c r="S1967" s="9">
        <f t="shared" si="90"/>
        <v>40898.089236111111</v>
      </c>
      <c r="T1967" s="11">
        <f t="shared" si="91"/>
        <v>40920.041666666664</v>
      </c>
      <c r="U1967" s="12" t="str">
        <f>TEXT(Table1[[#This Row],[Date Created Conversion (Launched at)]],"mmmm")</f>
        <v>December</v>
      </c>
      <c r="V1967" s="12">
        <f>YEAR(Table1[[#This Row],[Date Created Conversion (Launched at)]])</f>
        <v>2011</v>
      </c>
    </row>
    <row r="1968" spans="1:22" ht="43" x14ac:dyDescent="0.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 s="8">
        <v>1408021098</v>
      </c>
      <c r="J1968" s="8">
        <v>1405429098</v>
      </c>
      <c r="K1968" t="b">
        <v>1</v>
      </c>
      <c r="L1968">
        <v>1513</v>
      </c>
      <c r="M1968" t="b">
        <v>1</v>
      </c>
      <c r="N1968" s="5">
        <f>Table1[[#This Row],[pledged]]/Table1[[#This Row],[backers_count]]</f>
        <v>136.6444745538665</v>
      </c>
      <c r="O1968" s="1">
        <f t="shared" si="92"/>
        <v>207</v>
      </c>
      <c r="P1968" s="5" t="s">
        <v>8294</v>
      </c>
      <c r="Q1968" s="1" t="s">
        <v>8320</v>
      </c>
      <c r="R1968" s="1" t="s">
        <v>8350</v>
      </c>
      <c r="S1968" s="9">
        <f t="shared" si="90"/>
        <v>41835.540486111109</v>
      </c>
      <c r="T1968" s="11">
        <f t="shared" si="91"/>
        <v>41865.540486111109</v>
      </c>
      <c r="U1968" s="12" t="str">
        <f>TEXT(Table1[[#This Row],[Date Created Conversion (Launched at)]],"mmmm")</f>
        <v>July</v>
      </c>
      <c r="V1968" s="12">
        <f>YEAR(Table1[[#This Row],[Date Created Conversion (Launched at)]])</f>
        <v>2014</v>
      </c>
    </row>
    <row r="1969" spans="1:22" ht="43" x14ac:dyDescent="0.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 s="8">
        <v>1398959729</v>
      </c>
      <c r="J1969" s="8">
        <v>1396367729</v>
      </c>
      <c r="K1969" t="b">
        <v>1</v>
      </c>
      <c r="L1969">
        <v>405</v>
      </c>
      <c r="M1969" t="b">
        <v>1</v>
      </c>
      <c r="N1969" s="5">
        <f>Table1[[#This Row],[pledged]]/Table1[[#This Row],[backers_count]]</f>
        <v>182.78024691358024</v>
      </c>
      <c r="O1969" s="1">
        <f t="shared" si="92"/>
        <v>370</v>
      </c>
      <c r="P1969" s="5" t="s">
        <v>8294</v>
      </c>
      <c r="Q1969" s="1" t="s">
        <v>8320</v>
      </c>
      <c r="R1969" s="1" t="s">
        <v>8350</v>
      </c>
      <c r="S1969" s="9">
        <f t="shared" si="90"/>
        <v>41730.663530092592</v>
      </c>
      <c r="T1969" s="11">
        <f t="shared" si="91"/>
        <v>41760.663530092592</v>
      </c>
      <c r="U1969" s="12" t="str">
        <f>TEXT(Table1[[#This Row],[Date Created Conversion (Launched at)]],"mmmm")</f>
        <v>April</v>
      </c>
      <c r="V1969" s="12">
        <f>YEAR(Table1[[#This Row],[Date Created Conversion (Launched at)]])</f>
        <v>2014</v>
      </c>
    </row>
    <row r="1970" spans="1:22" ht="28.7" x14ac:dyDescent="0.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 s="8">
        <v>1480777515</v>
      </c>
      <c r="J1970" s="8">
        <v>1478095515</v>
      </c>
      <c r="K1970" t="b">
        <v>1</v>
      </c>
      <c r="L1970">
        <v>510</v>
      </c>
      <c r="M1970" t="b">
        <v>1</v>
      </c>
      <c r="N1970" s="5">
        <f>Table1[[#This Row],[pledged]]/Table1[[#This Row],[backers_count]]</f>
        <v>279.37843137254902</v>
      </c>
      <c r="O1970" s="1">
        <f t="shared" si="92"/>
        <v>285</v>
      </c>
      <c r="P1970" s="5" t="s">
        <v>8294</v>
      </c>
      <c r="Q1970" s="1" t="s">
        <v>8320</v>
      </c>
      <c r="R1970" s="1" t="s">
        <v>8350</v>
      </c>
      <c r="S1970" s="9">
        <f t="shared" si="90"/>
        <v>42676.586979166663</v>
      </c>
      <c r="T1970" s="11">
        <f t="shared" si="91"/>
        <v>42707.628645833334</v>
      </c>
      <c r="U1970" s="12" t="str">
        <f>TEXT(Table1[[#This Row],[Date Created Conversion (Launched at)]],"mmmm")</f>
        <v>November</v>
      </c>
      <c r="V1970" s="12">
        <f>YEAR(Table1[[#This Row],[Date Created Conversion (Launched at)]])</f>
        <v>2016</v>
      </c>
    </row>
    <row r="1971" spans="1:22" ht="43" x14ac:dyDescent="0.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 s="8">
        <v>1470423668</v>
      </c>
      <c r="J1971" s="8">
        <v>1467831668</v>
      </c>
      <c r="K1971" t="b">
        <v>1</v>
      </c>
      <c r="L1971">
        <v>1887</v>
      </c>
      <c r="M1971" t="b">
        <v>1</v>
      </c>
      <c r="N1971" s="5">
        <f>Table1[[#This Row],[pledged]]/Table1[[#This Row],[backers_count]]</f>
        <v>61.375728669846318</v>
      </c>
      <c r="O1971" s="1">
        <f t="shared" si="92"/>
        <v>579</v>
      </c>
      <c r="P1971" s="5" t="s">
        <v>8294</v>
      </c>
      <c r="Q1971" s="1" t="s">
        <v>8320</v>
      </c>
      <c r="R1971" s="1" t="s">
        <v>8350</v>
      </c>
      <c r="S1971" s="9">
        <f t="shared" si="90"/>
        <v>42557.792453703703</v>
      </c>
      <c r="T1971" s="11">
        <f t="shared" si="91"/>
        <v>42587.792453703703</v>
      </c>
      <c r="U1971" s="12" t="str">
        <f>TEXT(Table1[[#This Row],[Date Created Conversion (Launched at)]],"mmmm")</f>
        <v>July</v>
      </c>
      <c r="V1971" s="12">
        <f>YEAR(Table1[[#This Row],[Date Created Conversion (Launched at)]])</f>
        <v>2016</v>
      </c>
    </row>
    <row r="1972" spans="1:22" ht="43" x14ac:dyDescent="0.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 s="8">
        <v>1366429101</v>
      </c>
      <c r="J1972" s="8">
        <v>1361248701</v>
      </c>
      <c r="K1972" t="b">
        <v>1</v>
      </c>
      <c r="L1972">
        <v>701</v>
      </c>
      <c r="M1972" t="b">
        <v>1</v>
      </c>
      <c r="N1972" s="5">
        <f>Table1[[#This Row],[pledged]]/Table1[[#This Row],[backers_count]]</f>
        <v>80.727532097004286</v>
      </c>
      <c r="O1972" s="1">
        <f t="shared" si="92"/>
        <v>1132</v>
      </c>
      <c r="P1972" s="5" t="s">
        <v>8294</v>
      </c>
      <c r="Q1972" s="1" t="s">
        <v>8320</v>
      </c>
      <c r="R1972" s="1" t="s">
        <v>8350</v>
      </c>
      <c r="S1972" s="9">
        <f t="shared" si="90"/>
        <v>41324.193298611113</v>
      </c>
      <c r="T1972" s="11">
        <f t="shared" si="91"/>
        <v>41384.151631944442</v>
      </c>
      <c r="U1972" s="12" t="str">
        <f>TEXT(Table1[[#This Row],[Date Created Conversion (Launched at)]],"mmmm")</f>
        <v>February</v>
      </c>
      <c r="V1972" s="12">
        <f>YEAR(Table1[[#This Row],[Date Created Conversion (Launched at)]])</f>
        <v>2013</v>
      </c>
    </row>
    <row r="1973" spans="1:22" ht="43" x14ac:dyDescent="0.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 s="8">
        <v>1384488000</v>
      </c>
      <c r="J1973" s="8">
        <v>1381752061</v>
      </c>
      <c r="K1973" t="b">
        <v>1</v>
      </c>
      <c r="L1973">
        <v>3863</v>
      </c>
      <c r="M1973" t="b">
        <v>1</v>
      </c>
      <c r="N1973" s="5">
        <f>Table1[[#This Row],[pledged]]/Table1[[#This Row],[backers_count]]</f>
        <v>272.35590732591254</v>
      </c>
      <c r="O1973" s="1">
        <f t="shared" si="92"/>
        <v>263</v>
      </c>
      <c r="P1973" s="5" t="s">
        <v>8294</v>
      </c>
      <c r="Q1973" s="1" t="s">
        <v>8320</v>
      </c>
      <c r="R1973" s="1" t="s">
        <v>8350</v>
      </c>
      <c r="S1973" s="9">
        <f t="shared" si="90"/>
        <v>41561.500706018516</v>
      </c>
      <c r="T1973" s="11">
        <f t="shared" si="91"/>
        <v>41593.166666666664</v>
      </c>
      <c r="U1973" s="12" t="str">
        <f>TEXT(Table1[[#This Row],[Date Created Conversion (Launched at)]],"mmmm")</f>
        <v>October</v>
      </c>
      <c r="V1973" s="12">
        <f>YEAR(Table1[[#This Row],[Date Created Conversion (Launched at)]])</f>
        <v>2013</v>
      </c>
    </row>
    <row r="1974" spans="1:22" ht="43" x14ac:dyDescent="0.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 s="8">
        <v>1353201444</v>
      </c>
      <c r="J1974" s="8">
        <v>1350605844</v>
      </c>
      <c r="K1974" t="b">
        <v>1</v>
      </c>
      <c r="L1974">
        <v>238</v>
      </c>
      <c r="M1974" t="b">
        <v>1</v>
      </c>
      <c r="N1974" s="5">
        <f>Table1[[#This Row],[pledged]]/Table1[[#This Row],[backers_count]]</f>
        <v>70.848739495798313</v>
      </c>
      <c r="O1974" s="1">
        <f t="shared" si="92"/>
        <v>674</v>
      </c>
      <c r="P1974" s="5" t="s">
        <v>8294</v>
      </c>
      <c r="Q1974" s="1" t="s">
        <v>8320</v>
      </c>
      <c r="R1974" s="1" t="s">
        <v>8350</v>
      </c>
      <c r="S1974" s="9">
        <f t="shared" si="90"/>
        <v>41201.012083333335</v>
      </c>
      <c r="T1974" s="11">
        <f t="shared" si="91"/>
        <v>41231.053749999999</v>
      </c>
      <c r="U1974" s="12" t="str">
        <f>TEXT(Table1[[#This Row],[Date Created Conversion (Launched at)]],"mmmm")</f>
        <v>October</v>
      </c>
      <c r="V1974" s="12">
        <f>YEAR(Table1[[#This Row],[Date Created Conversion (Launched at)]])</f>
        <v>2012</v>
      </c>
    </row>
    <row r="1975" spans="1:22" ht="43" x14ac:dyDescent="0.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 s="8">
        <v>1470466800</v>
      </c>
      <c r="J1975" s="8">
        <v>1467134464</v>
      </c>
      <c r="K1975" t="b">
        <v>1</v>
      </c>
      <c r="L1975">
        <v>2051</v>
      </c>
      <c r="M1975" t="b">
        <v>1</v>
      </c>
      <c r="N1975" s="5">
        <f>Table1[[#This Row],[pledged]]/Table1[[#This Row],[backers_count]]</f>
        <v>247.94003412969283</v>
      </c>
      <c r="O1975" s="1">
        <f t="shared" si="92"/>
        <v>257</v>
      </c>
      <c r="P1975" s="5" t="s">
        <v>8294</v>
      </c>
      <c r="Q1975" s="1" t="s">
        <v>8320</v>
      </c>
      <c r="R1975" s="1" t="s">
        <v>8350</v>
      </c>
      <c r="S1975" s="9">
        <f t="shared" si="90"/>
        <v>42549.722962962958</v>
      </c>
      <c r="T1975" s="11">
        <f t="shared" si="91"/>
        <v>42588.291666666672</v>
      </c>
      <c r="U1975" s="12" t="str">
        <f>TEXT(Table1[[#This Row],[Date Created Conversion (Launched at)]],"mmmm")</f>
        <v>June</v>
      </c>
      <c r="V1975" s="12">
        <f>YEAR(Table1[[#This Row],[Date Created Conversion (Launched at)]])</f>
        <v>2016</v>
      </c>
    </row>
    <row r="1976" spans="1:22" ht="43" x14ac:dyDescent="0.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 s="8">
        <v>1376899269</v>
      </c>
      <c r="J1976" s="8">
        <v>1371715269</v>
      </c>
      <c r="K1976" t="b">
        <v>1</v>
      </c>
      <c r="L1976">
        <v>402</v>
      </c>
      <c r="M1976" t="b">
        <v>1</v>
      </c>
      <c r="N1976" s="5">
        <f>Table1[[#This Row],[pledged]]/Table1[[#This Row],[backers_count]]</f>
        <v>186.81393034825871</v>
      </c>
      <c r="O1976" s="1">
        <f t="shared" si="92"/>
        <v>375</v>
      </c>
      <c r="P1976" s="5" t="s">
        <v>8294</v>
      </c>
      <c r="Q1976" s="1" t="s">
        <v>8320</v>
      </c>
      <c r="R1976" s="1" t="s">
        <v>8350</v>
      </c>
      <c r="S1976" s="9">
        <f t="shared" si="90"/>
        <v>41445.334131944444</v>
      </c>
      <c r="T1976" s="11">
        <f t="shared" si="91"/>
        <v>41505.334131944444</v>
      </c>
      <c r="U1976" s="12" t="str">
        <f>TEXT(Table1[[#This Row],[Date Created Conversion (Launched at)]],"mmmm")</f>
        <v>June</v>
      </c>
      <c r="V1976" s="12">
        <f>YEAR(Table1[[#This Row],[Date Created Conversion (Launched at)]])</f>
        <v>2013</v>
      </c>
    </row>
    <row r="1977" spans="1:22" ht="28.7" x14ac:dyDescent="0.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 s="8">
        <v>1362938851</v>
      </c>
      <c r="J1977" s="8">
        <v>1360346851</v>
      </c>
      <c r="K1977" t="b">
        <v>1</v>
      </c>
      <c r="L1977">
        <v>253</v>
      </c>
      <c r="M1977" t="b">
        <v>1</v>
      </c>
      <c r="N1977" s="5">
        <f>Table1[[#This Row],[pledged]]/Table1[[#This Row],[backers_count]]</f>
        <v>131.98948616600788</v>
      </c>
      <c r="O1977" s="1">
        <f t="shared" si="92"/>
        <v>209</v>
      </c>
      <c r="P1977" s="5" t="s">
        <v>8294</v>
      </c>
      <c r="Q1977" s="1" t="s">
        <v>8320</v>
      </c>
      <c r="R1977" s="1" t="s">
        <v>8350</v>
      </c>
      <c r="S1977" s="9">
        <f t="shared" si="90"/>
        <v>41313.755219907405</v>
      </c>
      <c r="T1977" s="11">
        <f t="shared" si="91"/>
        <v>41343.755219907405</v>
      </c>
      <c r="U1977" s="12" t="str">
        <f>TEXT(Table1[[#This Row],[Date Created Conversion (Launched at)]],"mmmm")</f>
        <v>February</v>
      </c>
      <c r="V1977" s="12">
        <f>YEAR(Table1[[#This Row],[Date Created Conversion (Launched at)]])</f>
        <v>2013</v>
      </c>
    </row>
    <row r="1978" spans="1:22" ht="28.7" x14ac:dyDescent="0.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 s="8">
        <v>1373751325</v>
      </c>
      <c r="J1978" s="8">
        <v>1371159325</v>
      </c>
      <c r="K1978" t="b">
        <v>1</v>
      </c>
      <c r="L1978">
        <v>473</v>
      </c>
      <c r="M1978" t="b">
        <v>1</v>
      </c>
      <c r="N1978" s="5">
        <f>Table1[[#This Row],[pledged]]/Table1[[#This Row],[backers_count]]</f>
        <v>29.310782241014799</v>
      </c>
      <c r="O1978" s="1">
        <f t="shared" si="92"/>
        <v>347</v>
      </c>
      <c r="P1978" s="5" t="s">
        <v>8294</v>
      </c>
      <c r="Q1978" s="1" t="s">
        <v>8320</v>
      </c>
      <c r="R1978" s="1" t="s">
        <v>8350</v>
      </c>
      <c r="S1978" s="9">
        <f t="shared" si="90"/>
        <v>41438.899594907409</v>
      </c>
      <c r="T1978" s="11">
        <f t="shared" si="91"/>
        <v>41468.899594907409</v>
      </c>
      <c r="U1978" s="12" t="str">
        <f>TEXT(Table1[[#This Row],[Date Created Conversion (Launched at)]],"mmmm")</f>
        <v>June</v>
      </c>
      <c r="V1978" s="12">
        <f>YEAR(Table1[[#This Row],[Date Created Conversion (Launched at)]])</f>
        <v>2013</v>
      </c>
    </row>
    <row r="1979" spans="1:22" ht="43" x14ac:dyDescent="0.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 s="8">
        <v>1450511940</v>
      </c>
      <c r="J1979" s="8">
        <v>1446527540</v>
      </c>
      <c r="K1979" t="b">
        <v>1</v>
      </c>
      <c r="L1979">
        <v>821</v>
      </c>
      <c r="M1979" t="b">
        <v>1</v>
      </c>
      <c r="N1979" s="5">
        <f>Table1[[#This Row],[pledged]]/Table1[[#This Row],[backers_count]]</f>
        <v>245.02436053593178</v>
      </c>
      <c r="O1979" s="1">
        <f t="shared" si="92"/>
        <v>402</v>
      </c>
      <c r="P1979" s="5" t="s">
        <v>8294</v>
      </c>
      <c r="Q1979" s="1" t="s">
        <v>8320</v>
      </c>
      <c r="R1979" s="1" t="s">
        <v>8350</v>
      </c>
      <c r="S1979" s="9">
        <f t="shared" si="90"/>
        <v>42311.216898148152</v>
      </c>
      <c r="T1979" s="11">
        <f t="shared" si="91"/>
        <v>42357.332638888889</v>
      </c>
      <c r="U1979" s="12" t="str">
        <f>TEXT(Table1[[#This Row],[Date Created Conversion (Launched at)]],"mmmm")</f>
        <v>November</v>
      </c>
      <c r="V1979" s="12">
        <f>YEAR(Table1[[#This Row],[Date Created Conversion (Launched at)]])</f>
        <v>2015</v>
      </c>
    </row>
    <row r="1980" spans="1:22" ht="43" x14ac:dyDescent="0.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 s="8">
        <v>1339484400</v>
      </c>
      <c r="J1980" s="8">
        <v>1336627492</v>
      </c>
      <c r="K1980" t="b">
        <v>1</v>
      </c>
      <c r="L1980">
        <v>388</v>
      </c>
      <c r="M1980" t="b">
        <v>1</v>
      </c>
      <c r="N1980" s="5">
        <f>Table1[[#This Row],[pledged]]/Table1[[#This Row],[backers_count]]</f>
        <v>1323.2540463917526</v>
      </c>
      <c r="O1980" s="1">
        <f t="shared" si="92"/>
        <v>1027</v>
      </c>
      <c r="P1980" s="5" t="s">
        <v>8294</v>
      </c>
      <c r="Q1980" s="1" t="s">
        <v>8320</v>
      </c>
      <c r="R1980" s="1" t="s">
        <v>8350</v>
      </c>
      <c r="S1980" s="9">
        <f t="shared" si="90"/>
        <v>41039.225601851853</v>
      </c>
      <c r="T1980" s="11">
        <f t="shared" si="91"/>
        <v>41072.291666666664</v>
      </c>
      <c r="U1980" s="12" t="str">
        <f>TEXT(Table1[[#This Row],[Date Created Conversion (Launched at)]],"mmmm")</f>
        <v>May</v>
      </c>
      <c r="V1980" s="12">
        <f>YEAR(Table1[[#This Row],[Date Created Conversion (Launched at)]])</f>
        <v>2012</v>
      </c>
    </row>
    <row r="1981" spans="1:22" ht="43" x14ac:dyDescent="0.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 s="8">
        <v>1447909140</v>
      </c>
      <c r="J1981" s="8">
        <v>1444734146</v>
      </c>
      <c r="K1981" t="b">
        <v>1</v>
      </c>
      <c r="L1981">
        <v>813</v>
      </c>
      <c r="M1981" t="b">
        <v>1</v>
      </c>
      <c r="N1981" s="5">
        <f>Table1[[#This Row],[pledged]]/Table1[[#This Row],[backers_count]]</f>
        <v>282.65966789667897</v>
      </c>
      <c r="O1981" s="1">
        <f t="shared" si="92"/>
        <v>115</v>
      </c>
      <c r="P1981" s="5" t="s">
        <v>8294</v>
      </c>
      <c r="Q1981" s="1" t="s">
        <v>8320</v>
      </c>
      <c r="R1981" s="1" t="s">
        <v>8350</v>
      </c>
      <c r="S1981" s="9">
        <f t="shared" si="90"/>
        <v>42290.460023148145</v>
      </c>
      <c r="T1981" s="11">
        <f t="shared" si="91"/>
        <v>42327.207638888889</v>
      </c>
      <c r="U1981" s="12" t="str">
        <f>TEXT(Table1[[#This Row],[Date Created Conversion (Launched at)]],"mmmm")</f>
        <v>October</v>
      </c>
      <c r="V1981" s="12">
        <f>YEAR(Table1[[#This Row],[Date Created Conversion (Launched at)]])</f>
        <v>2015</v>
      </c>
    </row>
    <row r="1982" spans="1:22" ht="28.7" x14ac:dyDescent="0.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 s="8">
        <v>1459684862</v>
      </c>
      <c r="J1982" s="8">
        <v>1456232462</v>
      </c>
      <c r="K1982" t="b">
        <v>1</v>
      </c>
      <c r="L1982">
        <v>1945</v>
      </c>
      <c r="M1982" t="b">
        <v>1</v>
      </c>
      <c r="N1982" s="5">
        <f>Table1[[#This Row],[pledged]]/Table1[[#This Row],[backers_count]]</f>
        <v>91.214401028277635</v>
      </c>
      <c r="O1982" s="1">
        <f t="shared" si="92"/>
        <v>355</v>
      </c>
      <c r="P1982" s="5" t="s">
        <v>8294</v>
      </c>
      <c r="Q1982" s="1" t="s">
        <v>8320</v>
      </c>
      <c r="R1982" s="1" t="s">
        <v>8350</v>
      </c>
      <c r="S1982" s="9">
        <f t="shared" si="90"/>
        <v>42423.542384259257</v>
      </c>
      <c r="T1982" s="11">
        <f t="shared" si="91"/>
        <v>42463.500717592593</v>
      </c>
      <c r="U1982" s="12" t="str">
        <f>TEXT(Table1[[#This Row],[Date Created Conversion (Launched at)]],"mmmm")</f>
        <v>February</v>
      </c>
      <c r="V1982" s="12">
        <f>YEAR(Table1[[#This Row],[Date Created Conversion (Launched at)]])</f>
        <v>2016</v>
      </c>
    </row>
    <row r="1983" spans="1:22" ht="43" x14ac:dyDescent="0.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 s="8">
        <v>1404926665</v>
      </c>
      <c r="J1983" s="8">
        <v>1402334665</v>
      </c>
      <c r="K1983" t="b">
        <v>0</v>
      </c>
      <c r="L1983">
        <v>12</v>
      </c>
      <c r="M1983" t="b">
        <v>0</v>
      </c>
      <c r="N1983" s="5">
        <f>Table1[[#This Row],[pledged]]/Table1[[#This Row],[backers_count]]</f>
        <v>31.75</v>
      </c>
      <c r="O1983" s="1">
        <f t="shared" si="92"/>
        <v>5</v>
      </c>
      <c r="P1983" s="5" t="s">
        <v>8295</v>
      </c>
      <c r="Q1983" s="1" t="s">
        <v>8339</v>
      </c>
      <c r="R1983" s="1" t="s">
        <v>8351</v>
      </c>
      <c r="S1983" s="9">
        <f t="shared" si="90"/>
        <v>41799.725289351853</v>
      </c>
      <c r="T1983" s="11">
        <f t="shared" si="91"/>
        <v>41829.725289351853</v>
      </c>
      <c r="U1983" s="12" t="str">
        <f>TEXT(Table1[[#This Row],[Date Created Conversion (Launched at)]],"mmmm")</f>
        <v>June</v>
      </c>
      <c r="V1983" s="12">
        <f>YEAR(Table1[[#This Row],[Date Created Conversion (Launched at)]])</f>
        <v>2014</v>
      </c>
    </row>
    <row r="1984" spans="1:22" ht="43" x14ac:dyDescent="0.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 s="8">
        <v>1480863887</v>
      </c>
      <c r="J1984" s="8">
        <v>1478268287</v>
      </c>
      <c r="K1984" t="b">
        <v>0</v>
      </c>
      <c r="L1984">
        <v>0</v>
      </c>
      <c r="M1984" t="b">
        <v>0</v>
      </c>
      <c r="N1984" s="5" t="e">
        <f>Table1[[#This Row],[pledged]]/Table1[[#This Row],[backers_count]]</f>
        <v>#DIV/0!</v>
      </c>
      <c r="O1984" s="1">
        <f t="shared" si="92"/>
        <v>0</v>
      </c>
      <c r="P1984" s="5" t="s">
        <v>8295</v>
      </c>
      <c r="Q1984" s="1" t="s">
        <v>8339</v>
      </c>
      <c r="R1984" s="1" t="s">
        <v>8351</v>
      </c>
      <c r="S1984" s="9">
        <f t="shared" si="90"/>
        <v>42678.586655092593</v>
      </c>
      <c r="T1984" s="11">
        <f t="shared" si="91"/>
        <v>42708.628321759257</v>
      </c>
      <c r="U1984" s="12" t="str">
        <f>TEXT(Table1[[#This Row],[Date Created Conversion (Launched at)]],"mmmm")</f>
        <v>November</v>
      </c>
      <c r="V1984" s="12">
        <f>YEAR(Table1[[#This Row],[Date Created Conversion (Launched at)]])</f>
        <v>2016</v>
      </c>
    </row>
    <row r="1985" spans="1:22" ht="43" x14ac:dyDescent="0.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 s="8">
        <v>1472799600</v>
      </c>
      <c r="J1985" s="8">
        <v>1470874618</v>
      </c>
      <c r="K1985" t="b">
        <v>0</v>
      </c>
      <c r="L1985">
        <v>16</v>
      </c>
      <c r="M1985" t="b">
        <v>0</v>
      </c>
      <c r="N1985" s="5">
        <f>Table1[[#This Row],[pledged]]/Table1[[#This Row],[backers_count]]</f>
        <v>88.6875</v>
      </c>
      <c r="O1985" s="1">
        <f t="shared" si="92"/>
        <v>4</v>
      </c>
      <c r="P1985" s="5" t="s">
        <v>8295</v>
      </c>
      <c r="Q1985" s="1" t="s">
        <v>8339</v>
      </c>
      <c r="R1985" s="1" t="s">
        <v>8351</v>
      </c>
      <c r="S1985" s="9">
        <f t="shared" si="90"/>
        <v>42593.011782407411</v>
      </c>
      <c r="T1985" s="11">
        <f t="shared" si="91"/>
        <v>42615.291666666672</v>
      </c>
      <c r="U1985" s="12" t="str">
        <f>TEXT(Table1[[#This Row],[Date Created Conversion (Launched at)]],"mmmm")</f>
        <v>August</v>
      </c>
      <c r="V1985" s="12">
        <f>YEAR(Table1[[#This Row],[Date Created Conversion (Launched at)]])</f>
        <v>2016</v>
      </c>
    </row>
    <row r="1986" spans="1:22" ht="57.35" x14ac:dyDescent="0.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 s="8">
        <v>1417377481</v>
      </c>
      <c r="J1986" s="8">
        <v>1412189881</v>
      </c>
      <c r="K1986" t="b">
        <v>0</v>
      </c>
      <c r="L1986">
        <v>7</v>
      </c>
      <c r="M1986" t="b">
        <v>0</v>
      </c>
      <c r="N1986" s="5">
        <f>Table1[[#This Row],[pledged]]/Table1[[#This Row],[backers_count]]</f>
        <v>453.14285714285717</v>
      </c>
      <c r="O1986" s="1">
        <f t="shared" si="92"/>
        <v>21</v>
      </c>
      <c r="P1986" s="5" t="s">
        <v>8295</v>
      </c>
      <c r="Q1986" s="1" t="s">
        <v>8339</v>
      </c>
      <c r="R1986" s="1" t="s">
        <v>8351</v>
      </c>
      <c r="S1986" s="9">
        <f t="shared" ref="S1986:S2049" si="93">(J1986/86400)+DATE(1970,1,1)</f>
        <v>41913.790289351848</v>
      </c>
      <c r="T1986" s="11">
        <f t="shared" ref="T1986:T2049" si="94">(I1986/86400)+DATE(1970,1,1)</f>
        <v>41973.831956018519</v>
      </c>
      <c r="U1986" s="12" t="str">
        <f>TEXT(Table1[[#This Row],[Date Created Conversion (Launched at)]],"mmmm")</f>
        <v>October</v>
      </c>
      <c r="V1986" s="12">
        <f>YEAR(Table1[[#This Row],[Date Created Conversion (Launched at)]])</f>
        <v>2014</v>
      </c>
    </row>
    <row r="1987" spans="1:22" ht="43" x14ac:dyDescent="0.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 s="8">
        <v>1470178800</v>
      </c>
      <c r="J1987" s="8">
        <v>1467650771</v>
      </c>
      <c r="K1987" t="b">
        <v>0</v>
      </c>
      <c r="L1987">
        <v>4</v>
      </c>
      <c r="M1987" t="b">
        <v>0</v>
      </c>
      <c r="N1987" s="5">
        <f>Table1[[#This Row],[pledged]]/Table1[[#This Row],[backers_count]]</f>
        <v>12.75</v>
      </c>
      <c r="O1987" s="1">
        <f t="shared" ref="O1987:O2050" si="95">ROUND(($E1987/$D1987)*100,0)</f>
        <v>3</v>
      </c>
      <c r="P1987" s="5" t="s">
        <v>8295</v>
      </c>
      <c r="Q1987" s="1" t="s">
        <v>8339</v>
      </c>
      <c r="R1987" s="1" t="s">
        <v>8351</v>
      </c>
      <c r="S1987" s="9">
        <f t="shared" si="93"/>
        <v>42555.698738425926</v>
      </c>
      <c r="T1987" s="11">
        <f t="shared" si="94"/>
        <v>42584.958333333328</v>
      </c>
      <c r="U1987" s="12" t="str">
        <f>TEXT(Table1[[#This Row],[Date Created Conversion (Launched at)]],"mmmm")</f>
        <v>July</v>
      </c>
      <c r="V1987" s="12">
        <f>YEAR(Table1[[#This Row],[Date Created Conversion (Launched at)]])</f>
        <v>2016</v>
      </c>
    </row>
    <row r="1988" spans="1:22" ht="43" x14ac:dyDescent="0.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 s="8">
        <v>1457947483</v>
      </c>
      <c r="J1988" s="8">
        <v>1455359083</v>
      </c>
      <c r="K1988" t="b">
        <v>0</v>
      </c>
      <c r="L1988">
        <v>1</v>
      </c>
      <c r="M1988" t="b">
        <v>0</v>
      </c>
      <c r="N1988" s="5">
        <f>Table1[[#This Row],[pledged]]/Table1[[#This Row],[backers_count]]</f>
        <v>1</v>
      </c>
      <c r="O1988" s="1">
        <f t="shared" si="95"/>
        <v>0</v>
      </c>
      <c r="P1988" s="5" t="s">
        <v>8295</v>
      </c>
      <c r="Q1988" s="1" t="s">
        <v>8339</v>
      </c>
      <c r="R1988" s="1" t="s">
        <v>8351</v>
      </c>
      <c r="S1988" s="9">
        <f t="shared" si="93"/>
        <v>42413.433831018519</v>
      </c>
      <c r="T1988" s="11">
        <f t="shared" si="94"/>
        <v>42443.392164351855</v>
      </c>
      <c r="U1988" s="12" t="str">
        <f>TEXT(Table1[[#This Row],[Date Created Conversion (Launched at)]],"mmmm")</f>
        <v>February</v>
      </c>
      <c r="V1988" s="12">
        <f>YEAR(Table1[[#This Row],[Date Created Conversion (Launched at)]])</f>
        <v>2016</v>
      </c>
    </row>
    <row r="1989" spans="1:22" ht="28.7" x14ac:dyDescent="0.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 s="8">
        <v>1425223276</v>
      </c>
      <c r="J1989" s="8">
        <v>1422631276</v>
      </c>
      <c r="K1989" t="b">
        <v>0</v>
      </c>
      <c r="L1989">
        <v>28</v>
      </c>
      <c r="M1989" t="b">
        <v>0</v>
      </c>
      <c r="N1989" s="5">
        <f>Table1[[#This Row],[pledged]]/Table1[[#This Row],[backers_count]]</f>
        <v>83.428571428571431</v>
      </c>
      <c r="O1989" s="1">
        <f t="shared" si="95"/>
        <v>42</v>
      </c>
      <c r="P1989" s="5" t="s">
        <v>8295</v>
      </c>
      <c r="Q1989" s="1" t="s">
        <v>8339</v>
      </c>
      <c r="R1989" s="1" t="s">
        <v>8351</v>
      </c>
      <c r="S1989" s="9">
        <f t="shared" si="93"/>
        <v>42034.639768518522</v>
      </c>
      <c r="T1989" s="11">
        <f t="shared" si="94"/>
        <v>42064.639768518522</v>
      </c>
      <c r="U1989" s="12" t="str">
        <f>TEXT(Table1[[#This Row],[Date Created Conversion (Launched at)]],"mmmm")</f>
        <v>January</v>
      </c>
      <c r="V1989" s="12">
        <f>YEAR(Table1[[#This Row],[Date Created Conversion (Launched at)]])</f>
        <v>2015</v>
      </c>
    </row>
    <row r="1990" spans="1:22" x14ac:dyDescent="0.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 s="8">
        <v>1440094742</v>
      </c>
      <c r="J1990" s="8">
        <v>1437502742</v>
      </c>
      <c r="K1990" t="b">
        <v>0</v>
      </c>
      <c r="L1990">
        <v>1</v>
      </c>
      <c r="M1990" t="b">
        <v>0</v>
      </c>
      <c r="N1990" s="5">
        <f>Table1[[#This Row],[pledged]]/Table1[[#This Row],[backers_count]]</f>
        <v>25</v>
      </c>
      <c r="O1990" s="1">
        <f t="shared" si="95"/>
        <v>0</v>
      </c>
      <c r="P1990" s="5" t="s">
        <v>8295</v>
      </c>
      <c r="Q1990" s="1" t="s">
        <v>8339</v>
      </c>
      <c r="R1990" s="1" t="s">
        <v>8351</v>
      </c>
      <c r="S1990" s="9">
        <f t="shared" si="93"/>
        <v>42206.763217592597</v>
      </c>
      <c r="T1990" s="11">
        <f t="shared" si="94"/>
        <v>42236.763217592597</v>
      </c>
      <c r="U1990" s="12" t="str">
        <f>TEXT(Table1[[#This Row],[Date Created Conversion (Launched at)]],"mmmm")</f>
        <v>July</v>
      </c>
      <c r="V1990" s="12">
        <f>YEAR(Table1[[#This Row],[Date Created Conversion (Launched at)]])</f>
        <v>2015</v>
      </c>
    </row>
    <row r="1991" spans="1:22" ht="43" x14ac:dyDescent="0.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 s="8">
        <v>1481473208</v>
      </c>
      <c r="J1991" s="8">
        <v>1478881208</v>
      </c>
      <c r="K1991" t="b">
        <v>0</v>
      </c>
      <c r="L1991">
        <v>1</v>
      </c>
      <c r="M1991" t="b">
        <v>0</v>
      </c>
      <c r="N1991" s="5">
        <f>Table1[[#This Row],[pledged]]/Table1[[#This Row],[backers_count]]</f>
        <v>50</v>
      </c>
      <c r="O1991" s="1">
        <f t="shared" si="95"/>
        <v>1</v>
      </c>
      <c r="P1991" s="5" t="s">
        <v>8295</v>
      </c>
      <c r="Q1991" s="1" t="s">
        <v>8339</v>
      </c>
      <c r="R1991" s="1" t="s">
        <v>8351</v>
      </c>
      <c r="S1991" s="9">
        <f t="shared" si="93"/>
        <v>42685.680648148147</v>
      </c>
      <c r="T1991" s="11">
        <f t="shared" si="94"/>
        <v>42715.680648148147</v>
      </c>
      <c r="U1991" s="12" t="str">
        <f>TEXT(Table1[[#This Row],[Date Created Conversion (Launched at)]],"mmmm")</f>
        <v>November</v>
      </c>
      <c r="V1991" s="12">
        <f>YEAR(Table1[[#This Row],[Date Created Conversion (Launched at)]])</f>
        <v>2016</v>
      </c>
    </row>
    <row r="1992" spans="1:22" ht="43" x14ac:dyDescent="0.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 s="8">
        <v>1455338532</v>
      </c>
      <c r="J1992" s="8">
        <v>1454042532</v>
      </c>
      <c r="K1992" t="b">
        <v>0</v>
      </c>
      <c r="L1992">
        <v>5</v>
      </c>
      <c r="M1992" t="b">
        <v>0</v>
      </c>
      <c r="N1992" s="5">
        <f>Table1[[#This Row],[pledged]]/Table1[[#This Row],[backers_count]]</f>
        <v>101.8</v>
      </c>
      <c r="O1992" s="1">
        <f t="shared" si="95"/>
        <v>17</v>
      </c>
      <c r="P1992" s="5" t="s">
        <v>8295</v>
      </c>
      <c r="Q1992" s="1" t="s">
        <v>8339</v>
      </c>
      <c r="R1992" s="1" t="s">
        <v>8351</v>
      </c>
      <c r="S1992" s="9">
        <f t="shared" si="93"/>
        <v>42398.195972222224</v>
      </c>
      <c r="T1992" s="11">
        <f t="shared" si="94"/>
        <v>42413.195972222224</v>
      </c>
      <c r="U1992" s="12" t="str">
        <f>TEXT(Table1[[#This Row],[Date Created Conversion (Launched at)]],"mmmm")</f>
        <v>January</v>
      </c>
      <c r="V1992" s="12">
        <f>YEAR(Table1[[#This Row],[Date Created Conversion (Launched at)]])</f>
        <v>2016</v>
      </c>
    </row>
    <row r="1993" spans="1:22" ht="28.7" x14ac:dyDescent="0.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 s="8">
        <v>1435958786</v>
      </c>
      <c r="J1993" s="8">
        <v>1434144386</v>
      </c>
      <c r="K1993" t="b">
        <v>0</v>
      </c>
      <c r="L1993">
        <v>3</v>
      </c>
      <c r="M1993" t="b">
        <v>0</v>
      </c>
      <c r="N1993" s="5">
        <f>Table1[[#This Row],[pledged]]/Table1[[#This Row],[backers_count]]</f>
        <v>46.666666666666664</v>
      </c>
      <c r="O1993" s="1">
        <f t="shared" si="95"/>
        <v>7</v>
      </c>
      <c r="P1993" s="5" t="s">
        <v>8295</v>
      </c>
      <c r="Q1993" s="1" t="s">
        <v>8339</v>
      </c>
      <c r="R1993" s="1" t="s">
        <v>8351</v>
      </c>
      <c r="S1993" s="9">
        <f t="shared" si="93"/>
        <v>42167.89335648148</v>
      </c>
      <c r="T1993" s="11">
        <f t="shared" si="94"/>
        <v>42188.89335648148</v>
      </c>
      <c r="U1993" s="12" t="str">
        <f>TEXT(Table1[[#This Row],[Date Created Conversion (Launched at)]],"mmmm")</f>
        <v>June</v>
      </c>
      <c r="V1993" s="12">
        <f>YEAR(Table1[[#This Row],[Date Created Conversion (Launched at)]])</f>
        <v>2015</v>
      </c>
    </row>
    <row r="1994" spans="1:22" ht="28.7" x14ac:dyDescent="0.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 s="8">
        <v>1424229991</v>
      </c>
      <c r="J1994" s="8">
        <v>1421637991</v>
      </c>
      <c r="K1994" t="b">
        <v>0</v>
      </c>
      <c r="L1994">
        <v>2</v>
      </c>
      <c r="M1994" t="b">
        <v>0</v>
      </c>
      <c r="N1994" s="5">
        <f>Table1[[#This Row],[pledged]]/Table1[[#This Row],[backers_count]]</f>
        <v>1</v>
      </c>
      <c r="O1994" s="1">
        <f t="shared" si="95"/>
        <v>0</v>
      </c>
      <c r="P1994" s="5" t="s">
        <v>8295</v>
      </c>
      <c r="Q1994" s="1" t="s">
        <v>8339</v>
      </c>
      <c r="R1994" s="1" t="s">
        <v>8351</v>
      </c>
      <c r="S1994" s="9">
        <f t="shared" si="93"/>
        <v>42023.143414351856</v>
      </c>
      <c r="T1994" s="11">
        <f t="shared" si="94"/>
        <v>42053.143414351856</v>
      </c>
      <c r="U1994" s="12" t="str">
        <f>TEXT(Table1[[#This Row],[Date Created Conversion (Launched at)]],"mmmm")</f>
        <v>January</v>
      </c>
      <c r="V1994" s="12">
        <f>YEAR(Table1[[#This Row],[Date Created Conversion (Launched at)]])</f>
        <v>2015</v>
      </c>
    </row>
    <row r="1995" spans="1:22" ht="43" x14ac:dyDescent="0.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 s="8">
        <v>1450706837</v>
      </c>
      <c r="J1995" s="8">
        <v>1448114837</v>
      </c>
      <c r="K1995" t="b">
        <v>0</v>
      </c>
      <c r="L1995">
        <v>0</v>
      </c>
      <c r="M1995" t="b">
        <v>0</v>
      </c>
      <c r="N1995" s="5" t="e">
        <f>Table1[[#This Row],[pledged]]/Table1[[#This Row],[backers_count]]</f>
        <v>#DIV/0!</v>
      </c>
      <c r="O1995" s="1">
        <f t="shared" si="95"/>
        <v>0</v>
      </c>
      <c r="P1995" s="5" t="s">
        <v>8295</v>
      </c>
      <c r="Q1995" s="1" t="s">
        <v>8339</v>
      </c>
      <c r="R1995" s="1" t="s">
        <v>8351</v>
      </c>
      <c r="S1995" s="9">
        <f t="shared" si="93"/>
        <v>42329.588391203702</v>
      </c>
      <c r="T1995" s="11">
        <f t="shared" si="94"/>
        <v>42359.588391203702</v>
      </c>
      <c r="U1995" s="12" t="str">
        <f>TEXT(Table1[[#This Row],[Date Created Conversion (Launched at)]],"mmmm")</f>
        <v>November</v>
      </c>
      <c r="V1995" s="12">
        <f>YEAR(Table1[[#This Row],[Date Created Conversion (Launched at)]])</f>
        <v>2015</v>
      </c>
    </row>
    <row r="1996" spans="1:22" ht="57.35" x14ac:dyDescent="0.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 s="8">
        <v>1481072942</v>
      </c>
      <c r="J1996" s="8">
        <v>1475885342</v>
      </c>
      <c r="K1996" t="b">
        <v>0</v>
      </c>
      <c r="L1996">
        <v>0</v>
      </c>
      <c r="M1996" t="b">
        <v>0</v>
      </c>
      <c r="N1996" s="5" t="e">
        <f>Table1[[#This Row],[pledged]]/Table1[[#This Row],[backers_count]]</f>
        <v>#DIV/0!</v>
      </c>
      <c r="O1996" s="1">
        <f t="shared" si="95"/>
        <v>0</v>
      </c>
      <c r="P1996" s="5" t="s">
        <v>8295</v>
      </c>
      <c r="Q1996" s="1" t="s">
        <v>8339</v>
      </c>
      <c r="R1996" s="1" t="s">
        <v>8351</v>
      </c>
      <c r="S1996" s="9">
        <f t="shared" si="93"/>
        <v>42651.006273148145</v>
      </c>
      <c r="T1996" s="11">
        <f t="shared" si="94"/>
        <v>42711.047939814816</v>
      </c>
      <c r="U1996" s="12" t="str">
        <f>TEXT(Table1[[#This Row],[Date Created Conversion (Launched at)]],"mmmm")</f>
        <v>October</v>
      </c>
      <c r="V1996" s="12">
        <f>YEAR(Table1[[#This Row],[Date Created Conversion (Launched at)]])</f>
        <v>2016</v>
      </c>
    </row>
    <row r="1997" spans="1:22" ht="43" x14ac:dyDescent="0.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 s="8">
        <v>1437082736</v>
      </c>
      <c r="J1997" s="8">
        <v>1435354736</v>
      </c>
      <c r="K1997" t="b">
        <v>0</v>
      </c>
      <c r="L1997">
        <v>3</v>
      </c>
      <c r="M1997" t="b">
        <v>0</v>
      </c>
      <c r="N1997" s="5">
        <f>Table1[[#This Row],[pledged]]/Table1[[#This Row],[backers_count]]</f>
        <v>26</v>
      </c>
      <c r="O1997" s="1">
        <f t="shared" si="95"/>
        <v>8</v>
      </c>
      <c r="P1997" s="5" t="s">
        <v>8295</v>
      </c>
      <c r="Q1997" s="1" t="s">
        <v>8339</v>
      </c>
      <c r="R1997" s="1" t="s">
        <v>8351</v>
      </c>
      <c r="S1997" s="9">
        <f t="shared" si="93"/>
        <v>42181.902037037042</v>
      </c>
      <c r="T1997" s="11">
        <f t="shared" si="94"/>
        <v>42201.902037037042</v>
      </c>
      <c r="U1997" s="12" t="str">
        <f>TEXT(Table1[[#This Row],[Date Created Conversion (Launched at)]],"mmmm")</f>
        <v>June</v>
      </c>
      <c r="V1997" s="12">
        <f>YEAR(Table1[[#This Row],[Date Created Conversion (Launched at)]])</f>
        <v>2015</v>
      </c>
    </row>
    <row r="1998" spans="1:22" ht="43" x14ac:dyDescent="0.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 s="8">
        <v>1405021211</v>
      </c>
      <c r="J1998" s="8">
        <v>1402429211</v>
      </c>
      <c r="K1998" t="b">
        <v>0</v>
      </c>
      <c r="L1998">
        <v>0</v>
      </c>
      <c r="M1998" t="b">
        <v>0</v>
      </c>
      <c r="N1998" s="5" t="e">
        <f>Table1[[#This Row],[pledged]]/Table1[[#This Row],[backers_count]]</f>
        <v>#DIV/0!</v>
      </c>
      <c r="O1998" s="1">
        <f t="shared" si="95"/>
        <v>0</v>
      </c>
      <c r="P1998" s="5" t="s">
        <v>8295</v>
      </c>
      <c r="Q1998" s="1" t="s">
        <v>8339</v>
      </c>
      <c r="R1998" s="1" t="s">
        <v>8351</v>
      </c>
      <c r="S1998" s="9">
        <f t="shared" si="93"/>
        <v>41800.819571759261</v>
      </c>
      <c r="T1998" s="11">
        <f t="shared" si="94"/>
        <v>41830.819571759261</v>
      </c>
      <c r="U1998" s="12" t="str">
        <f>TEXT(Table1[[#This Row],[Date Created Conversion (Launched at)]],"mmmm")</f>
        <v>June</v>
      </c>
      <c r="V1998" s="12">
        <f>YEAR(Table1[[#This Row],[Date Created Conversion (Launched at)]])</f>
        <v>2014</v>
      </c>
    </row>
    <row r="1999" spans="1:22" ht="43" x14ac:dyDescent="0.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 s="8">
        <v>1409091612</v>
      </c>
      <c r="J1999" s="8">
        <v>1406499612</v>
      </c>
      <c r="K1999" t="b">
        <v>0</v>
      </c>
      <c r="L1999">
        <v>0</v>
      </c>
      <c r="M1999" t="b">
        <v>0</v>
      </c>
      <c r="N1999" s="5" t="e">
        <f>Table1[[#This Row],[pledged]]/Table1[[#This Row],[backers_count]]</f>
        <v>#DIV/0!</v>
      </c>
      <c r="O1999" s="1">
        <f t="shared" si="95"/>
        <v>0</v>
      </c>
      <c r="P1999" s="5" t="s">
        <v>8295</v>
      </c>
      <c r="Q1999" s="1" t="s">
        <v>8339</v>
      </c>
      <c r="R1999" s="1" t="s">
        <v>8351</v>
      </c>
      <c r="S1999" s="9">
        <f t="shared" si="93"/>
        <v>41847.930694444447</v>
      </c>
      <c r="T1999" s="11">
        <f t="shared" si="94"/>
        <v>41877.930694444447</v>
      </c>
      <c r="U1999" s="12" t="str">
        <f>TEXT(Table1[[#This Row],[Date Created Conversion (Launched at)]],"mmmm")</f>
        <v>July</v>
      </c>
      <c r="V1999" s="12">
        <f>YEAR(Table1[[#This Row],[Date Created Conversion (Launched at)]])</f>
        <v>2014</v>
      </c>
    </row>
    <row r="2000" spans="1:22" ht="43" x14ac:dyDescent="0.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 s="8">
        <v>1406861438</v>
      </c>
      <c r="J2000" s="8">
        <v>1402973438</v>
      </c>
      <c r="K2000" t="b">
        <v>0</v>
      </c>
      <c r="L2000">
        <v>3</v>
      </c>
      <c r="M2000" t="b">
        <v>0</v>
      </c>
      <c r="N2000" s="5">
        <f>Table1[[#This Row],[pledged]]/Table1[[#This Row],[backers_count]]</f>
        <v>218.33333333333334</v>
      </c>
      <c r="O2000" s="1">
        <f t="shared" si="95"/>
        <v>26</v>
      </c>
      <c r="P2000" s="5" t="s">
        <v>8295</v>
      </c>
      <c r="Q2000" s="1" t="s">
        <v>8339</v>
      </c>
      <c r="R2000" s="1" t="s">
        <v>8351</v>
      </c>
      <c r="S2000" s="9">
        <f t="shared" si="93"/>
        <v>41807.118495370371</v>
      </c>
      <c r="T2000" s="11">
        <f t="shared" si="94"/>
        <v>41852.118495370371</v>
      </c>
      <c r="U2000" s="12" t="str">
        <f>TEXT(Table1[[#This Row],[Date Created Conversion (Launched at)]],"mmmm")</f>
        <v>June</v>
      </c>
      <c r="V2000" s="12">
        <f>YEAR(Table1[[#This Row],[Date Created Conversion (Launched at)]])</f>
        <v>2014</v>
      </c>
    </row>
    <row r="2001" spans="1:22" ht="43" x14ac:dyDescent="0.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 s="8">
        <v>1415882108</v>
      </c>
      <c r="J2001" s="8">
        <v>1413286508</v>
      </c>
      <c r="K2001" t="b">
        <v>0</v>
      </c>
      <c r="L2001">
        <v>7</v>
      </c>
      <c r="M2001" t="b">
        <v>0</v>
      </c>
      <c r="N2001" s="5">
        <f>Table1[[#This Row],[pledged]]/Table1[[#This Row],[backers_count]]</f>
        <v>33.714285714285715</v>
      </c>
      <c r="O2001" s="1">
        <f t="shared" si="95"/>
        <v>1</v>
      </c>
      <c r="P2001" s="5" t="s">
        <v>8295</v>
      </c>
      <c r="Q2001" s="1" t="s">
        <v>8339</v>
      </c>
      <c r="R2001" s="1" t="s">
        <v>8351</v>
      </c>
      <c r="S2001" s="9">
        <f t="shared" si="93"/>
        <v>41926.482731481483</v>
      </c>
      <c r="T2001" s="11">
        <f t="shared" si="94"/>
        <v>41956.524398148147</v>
      </c>
      <c r="U2001" s="12" t="str">
        <f>TEXT(Table1[[#This Row],[Date Created Conversion (Launched at)]],"mmmm")</f>
        <v>October</v>
      </c>
      <c r="V2001" s="12">
        <f>YEAR(Table1[[#This Row],[Date Created Conversion (Launched at)]])</f>
        <v>2014</v>
      </c>
    </row>
    <row r="2002" spans="1:22" ht="43" x14ac:dyDescent="0.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 s="8">
        <v>1452120613</v>
      </c>
      <c r="J2002" s="8">
        <v>1449528613</v>
      </c>
      <c r="K2002" t="b">
        <v>0</v>
      </c>
      <c r="L2002">
        <v>25</v>
      </c>
      <c r="M2002" t="b">
        <v>0</v>
      </c>
      <c r="N2002" s="5">
        <f>Table1[[#This Row],[pledged]]/Table1[[#This Row],[backers_count]]</f>
        <v>25</v>
      </c>
      <c r="O2002" s="1">
        <f t="shared" si="95"/>
        <v>13</v>
      </c>
      <c r="P2002" s="5" t="s">
        <v>8295</v>
      </c>
      <c r="Q2002" s="1" t="s">
        <v>8339</v>
      </c>
      <c r="R2002" s="1" t="s">
        <v>8351</v>
      </c>
      <c r="S2002" s="9">
        <f t="shared" si="93"/>
        <v>42345.951539351852</v>
      </c>
      <c r="T2002" s="11">
        <f t="shared" si="94"/>
        <v>42375.951539351852</v>
      </c>
      <c r="U2002" s="12" t="str">
        <f>TEXT(Table1[[#This Row],[Date Created Conversion (Launched at)]],"mmmm")</f>
        <v>December</v>
      </c>
      <c r="V2002" s="12">
        <f>YEAR(Table1[[#This Row],[Date Created Conversion (Launched at)]])</f>
        <v>2015</v>
      </c>
    </row>
    <row r="2003" spans="1:22" ht="28.7" x14ac:dyDescent="0.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 s="8">
        <v>1434139200</v>
      </c>
      <c r="J2003" s="8">
        <v>1431406916</v>
      </c>
      <c r="K2003" t="b">
        <v>1</v>
      </c>
      <c r="L2003">
        <v>1637</v>
      </c>
      <c r="M2003" t="b">
        <v>1</v>
      </c>
      <c r="N2003" s="5">
        <f>Table1[[#This Row],[pledged]]/Table1[[#This Row],[backers_count]]</f>
        <v>128.38790470372632</v>
      </c>
      <c r="O2003" s="1">
        <f t="shared" si="95"/>
        <v>382</v>
      </c>
      <c r="P2003" s="5" t="s">
        <v>8294</v>
      </c>
      <c r="Q2003" s="1" t="s">
        <v>8320</v>
      </c>
      <c r="R2003" s="1" t="s">
        <v>8350</v>
      </c>
      <c r="S2003" s="9">
        <f t="shared" si="93"/>
        <v>42136.209675925929</v>
      </c>
      <c r="T2003" s="11">
        <f t="shared" si="94"/>
        <v>42167.833333333328</v>
      </c>
      <c r="U2003" s="12" t="str">
        <f>TEXT(Table1[[#This Row],[Date Created Conversion (Launched at)]],"mmmm")</f>
        <v>May</v>
      </c>
      <c r="V2003" s="12">
        <f>YEAR(Table1[[#This Row],[Date Created Conversion (Launched at)]])</f>
        <v>2015</v>
      </c>
    </row>
    <row r="2004" spans="1:22" ht="43" x14ac:dyDescent="0.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 s="8">
        <v>1485191143</v>
      </c>
      <c r="J2004" s="8">
        <v>1482599143</v>
      </c>
      <c r="K2004" t="b">
        <v>1</v>
      </c>
      <c r="L2004">
        <v>1375</v>
      </c>
      <c r="M2004" t="b">
        <v>1</v>
      </c>
      <c r="N2004" s="5">
        <f>Table1[[#This Row],[pledged]]/Table1[[#This Row],[backers_count]]</f>
        <v>78.834261818181815</v>
      </c>
      <c r="O2004" s="1">
        <f t="shared" si="95"/>
        <v>217</v>
      </c>
      <c r="P2004" s="5" t="s">
        <v>8294</v>
      </c>
      <c r="Q2004" s="1" t="s">
        <v>8320</v>
      </c>
      <c r="R2004" s="1" t="s">
        <v>8350</v>
      </c>
      <c r="S2004" s="9">
        <f t="shared" si="93"/>
        <v>42728.71230324074</v>
      </c>
      <c r="T2004" s="11">
        <f t="shared" si="94"/>
        <v>42758.71230324074</v>
      </c>
      <c r="U2004" s="12" t="str">
        <f>TEXT(Table1[[#This Row],[Date Created Conversion (Launched at)]],"mmmm")</f>
        <v>December</v>
      </c>
      <c r="V2004" s="12">
        <f>YEAR(Table1[[#This Row],[Date Created Conversion (Launched at)]])</f>
        <v>2016</v>
      </c>
    </row>
    <row r="2005" spans="1:22" ht="57.35" x14ac:dyDescent="0.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 s="8">
        <v>1278111600</v>
      </c>
      <c r="J2005" s="8">
        <v>1276830052</v>
      </c>
      <c r="K2005" t="b">
        <v>1</v>
      </c>
      <c r="L2005">
        <v>17</v>
      </c>
      <c r="M2005" t="b">
        <v>1</v>
      </c>
      <c r="N2005" s="5">
        <f>Table1[[#This Row],[pledged]]/Table1[[#This Row],[backers_count]]</f>
        <v>91.764705882352942</v>
      </c>
      <c r="O2005" s="1">
        <f t="shared" si="95"/>
        <v>312</v>
      </c>
      <c r="P2005" s="5" t="s">
        <v>8294</v>
      </c>
      <c r="Q2005" s="1" t="s">
        <v>8320</v>
      </c>
      <c r="R2005" s="1" t="s">
        <v>8350</v>
      </c>
      <c r="S2005" s="9">
        <f t="shared" si="93"/>
        <v>40347.125601851854</v>
      </c>
      <c r="T2005" s="11">
        <f t="shared" si="94"/>
        <v>40361.958333333336</v>
      </c>
      <c r="U2005" s="12" t="str">
        <f>TEXT(Table1[[#This Row],[Date Created Conversion (Launched at)]],"mmmm")</f>
        <v>June</v>
      </c>
      <c r="V2005" s="12">
        <f>YEAR(Table1[[#This Row],[Date Created Conversion (Launched at)]])</f>
        <v>2010</v>
      </c>
    </row>
    <row r="2006" spans="1:22" ht="43" x14ac:dyDescent="0.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 s="8">
        <v>1405002663</v>
      </c>
      <c r="J2006" s="8">
        <v>1402410663</v>
      </c>
      <c r="K2006" t="b">
        <v>1</v>
      </c>
      <c r="L2006">
        <v>354</v>
      </c>
      <c r="M2006" t="b">
        <v>1</v>
      </c>
      <c r="N2006" s="5">
        <f>Table1[[#This Row],[pledged]]/Table1[[#This Row],[backers_count]]</f>
        <v>331.10237288135596</v>
      </c>
      <c r="O2006" s="1">
        <f t="shared" si="95"/>
        <v>234</v>
      </c>
      <c r="P2006" s="5" t="s">
        <v>8294</v>
      </c>
      <c r="Q2006" s="1" t="s">
        <v>8320</v>
      </c>
      <c r="R2006" s="1" t="s">
        <v>8350</v>
      </c>
      <c r="S2006" s="9">
        <f t="shared" si="93"/>
        <v>41800.604895833334</v>
      </c>
      <c r="T2006" s="11">
        <f t="shared" si="94"/>
        <v>41830.604895833334</v>
      </c>
      <c r="U2006" s="12" t="str">
        <f>TEXT(Table1[[#This Row],[Date Created Conversion (Launched at)]],"mmmm")</f>
        <v>June</v>
      </c>
      <c r="V2006" s="12">
        <f>YEAR(Table1[[#This Row],[Date Created Conversion (Launched at)]])</f>
        <v>2014</v>
      </c>
    </row>
    <row r="2007" spans="1:22" ht="43" x14ac:dyDescent="0.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 s="8">
        <v>1381895940</v>
      </c>
      <c r="J2007" s="8">
        <v>1379532618</v>
      </c>
      <c r="K2007" t="b">
        <v>1</v>
      </c>
      <c r="L2007">
        <v>191</v>
      </c>
      <c r="M2007" t="b">
        <v>1</v>
      </c>
      <c r="N2007" s="5">
        <f>Table1[[#This Row],[pledged]]/Table1[[#This Row],[backers_count]]</f>
        <v>194.26193717277485</v>
      </c>
      <c r="O2007" s="1">
        <f t="shared" si="95"/>
        <v>124</v>
      </c>
      <c r="P2007" s="5" t="s">
        <v>8294</v>
      </c>
      <c r="Q2007" s="1" t="s">
        <v>8320</v>
      </c>
      <c r="R2007" s="1" t="s">
        <v>8350</v>
      </c>
      <c r="S2007" s="9">
        <f t="shared" si="93"/>
        <v>41535.812708333331</v>
      </c>
      <c r="T2007" s="11">
        <f t="shared" si="94"/>
        <v>41563.165972222225</v>
      </c>
      <c r="U2007" s="12" t="str">
        <f>TEXT(Table1[[#This Row],[Date Created Conversion (Launched at)]],"mmmm")</f>
        <v>September</v>
      </c>
      <c r="V2007" s="12">
        <f>YEAR(Table1[[#This Row],[Date Created Conversion (Launched at)]])</f>
        <v>2013</v>
      </c>
    </row>
    <row r="2008" spans="1:22" ht="57.35" x14ac:dyDescent="0.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 s="8">
        <v>1417611645</v>
      </c>
      <c r="J2008" s="8">
        <v>1414584045</v>
      </c>
      <c r="K2008" t="b">
        <v>1</v>
      </c>
      <c r="L2008">
        <v>303</v>
      </c>
      <c r="M2008" t="b">
        <v>1</v>
      </c>
      <c r="N2008" s="5">
        <f>Table1[[#This Row],[pledged]]/Table1[[#This Row],[backers_count]]</f>
        <v>408.97689768976898</v>
      </c>
      <c r="O2008" s="1">
        <f t="shared" si="95"/>
        <v>248</v>
      </c>
      <c r="P2008" s="5" t="s">
        <v>8294</v>
      </c>
      <c r="Q2008" s="1" t="s">
        <v>8320</v>
      </c>
      <c r="R2008" s="1" t="s">
        <v>8350</v>
      </c>
      <c r="S2008" s="9">
        <f t="shared" si="93"/>
        <v>41941.500520833331</v>
      </c>
      <c r="T2008" s="11">
        <f t="shared" si="94"/>
        <v>41976.542187500003</v>
      </c>
      <c r="U2008" s="12" t="str">
        <f>TEXT(Table1[[#This Row],[Date Created Conversion (Launched at)]],"mmmm")</f>
        <v>October</v>
      </c>
      <c r="V2008" s="12">
        <f>YEAR(Table1[[#This Row],[Date Created Conversion (Launched at)]])</f>
        <v>2014</v>
      </c>
    </row>
    <row r="2009" spans="1:22" ht="57.35" x14ac:dyDescent="0.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 s="8">
        <v>1282622400</v>
      </c>
      <c r="J2009" s="8">
        <v>1276891586</v>
      </c>
      <c r="K2009" t="b">
        <v>1</v>
      </c>
      <c r="L2009">
        <v>137</v>
      </c>
      <c r="M2009" t="b">
        <v>1</v>
      </c>
      <c r="N2009" s="5">
        <f>Table1[[#This Row],[pledged]]/Table1[[#This Row],[backers_count]]</f>
        <v>84.459270072992695</v>
      </c>
      <c r="O2009" s="1">
        <f t="shared" si="95"/>
        <v>116</v>
      </c>
      <c r="P2009" s="5" t="s">
        <v>8294</v>
      </c>
      <c r="Q2009" s="1" t="s">
        <v>8320</v>
      </c>
      <c r="R2009" s="1" t="s">
        <v>8350</v>
      </c>
      <c r="S2009" s="9">
        <f t="shared" si="93"/>
        <v>40347.837800925925</v>
      </c>
      <c r="T2009" s="11">
        <f t="shared" si="94"/>
        <v>40414.166666666664</v>
      </c>
      <c r="U2009" s="12" t="str">
        <f>TEXT(Table1[[#This Row],[Date Created Conversion (Launched at)]],"mmmm")</f>
        <v>June</v>
      </c>
      <c r="V2009" s="12">
        <f>YEAR(Table1[[#This Row],[Date Created Conversion (Launched at)]])</f>
        <v>2010</v>
      </c>
    </row>
    <row r="2010" spans="1:22" ht="43" x14ac:dyDescent="0.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 s="8">
        <v>1316442622</v>
      </c>
      <c r="J2010" s="8">
        <v>1312641022</v>
      </c>
      <c r="K2010" t="b">
        <v>1</v>
      </c>
      <c r="L2010">
        <v>41</v>
      </c>
      <c r="M2010" t="b">
        <v>1</v>
      </c>
      <c r="N2010" s="5">
        <f>Table1[[#This Row],[pledged]]/Table1[[#This Row],[backers_count]]</f>
        <v>44.853658536585364</v>
      </c>
      <c r="O2010" s="1">
        <f t="shared" si="95"/>
        <v>117</v>
      </c>
      <c r="P2010" s="5" t="s">
        <v>8294</v>
      </c>
      <c r="Q2010" s="1" t="s">
        <v>8320</v>
      </c>
      <c r="R2010" s="1" t="s">
        <v>8350</v>
      </c>
      <c r="S2010" s="9">
        <f t="shared" si="93"/>
        <v>40761.604421296295</v>
      </c>
      <c r="T2010" s="11">
        <f t="shared" si="94"/>
        <v>40805.604421296295</v>
      </c>
      <c r="U2010" s="12" t="str">
        <f>TEXT(Table1[[#This Row],[Date Created Conversion (Launched at)]],"mmmm")</f>
        <v>August</v>
      </c>
      <c r="V2010" s="12">
        <f>YEAR(Table1[[#This Row],[Date Created Conversion (Launched at)]])</f>
        <v>2011</v>
      </c>
    </row>
    <row r="2011" spans="1:22" ht="43" x14ac:dyDescent="0.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 s="8">
        <v>1479890743</v>
      </c>
      <c r="J2011" s="8">
        <v>1476776743</v>
      </c>
      <c r="K2011" t="b">
        <v>1</v>
      </c>
      <c r="L2011">
        <v>398</v>
      </c>
      <c r="M2011" t="b">
        <v>1</v>
      </c>
      <c r="N2011" s="5">
        <f>Table1[[#This Row],[pledged]]/Table1[[#This Row],[backers_count]]</f>
        <v>383.3643216080402</v>
      </c>
      <c r="O2011" s="1">
        <f t="shared" si="95"/>
        <v>305</v>
      </c>
      <c r="P2011" s="5" t="s">
        <v>8294</v>
      </c>
      <c r="Q2011" s="1" t="s">
        <v>8320</v>
      </c>
      <c r="R2011" s="1" t="s">
        <v>8350</v>
      </c>
      <c r="S2011" s="9">
        <f t="shared" si="93"/>
        <v>42661.323414351849</v>
      </c>
      <c r="T2011" s="11">
        <f t="shared" si="94"/>
        <v>42697.365081018521</v>
      </c>
      <c r="U2011" s="12" t="str">
        <f>TEXT(Table1[[#This Row],[Date Created Conversion (Launched at)]],"mmmm")</f>
        <v>October</v>
      </c>
      <c r="V2011" s="12">
        <f>YEAR(Table1[[#This Row],[Date Created Conversion (Launched at)]])</f>
        <v>2016</v>
      </c>
    </row>
    <row r="2012" spans="1:22" ht="28.7" x14ac:dyDescent="0.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 s="8">
        <v>1471564491</v>
      </c>
      <c r="J2012" s="8">
        <v>1468972491</v>
      </c>
      <c r="K2012" t="b">
        <v>1</v>
      </c>
      <c r="L2012">
        <v>1737</v>
      </c>
      <c r="M2012" t="b">
        <v>1</v>
      </c>
      <c r="N2012" s="5">
        <f>Table1[[#This Row],[pledged]]/Table1[[#This Row],[backers_count]]</f>
        <v>55.276856649395505</v>
      </c>
      <c r="O2012" s="1">
        <f t="shared" si="95"/>
        <v>320</v>
      </c>
      <c r="P2012" s="5" t="s">
        <v>8294</v>
      </c>
      <c r="Q2012" s="1" t="s">
        <v>8320</v>
      </c>
      <c r="R2012" s="1" t="s">
        <v>8350</v>
      </c>
      <c r="S2012" s="9">
        <f t="shared" si="93"/>
        <v>42570.996423611112</v>
      </c>
      <c r="T2012" s="11">
        <f t="shared" si="94"/>
        <v>42600.996423611112</v>
      </c>
      <c r="U2012" s="12" t="str">
        <f>TEXT(Table1[[#This Row],[Date Created Conversion (Launched at)]],"mmmm")</f>
        <v>July</v>
      </c>
      <c r="V2012" s="12">
        <f>YEAR(Table1[[#This Row],[Date Created Conversion (Launched at)]])</f>
        <v>2016</v>
      </c>
    </row>
    <row r="2013" spans="1:22" ht="43" x14ac:dyDescent="0.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 s="8">
        <v>1452553200</v>
      </c>
      <c r="J2013" s="8">
        <v>1449650173</v>
      </c>
      <c r="K2013" t="b">
        <v>1</v>
      </c>
      <c r="L2013">
        <v>971</v>
      </c>
      <c r="M2013" t="b">
        <v>1</v>
      </c>
      <c r="N2013" s="5">
        <f>Table1[[#This Row],[pledged]]/Table1[[#This Row],[backers_count]]</f>
        <v>422.02059732234807</v>
      </c>
      <c r="O2013" s="1">
        <f t="shared" si="95"/>
        <v>820</v>
      </c>
      <c r="P2013" s="5" t="s">
        <v>8294</v>
      </c>
      <c r="Q2013" s="1" t="s">
        <v>8320</v>
      </c>
      <c r="R2013" s="1" t="s">
        <v>8350</v>
      </c>
      <c r="S2013" s="9">
        <f t="shared" si="93"/>
        <v>42347.358483796299</v>
      </c>
      <c r="T2013" s="11">
        <f t="shared" si="94"/>
        <v>42380.958333333328</v>
      </c>
      <c r="U2013" s="12" t="str">
        <f>TEXT(Table1[[#This Row],[Date Created Conversion (Launched at)]],"mmmm")</f>
        <v>December</v>
      </c>
      <c r="V2013" s="12">
        <f>YEAR(Table1[[#This Row],[Date Created Conversion (Launched at)]])</f>
        <v>2015</v>
      </c>
    </row>
    <row r="2014" spans="1:22" ht="43" x14ac:dyDescent="0.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 s="8">
        <v>1423165441</v>
      </c>
      <c r="J2014" s="8">
        <v>1420573441</v>
      </c>
      <c r="K2014" t="b">
        <v>1</v>
      </c>
      <c r="L2014">
        <v>183</v>
      </c>
      <c r="M2014" t="b">
        <v>1</v>
      </c>
      <c r="N2014" s="5">
        <f>Table1[[#This Row],[pledged]]/Table1[[#This Row],[backers_count]]</f>
        <v>64.180327868852459</v>
      </c>
      <c r="O2014" s="1">
        <f t="shared" si="95"/>
        <v>235</v>
      </c>
      <c r="P2014" s="5" t="s">
        <v>8294</v>
      </c>
      <c r="Q2014" s="1" t="s">
        <v>8320</v>
      </c>
      <c r="R2014" s="1" t="s">
        <v>8350</v>
      </c>
      <c r="S2014" s="9">
        <f t="shared" si="93"/>
        <v>42010.822233796294</v>
      </c>
      <c r="T2014" s="11">
        <f t="shared" si="94"/>
        <v>42040.822233796294</v>
      </c>
      <c r="U2014" s="12" t="str">
        <f>TEXT(Table1[[#This Row],[Date Created Conversion (Launched at)]],"mmmm")</f>
        <v>January</v>
      </c>
      <c r="V2014" s="12">
        <f>YEAR(Table1[[#This Row],[Date Created Conversion (Launched at)]])</f>
        <v>2015</v>
      </c>
    </row>
    <row r="2015" spans="1:22" ht="43" x14ac:dyDescent="0.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 s="8">
        <v>1468019014</v>
      </c>
      <c r="J2015" s="8">
        <v>1462835014</v>
      </c>
      <c r="K2015" t="b">
        <v>1</v>
      </c>
      <c r="L2015">
        <v>4562</v>
      </c>
      <c r="M2015" t="b">
        <v>1</v>
      </c>
      <c r="N2015" s="5">
        <f>Table1[[#This Row],[pledged]]/Table1[[#This Row],[backers_count]]</f>
        <v>173.57781674704077</v>
      </c>
      <c r="O2015" s="1">
        <f t="shared" si="95"/>
        <v>495</v>
      </c>
      <c r="P2015" s="5" t="s">
        <v>8294</v>
      </c>
      <c r="Q2015" s="1" t="s">
        <v>8320</v>
      </c>
      <c r="R2015" s="1" t="s">
        <v>8350</v>
      </c>
      <c r="S2015" s="9">
        <f t="shared" si="93"/>
        <v>42499.960810185185</v>
      </c>
      <c r="T2015" s="11">
        <f t="shared" si="94"/>
        <v>42559.960810185185</v>
      </c>
      <c r="U2015" s="12" t="str">
        <f>TEXT(Table1[[#This Row],[Date Created Conversion (Launched at)]],"mmmm")</f>
        <v>May</v>
      </c>
      <c r="V2015" s="12">
        <f>YEAR(Table1[[#This Row],[Date Created Conversion (Launched at)]])</f>
        <v>2016</v>
      </c>
    </row>
    <row r="2016" spans="1:22" ht="43" x14ac:dyDescent="0.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 s="8">
        <v>1364184539</v>
      </c>
      <c r="J2016" s="8">
        <v>1361250539</v>
      </c>
      <c r="K2016" t="b">
        <v>1</v>
      </c>
      <c r="L2016">
        <v>26457</v>
      </c>
      <c r="M2016" t="b">
        <v>1</v>
      </c>
      <c r="N2016" s="5">
        <f>Table1[[#This Row],[pledged]]/Table1[[#This Row],[backers_count]]</f>
        <v>88.601680840609291</v>
      </c>
      <c r="O2016" s="1">
        <f t="shared" si="95"/>
        <v>7814</v>
      </c>
      <c r="P2016" s="5" t="s">
        <v>8294</v>
      </c>
      <c r="Q2016" s="1" t="s">
        <v>8320</v>
      </c>
      <c r="R2016" s="1" t="s">
        <v>8350</v>
      </c>
      <c r="S2016" s="9">
        <f t="shared" si="93"/>
        <v>41324.214571759258</v>
      </c>
      <c r="T2016" s="11">
        <f t="shared" si="94"/>
        <v>41358.172905092593</v>
      </c>
      <c r="U2016" s="12" t="str">
        <f>TEXT(Table1[[#This Row],[Date Created Conversion (Launched at)]],"mmmm")</f>
        <v>February</v>
      </c>
      <c r="V2016" s="12">
        <f>YEAR(Table1[[#This Row],[Date Created Conversion (Launched at)]])</f>
        <v>2013</v>
      </c>
    </row>
    <row r="2017" spans="1:22" ht="43" x14ac:dyDescent="0.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 s="8">
        <v>1315602163</v>
      </c>
      <c r="J2017" s="8">
        <v>1313010163</v>
      </c>
      <c r="K2017" t="b">
        <v>1</v>
      </c>
      <c r="L2017">
        <v>162</v>
      </c>
      <c r="M2017" t="b">
        <v>1</v>
      </c>
      <c r="N2017" s="5">
        <f>Table1[[#This Row],[pledged]]/Table1[[#This Row],[backers_count]]</f>
        <v>50.222283950617282</v>
      </c>
      <c r="O2017" s="1">
        <f t="shared" si="95"/>
        <v>113</v>
      </c>
      <c r="P2017" s="5" t="s">
        <v>8294</v>
      </c>
      <c r="Q2017" s="1" t="s">
        <v>8320</v>
      </c>
      <c r="R2017" s="1" t="s">
        <v>8350</v>
      </c>
      <c r="S2017" s="9">
        <f t="shared" si="93"/>
        <v>40765.876886574071</v>
      </c>
      <c r="T2017" s="11">
        <f t="shared" si="94"/>
        <v>40795.876886574071</v>
      </c>
      <c r="U2017" s="12" t="str">
        <f>TEXT(Table1[[#This Row],[Date Created Conversion (Launched at)]],"mmmm")</f>
        <v>August</v>
      </c>
      <c r="V2017" s="12">
        <f>YEAR(Table1[[#This Row],[Date Created Conversion (Launched at)]])</f>
        <v>2011</v>
      </c>
    </row>
    <row r="2018" spans="1:22" ht="28.7" x14ac:dyDescent="0.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 s="8">
        <v>1362863299</v>
      </c>
      <c r="J2018" s="8">
        <v>1360271299</v>
      </c>
      <c r="K2018" t="b">
        <v>1</v>
      </c>
      <c r="L2018">
        <v>479</v>
      </c>
      <c r="M2018" t="b">
        <v>1</v>
      </c>
      <c r="N2018" s="5">
        <f>Table1[[#This Row],[pledged]]/Table1[[#This Row],[backers_count]]</f>
        <v>192.38876826722338</v>
      </c>
      <c r="O2018" s="1">
        <f t="shared" si="95"/>
        <v>922</v>
      </c>
      <c r="P2018" s="5" t="s">
        <v>8294</v>
      </c>
      <c r="Q2018" s="1" t="s">
        <v>8320</v>
      </c>
      <c r="R2018" s="1" t="s">
        <v>8350</v>
      </c>
      <c r="S2018" s="9">
        <f t="shared" si="93"/>
        <v>41312.880775462967</v>
      </c>
      <c r="T2018" s="11">
        <f t="shared" si="94"/>
        <v>41342.880775462967</v>
      </c>
      <c r="U2018" s="12" t="str">
        <f>TEXT(Table1[[#This Row],[Date Created Conversion (Launched at)]],"mmmm")</f>
        <v>February</v>
      </c>
      <c r="V2018" s="12">
        <f>YEAR(Table1[[#This Row],[Date Created Conversion (Launched at)]])</f>
        <v>2013</v>
      </c>
    </row>
    <row r="2019" spans="1:22" ht="43" x14ac:dyDescent="0.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 s="8">
        <v>1332561600</v>
      </c>
      <c r="J2019" s="8">
        <v>1329873755</v>
      </c>
      <c r="K2019" t="b">
        <v>1</v>
      </c>
      <c r="L2019">
        <v>426</v>
      </c>
      <c r="M2019" t="b">
        <v>1</v>
      </c>
      <c r="N2019" s="5">
        <f>Table1[[#This Row],[pledged]]/Table1[[#This Row],[backers_count]]</f>
        <v>73.416901408450698</v>
      </c>
      <c r="O2019" s="1">
        <f t="shared" si="95"/>
        <v>125</v>
      </c>
      <c r="P2019" s="5" t="s">
        <v>8294</v>
      </c>
      <c r="Q2019" s="1" t="s">
        <v>8320</v>
      </c>
      <c r="R2019" s="1" t="s">
        <v>8350</v>
      </c>
      <c r="S2019" s="9">
        <f t="shared" si="93"/>
        <v>40961.057349537034</v>
      </c>
      <c r="T2019" s="11">
        <f t="shared" si="94"/>
        <v>40992.166666666664</v>
      </c>
      <c r="U2019" s="12" t="str">
        <f>TEXT(Table1[[#This Row],[Date Created Conversion (Launched at)]],"mmmm")</f>
        <v>February</v>
      </c>
      <c r="V2019" s="12">
        <f>YEAR(Table1[[#This Row],[Date Created Conversion (Launched at)]])</f>
        <v>2012</v>
      </c>
    </row>
    <row r="2020" spans="1:22" ht="43" x14ac:dyDescent="0.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 s="8">
        <v>1439455609</v>
      </c>
      <c r="J2020" s="8">
        <v>1436863609</v>
      </c>
      <c r="K2020" t="b">
        <v>1</v>
      </c>
      <c r="L2020">
        <v>450</v>
      </c>
      <c r="M2020" t="b">
        <v>1</v>
      </c>
      <c r="N2020" s="5">
        <f>Table1[[#This Row],[pledged]]/Table1[[#This Row],[backers_count]]</f>
        <v>147.68495555555555</v>
      </c>
      <c r="O2020" s="1">
        <f t="shared" si="95"/>
        <v>102</v>
      </c>
      <c r="P2020" s="5" t="s">
        <v>8294</v>
      </c>
      <c r="Q2020" s="1" t="s">
        <v>8320</v>
      </c>
      <c r="R2020" s="1" t="s">
        <v>8350</v>
      </c>
      <c r="S2020" s="9">
        <f t="shared" si="93"/>
        <v>42199.365844907406</v>
      </c>
      <c r="T2020" s="11">
        <f t="shared" si="94"/>
        <v>42229.365844907406</v>
      </c>
      <c r="U2020" s="12" t="str">
        <f>TEXT(Table1[[#This Row],[Date Created Conversion (Launched at)]],"mmmm")</f>
        <v>July</v>
      </c>
      <c r="V2020" s="12">
        <f>YEAR(Table1[[#This Row],[Date Created Conversion (Launched at)]])</f>
        <v>2015</v>
      </c>
    </row>
    <row r="2021" spans="1:22" ht="43" x14ac:dyDescent="0.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 s="8">
        <v>1474563621</v>
      </c>
      <c r="J2021" s="8">
        <v>1471971621</v>
      </c>
      <c r="K2021" t="b">
        <v>1</v>
      </c>
      <c r="L2021">
        <v>1780</v>
      </c>
      <c r="M2021" t="b">
        <v>1</v>
      </c>
      <c r="N2021" s="5">
        <f>Table1[[#This Row],[pledged]]/Table1[[#This Row],[backers_count]]</f>
        <v>108.96848314606741</v>
      </c>
      <c r="O2021" s="1">
        <f t="shared" si="95"/>
        <v>485</v>
      </c>
      <c r="P2021" s="5" t="s">
        <v>8294</v>
      </c>
      <c r="Q2021" s="1" t="s">
        <v>8320</v>
      </c>
      <c r="R2021" s="1" t="s">
        <v>8350</v>
      </c>
      <c r="S2021" s="9">
        <f t="shared" si="93"/>
        <v>42605.70857638889</v>
      </c>
      <c r="T2021" s="11">
        <f t="shared" si="94"/>
        <v>42635.70857638889</v>
      </c>
      <c r="U2021" s="12" t="str">
        <f>TEXT(Table1[[#This Row],[Date Created Conversion (Launched at)]],"mmmm")</f>
        <v>August</v>
      </c>
      <c r="V2021" s="12">
        <f>YEAR(Table1[[#This Row],[Date Created Conversion (Launched at)]])</f>
        <v>2016</v>
      </c>
    </row>
    <row r="2022" spans="1:22" ht="43" x14ac:dyDescent="0.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 s="8">
        <v>1400108640</v>
      </c>
      <c r="J2022" s="8">
        <v>1396923624</v>
      </c>
      <c r="K2022" t="b">
        <v>1</v>
      </c>
      <c r="L2022">
        <v>122</v>
      </c>
      <c r="M2022" t="b">
        <v>1</v>
      </c>
      <c r="N2022" s="5">
        <f>Table1[[#This Row],[pledged]]/Table1[[#This Row],[backers_count]]</f>
        <v>23.647540983606557</v>
      </c>
      <c r="O2022" s="1">
        <f t="shared" si="95"/>
        <v>192</v>
      </c>
      <c r="P2022" s="5" t="s">
        <v>8294</v>
      </c>
      <c r="Q2022" s="1" t="s">
        <v>8320</v>
      </c>
      <c r="R2022" s="1" t="s">
        <v>8350</v>
      </c>
      <c r="S2022" s="9">
        <f t="shared" si="93"/>
        <v>41737.097500000003</v>
      </c>
      <c r="T2022" s="11">
        <f t="shared" si="94"/>
        <v>41773.961111111115</v>
      </c>
      <c r="U2022" s="12" t="str">
        <f>TEXT(Table1[[#This Row],[Date Created Conversion (Launched at)]],"mmmm")</f>
        <v>April</v>
      </c>
      <c r="V2022" s="12">
        <f>YEAR(Table1[[#This Row],[Date Created Conversion (Launched at)]])</f>
        <v>2014</v>
      </c>
    </row>
    <row r="2023" spans="1:22" ht="43" x14ac:dyDescent="0.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 s="8">
        <v>1411522897</v>
      </c>
      <c r="J2023" s="8">
        <v>1407634897</v>
      </c>
      <c r="K2023" t="b">
        <v>1</v>
      </c>
      <c r="L2023">
        <v>95</v>
      </c>
      <c r="M2023" t="b">
        <v>1</v>
      </c>
      <c r="N2023" s="5">
        <f>Table1[[#This Row],[pledged]]/Table1[[#This Row],[backers_count]]</f>
        <v>147.94736842105263</v>
      </c>
      <c r="O2023" s="1">
        <f t="shared" si="95"/>
        <v>281</v>
      </c>
      <c r="P2023" s="5" t="s">
        <v>8294</v>
      </c>
      <c r="Q2023" s="1" t="s">
        <v>8320</v>
      </c>
      <c r="R2023" s="1" t="s">
        <v>8350</v>
      </c>
      <c r="S2023" s="9">
        <f t="shared" si="93"/>
        <v>41861.070567129631</v>
      </c>
      <c r="T2023" s="11">
        <f t="shared" si="94"/>
        <v>41906.070567129631</v>
      </c>
      <c r="U2023" s="12" t="str">
        <f>TEXT(Table1[[#This Row],[Date Created Conversion (Launched at)]],"mmmm")</f>
        <v>August</v>
      </c>
      <c r="V2023" s="12">
        <f>YEAR(Table1[[#This Row],[Date Created Conversion (Launched at)]])</f>
        <v>2014</v>
      </c>
    </row>
    <row r="2024" spans="1:22" ht="43" x14ac:dyDescent="0.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 s="8">
        <v>1465652372</v>
      </c>
      <c r="J2024" s="8">
        <v>1463060372</v>
      </c>
      <c r="K2024" t="b">
        <v>1</v>
      </c>
      <c r="L2024">
        <v>325</v>
      </c>
      <c r="M2024" t="b">
        <v>1</v>
      </c>
      <c r="N2024" s="5">
        <f>Table1[[#This Row],[pledged]]/Table1[[#This Row],[backers_count]]</f>
        <v>385.03692307692307</v>
      </c>
      <c r="O2024" s="1">
        <f t="shared" si="95"/>
        <v>125</v>
      </c>
      <c r="P2024" s="5" t="s">
        <v>8294</v>
      </c>
      <c r="Q2024" s="1" t="s">
        <v>8320</v>
      </c>
      <c r="R2024" s="1" t="s">
        <v>8350</v>
      </c>
      <c r="S2024" s="9">
        <f t="shared" si="93"/>
        <v>42502.569120370375</v>
      </c>
      <c r="T2024" s="11">
        <f t="shared" si="94"/>
        <v>42532.569120370375</v>
      </c>
      <c r="U2024" s="12" t="str">
        <f>TEXT(Table1[[#This Row],[Date Created Conversion (Launched at)]],"mmmm")</f>
        <v>May</v>
      </c>
      <c r="V2024" s="12">
        <f>YEAR(Table1[[#This Row],[Date Created Conversion (Launched at)]])</f>
        <v>2016</v>
      </c>
    </row>
    <row r="2025" spans="1:22" ht="43" x14ac:dyDescent="0.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 s="8">
        <v>1434017153</v>
      </c>
      <c r="J2025" s="8">
        <v>1431425153</v>
      </c>
      <c r="K2025" t="b">
        <v>1</v>
      </c>
      <c r="L2025">
        <v>353</v>
      </c>
      <c r="M2025" t="b">
        <v>1</v>
      </c>
      <c r="N2025" s="5">
        <f>Table1[[#This Row],[pledged]]/Table1[[#This Row],[backers_count]]</f>
        <v>457.39093484419266</v>
      </c>
      <c r="O2025" s="1">
        <f t="shared" si="95"/>
        <v>161</v>
      </c>
      <c r="P2025" s="5" t="s">
        <v>8294</v>
      </c>
      <c r="Q2025" s="1" t="s">
        <v>8320</v>
      </c>
      <c r="R2025" s="1" t="s">
        <v>8350</v>
      </c>
      <c r="S2025" s="9">
        <f t="shared" si="93"/>
        <v>42136.420752314814</v>
      </c>
      <c r="T2025" s="11">
        <f t="shared" si="94"/>
        <v>42166.420752314814</v>
      </c>
      <c r="U2025" s="12" t="str">
        <f>TEXT(Table1[[#This Row],[Date Created Conversion (Launched at)]],"mmmm")</f>
        <v>May</v>
      </c>
      <c r="V2025" s="12">
        <f>YEAR(Table1[[#This Row],[Date Created Conversion (Launched at)]])</f>
        <v>2015</v>
      </c>
    </row>
    <row r="2026" spans="1:22" ht="43" x14ac:dyDescent="0.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 s="8">
        <v>1344826800</v>
      </c>
      <c r="J2026" s="8">
        <v>1341875544</v>
      </c>
      <c r="K2026" t="b">
        <v>1</v>
      </c>
      <c r="L2026">
        <v>105</v>
      </c>
      <c r="M2026" t="b">
        <v>1</v>
      </c>
      <c r="N2026" s="5">
        <f>Table1[[#This Row],[pledged]]/Table1[[#This Row],[backers_count]]</f>
        <v>222.99047619047619</v>
      </c>
      <c r="O2026" s="1">
        <f t="shared" si="95"/>
        <v>585</v>
      </c>
      <c r="P2026" s="5" t="s">
        <v>8294</v>
      </c>
      <c r="Q2026" s="1" t="s">
        <v>8320</v>
      </c>
      <c r="R2026" s="1" t="s">
        <v>8350</v>
      </c>
      <c r="S2026" s="9">
        <f t="shared" si="93"/>
        <v>41099.966944444444</v>
      </c>
      <c r="T2026" s="11">
        <f t="shared" si="94"/>
        <v>41134.125</v>
      </c>
      <c r="U2026" s="12" t="str">
        <f>TEXT(Table1[[#This Row],[Date Created Conversion (Launched at)]],"mmmm")</f>
        <v>July</v>
      </c>
      <c r="V2026" s="12">
        <f>YEAR(Table1[[#This Row],[Date Created Conversion (Launched at)]])</f>
        <v>2012</v>
      </c>
    </row>
    <row r="2027" spans="1:22" ht="43" x14ac:dyDescent="0.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 s="8">
        <v>1433996746</v>
      </c>
      <c r="J2027" s="8">
        <v>1431404746</v>
      </c>
      <c r="K2027" t="b">
        <v>1</v>
      </c>
      <c r="L2027">
        <v>729</v>
      </c>
      <c r="M2027" t="b">
        <v>1</v>
      </c>
      <c r="N2027" s="5">
        <f>Table1[[#This Row],[pledged]]/Table1[[#This Row],[backers_count]]</f>
        <v>220.74074074074073</v>
      </c>
      <c r="O2027" s="1">
        <f t="shared" si="95"/>
        <v>201</v>
      </c>
      <c r="P2027" s="5" t="s">
        <v>8294</v>
      </c>
      <c r="Q2027" s="1" t="s">
        <v>8320</v>
      </c>
      <c r="R2027" s="1" t="s">
        <v>8350</v>
      </c>
      <c r="S2027" s="9">
        <f t="shared" si="93"/>
        <v>42136.184560185182</v>
      </c>
      <c r="T2027" s="11">
        <f t="shared" si="94"/>
        <v>42166.184560185182</v>
      </c>
      <c r="U2027" s="12" t="str">
        <f>TEXT(Table1[[#This Row],[Date Created Conversion (Launched at)]],"mmmm")</f>
        <v>May</v>
      </c>
      <c r="V2027" s="12">
        <f>YEAR(Table1[[#This Row],[Date Created Conversion (Launched at)]])</f>
        <v>2015</v>
      </c>
    </row>
    <row r="2028" spans="1:22" ht="28.7" x14ac:dyDescent="0.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 s="8">
        <v>1398052740</v>
      </c>
      <c r="J2028" s="8">
        <v>1394127585</v>
      </c>
      <c r="K2028" t="b">
        <v>1</v>
      </c>
      <c r="L2028">
        <v>454</v>
      </c>
      <c r="M2028" t="b">
        <v>1</v>
      </c>
      <c r="N2028" s="5">
        <f>Table1[[#This Row],[pledged]]/Table1[[#This Row],[backers_count]]</f>
        <v>73.503898678414089</v>
      </c>
      <c r="O2028" s="1">
        <f t="shared" si="95"/>
        <v>133</v>
      </c>
      <c r="P2028" s="5" t="s">
        <v>8294</v>
      </c>
      <c r="Q2028" s="1" t="s">
        <v>8320</v>
      </c>
      <c r="R2028" s="1" t="s">
        <v>8350</v>
      </c>
      <c r="S2028" s="9">
        <f t="shared" si="93"/>
        <v>41704.735937500001</v>
      </c>
      <c r="T2028" s="11">
        <f t="shared" si="94"/>
        <v>41750.165972222225</v>
      </c>
      <c r="U2028" s="12" t="str">
        <f>TEXT(Table1[[#This Row],[Date Created Conversion (Launched at)]],"mmmm")</f>
        <v>March</v>
      </c>
      <c r="V2028" s="12">
        <f>YEAR(Table1[[#This Row],[Date Created Conversion (Launched at)]])</f>
        <v>2014</v>
      </c>
    </row>
    <row r="2029" spans="1:22" ht="43" x14ac:dyDescent="0.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 s="8">
        <v>1427740319</v>
      </c>
      <c r="J2029" s="8">
        <v>1423855919</v>
      </c>
      <c r="K2029" t="b">
        <v>1</v>
      </c>
      <c r="L2029">
        <v>539</v>
      </c>
      <c r="M2029" t="b">
        <v>1</v>
      </c>
      <c r="N2029" s="5">
        <f>Table1[[#This Row],[pledged]]/Table1[[#This Row],[backers_count]]</f>
        <v>223.09647495361781</v>
      </c>
      <c r="O2029" s="1">
        <f t="shared" si="95"/>
        <v>120</v>
      </c>
      <c r="P2029" s="5" t="s">
        <v>8294</v>
      </c>
      <c r="Q2029" s="1" t="s">
        <v>8320</v>
      </c>
      <c r="R2029" s="1" t="s">
        <v>8350</v>
      </c>
      <c r="S2029" s="9">
        <f t="shared" si="93"/>
        <v>42048.813877314809</v>
      </c>
      <c r="T2029" s="11">
        <f t="shared" si="94"/>
        <v>42093.772210648152</v>
      </c>
      <c r="U2029" s="12" t="str">
        <f>TEXT(Table1[[#This Row],[Date Created Conversion (Launched at)]],"mmmm")</f>
        <v>February</v>
      </c>
      <c r="V2029" s="12">
        <f>YEAR(Table1[[#This Row],[Date Created Conversion (Launched at)]])</f>
        <v>2015</v>
      </c>
    </row>
    <row r="2030" spans="1:22" ht="28.7" x14ac:dyDescent="0.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 s="8">
        <v>1268690100</v>
      </c>
      <c r="J2030" s="8">
        <v>1265493806</v>
      </c>
      <c r="K2030" t="b">
        <v>1</v>
      </c>
      <c r="L2030">
        <v>79</v>
      </c>
      <c r="M2030" t="b">
        <v>1</v>
      </c>
      <c r="N2030" s="5">
        <f>Table1[[#This Row],[pledged]]/Table1[[#This Row],[backers_count]]</f>
        <v>47.911392405063289</v>
      </c>
      <c r="O2030" s="1">
        <f t="shared" si="95"/>
        <v>126</v>
      </c>
      <c r="P2030" s="5" t="s">
        <v>8294</v>
      </c>
      <c r="Q2030" s="1" t="s">
        <v>8320</v>
      </c>
      <c r="R2030" s="1" t="s">
        <v>8350</v>
      </c>
      <c r="S2030" s="9">
        <f t="shared" si="93"/>
        <v>40215.919050925928</v>
      </c>
      <c r="T2030" s="11">
        <f t="shared" si="94"/>
        <v>40252.913194444445</v>
      </c>
      <c r="U2030" s="12" t="str">
        <f>TEXT(Table1[[#This Row],[Date Created Conversion (Launched at)]],"mmmm")</f>
        <v>February</v>
      </c>
      <c r="V2030" s="12">
        <f>YEAR(Table1[[#This Row],[Date Created Conversion (Launched at)]])</f>
        <v>2010</v>
      </c>
    </row>
    <row r="2031" spans="1:22" ht="43" x14ac:dyDescent="0.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 s="8">
        <v>1409099481</v>
      </c>
      <c r="J2031" s="8">
        <v>1406507481</v>
      </c>
      <c r="K2031" t="b">
        <v>1</v>
      </c>
      <c r="L2031">
        <v>94</v>
      </c>
      <c r="M2031" t="b">
        <v>1</v>
      </c>
      <c r="N2031" s="5">
        <f>Table1[[#This Row],[pledged]]/Table1[[#This Row],[backers_count]]</f>
        <v>96.063829787234042</v>
      </c>
      <c r="O2031" s="1">
        <f t="shared" si="95"/>
        <v>361</v>
      </c>
      <c r="P2031" s="5" t="s">
        <v>8294</v>
      </c>
      <c r="Q2031" s="1" t="s">
        <v>8320</v>
      </c>
      <c r="R2031" s="1" t="s">
        <v>8350</v>
      </c>
      <c r="S2031" s="9">
        <f t="shared" si="93"/>
        <v>41848.021770833337</v>
      </c>
      <c r="T2031" s="11">
        <f t="shared" si="94"/>
        <v>41878.021770833337</v>
      </c>
      <c r="U2031" s="12" t="str">
        <f>TEXT(Table1[[#This Row],[Date Created Conversion (Launched at)]],"mmmm")</f>
        <v>July</v>
      </c>
      <c r="V2031" s="12">
        <f>YEAR(Table1[[#This Row],[Date Created Conversion (Launched at)]])</f>
        <v>2014</v>
      </c>
    </row>
    <row r="2032" spans="1:22" ht="43" x14ac:dyDescent="0.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 s="8">
        <v>1354233296</v>
      </c>
      <c r="J2032" s="8">
        <v>1351641296</v>
      </c>
      <c r="K2032" t="b">
        <v>1</v>
      </c>
      <c r="L2032">
        <v>625</v>
      </c>
      <c r="M2032" t="b">
        <v>1</v>
      </c>
      <c r="N2032" s="5">
        <f>Table1[[#This Row],[pledged]]/Table1[[#This Row],[backers_count]]</f>
        <v>118.6144</v>
      </c>
      <c r="O2032" s="1">
        <f t="shared" si="95"/>
        <v>226</v>
      </c>
      <c r="P2032" s="5" t="s">
        <v>8294</v>
      </c>
      <c r="Q2032" s="1" t="s">
        <v>8320</v>
      </c>
      <c r="R2032" s="1" t="s">
        <v>8350</v>
      </c>
      <c r="S2032" s="9">
        <f t="shared" si="93"/>
        <v>41212.996481481481</v>
      </c>
      <c r="T2032" s="11">
        <f t="shared" si="94"/>
        <v>41242.996481481481</v>
      </c>
      <c r="U2032" s="12" t="str">
        <f>TEXT(Table1[[#This Row],[Date Created Conversion (Launched at)]],"mmmm")</f>
        <v>October</v>
      </c>
      <c r="V2032" s="12">
        <f>YEAR(Table1[[#This Row],[Date Created Conversion (Launched at)]])</f>
        <v>2012</v>
      </c>
    </row>
    <row r="2033" spans="1:22" ht="28.7" x14ac:dyDescent="0.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 s="8">
        <v>1420765200</v>
      </c>
      <c r="J2033" s="8">
        <v>1417506853</v>
      </c>
      <c r="K2033" t="b">
        <v>1</v>
      </c>
      <c r="L2033">
        <v>508</v>
      </c>
      <c r="M2033" t="b">
        <v>1</v>
      </c>
      <c r="N2033" s="5">
        <f>Table1[[#This Row],[pledged]]/Table1[[#This Row],[backers_count]]</f>
        <v>118.45472440944881</v>
      </c>
      <c r="O2033" s="1">
        <f t="shared" si="95"/>
        <v>120</v>
      </c>
      <c r="P2033" s="5" t="s">
        <v>8294</v>
      </c>
      <c r="Q2033" s="1" t="s">
        <v>8320</v>
      </c>
      <c r="R2033" s="1" t="s">
        <v>8350</v>
      </c>
      <c r="S2033" s="9">
        <f t="shared" si="93"/>
        <v>41975.329317129625</v>
      </c>
      <c r="T2033" s="11">
        <f t="shared" si="94"/>
        <v>42013.041666666672</v>
      </c>
      <c r="U2033" s="12" t="str">
        <f>TEXT(Table1[[#This Row],[Date Created Conversion (Launched at)]],"mmmm")</f>
        <v>December</v>
      </c>
      <c r="V2033" s="12">
        <f>YEAR(Table1[[#This Row],[Date Created Conversion (Launched at)]])</f>
        <v>2014</v>
      </c>
    </row>
    <row r="2034" spans="1:22" ht="43" x14ac:dyDescent="0.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 s="8">
        <v>1481778000</v>
      </c>
      <c r="J2034" s="8">
        <v>1479216874</v>
      </c>
      <c r="K2034" t="b">
        <v>1</v>
      </c>
      <c r="L2034">
        <v>531</v>
      </c>
      <c r="M2034" t="b">
        <v>1</v>
      </c>
      <c r="N2034" s="5">
        <f>Table1[[#This Row],[pledged]]/Table1[[#This Row],[backers_count]]</f>
        <v>143.21468926553672</v>
      </c>
      <c r="O2034" s="1">
        <f t="shared" si="95"/>
        <v>304</v>
      </c>
      <c r="P2034" s="5" t="s">
        <v>8294</v>
      </c>
      <c r="Q2034" s="1" t="s">
        <v>8320</v>
      </c>
      <c r="R2034" s="1" t="s">
        <v>8350</v>
      </c>
      <c r="S2034" s="9">
        <f t="shared" si="93"/>
        <v>42689.565671296295</v>
      </c>
      <c r="T2034" s="11">
        <f t="shared" si="94"/>
        <v>42719.208333333328</v>
      </c>
      <c r="U2034" s="12" t="str">
        <f>TEXT(Table1[[#This Row],[Date Created Conversion (Launched at)]],"mmmm")</f>
        <v>November</v>
      </c>
      <c r="V2034" s="12">
        <f>YEAR(Table1[[#This Row],[Date Created Conversion (Launched at)]])</f>
        <v>2016</v>
      </c>
    </row>
    <row r="2035" spans="1:22" ht="43" x14ac:dyDescent="0.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 s="8">
        <v>1398477518</v>
      </c>
      <c r="J2035" s="8">
        <v>1395885518</v>
      </c>
      <c r="K2035" t="b">
        <v>1</v>
      </c>
      <c r="L2035">
        <v>158</v>
      </c>
      <c r="M2035" t="b">
        <v>1</v>
      </c>
      <c r="N2035" s="5">
        <f>Table1[[#This Row],[pledged]]/Table1[[#This Row],[backers_count]]</f>
        <v>282.71518987341773</v>
      </c>
      <c r="O2035" s="1">
        <f t="shared" si="95"/>
        <v>179</v>
      </c>
      <c r="P2035" s="5" t="s">
        <v>8294</v>
      </c>
      <c r="Q2035" s="1" t="s">
        <v>8320</v>
      </c>
      <c r="R2035" s="1" t="s">
        <v>8350</v>
      </c>
      <c r="S2035" s="9">
        <f t="shared" si="93"/>
        <v>41725.082384259258</v>
      </c>
      <c r="T2035" s="11">
        <f t="shared" si="94"/>
        <v>41755.082384259258</v>
      </c>
      <c r="U2035" s="12" t="str">
        <f>TEXT(Table1[[#This Row],[Date Created Conversion (Launched at)]],"mmmm")</f>
        <v>March</v>
      </c>
      <c r="V2035" s="12">
        <f>YEAR(Table1[[#This Row],[Date Created Conversion (Launched at)]])</f>
        <v>2014</v>
      </c>
    </row>
    <row r="2036" spans="1:22" ht="43" x14ac:dyDescent="0.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 s="8">
        <v>1430981880</v>
      </c>
      <c r="J2036" s="8">
        <v>1426216033</v>
      </c>
      <c r="K2036" t="b">
        <v>1</v>
      </c>
      <c r="L2036">
        <v>508</v>
      </c>
      <c r="M2036" t="b">
        <v>1</v>
      </c>
      <c r="N2036" s="5">
        <f>Table1[[#This Row],[pledged]]/Table1[[#This Row],[backers_count]]</f>
        <v>593.93620078740162</v>
      </c>
      <c r="O2036" s="1">
        <f t="shared" si="95"/>
        <v>387</v>
      </c>
      <c r="P2036" s="5" t="s">
        <v>8294</v>
      </c>
      <c r="Q2036" s="1" t="s">
        <v>8320</v>
      </c>
      <c r="R2036" s="1" t="s">
        <v>8350</v>
      </c>
      <c r="S2036" s="9">
        <f t="shared" si="93"/>
        <v>42076.130011574074</v>
      </c>
      <c r="T2036" s="11">
        <f t="shared" si="94"/>
        <v>42131.290277777778</v>
      </c>
      <c r="U2036" s="12" t="str">
        <f>TEXT(Table1[[#This Row],[Date Created Conversion (Launched at)]],"mmmm")</f>
        <v>March</v>
      </c>
      <c r="V2036" s="12">
        <f>YEAR(Table1[[#This Row],[Date Created Conversion (Launched at)]])</f>
        <v>2015</v>
      </c>
    </row>
    <row r="2037" spans="1:22" ht="43" x14ac:dyDescent="0.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 s="8">
        <v>1450486800</v>
      </c>
      <c r="J2037" s="8">
        <v>1446562807</v>
      </c>
      <c r="K2037" t="b">
        <v>1</v>
      </c>
      <c r="L2037">
        <v>644</v>
      </c>
      <c r="M2037" t="b">
        <v>1</v>
      </c>
      <c r="N2037" s="5">
        <f>Table1[[#This Row],[pledged]]/Table1[[#This Row],[backers_count]]</f>
        <v>262.15704968944101</v>
      </c>
      <c r="O2037" s="1">
        <f t="shared" si="95"/>
        <v>211</v>
      </c>
      <c r="P2037" s="5" t="s">
        <v>8294</v>
      </c>
      <c r="Q2037" s="1" t="s">
        <v>8320</v>
      </c>
      <c r="R2037" s="1" t="s">
        <v>8350</v>
      </c>
      <c r="S2037" s="9">
        <f t="shared" si="93"/>
        <v>42311.625081018516</v>
      </c>
      <c r="T2037" s="11">
        <f t="shared" si="94"/>
        <v>42357.041666666672</v>
      </c>
      <c r="U2037" s="12" t="str">
        <f>TEXT(Table1[[#This Row],[Date Created Conversion (Launched at)]],"mmmm")</f>
        <v>November</v>
      </c>
      <c r="V2037" s="12">
        <f>YEAR(Table1[[#This Row],[Date Created Conversion (Launched at)]])</f>
        <v>2015</v>
      </c>
    </row>
    <row r="2038" spans="1:22" ht="43" x14ac:dyDescent="0.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 s="8">
        <v>1399668319</v>
      </c>
      <c r="J2038" s="8">
        <v>1397076319</v>
      </c>
      <c r="K2038" t="b">
        <v>1</v>
      </c>
      <c r="L2038">
        <v>848</v>
      </c>
      <c r="M2038" t="b">
        <v>1</v>
      </c>
      <c r="N2038" s="5">
        <f>Table1[[#This Row],[pledged]]/Table1[[#This Row],[backers_count]]</f>
        <v>46.580778301886795</v>
      </c>
      <c r="O2038" s="1">
        <f t="shared" si="95"/>
        <v>132</v>
      </c>
      <c r="P2038" s="5" t="s">
        <v>8294</v>
      </c>
      <c r="Q2038" s="1" t="s">
        <v>8320</v>
      </c>
      <c r="R2038" s="1" t="s">
        <v>8350</v>
      </c>
      <c r="S2038" s="9">
        <f t="shared" si="93"/>
        <v>41738.864803240736</v>
      </c>
      <c r="T2038" s="11">
        <f t="shared" si="94"/>
        <v>41768.864803240736</v>
      </c>
      <c r="U2038" s="12" t="str">
        <f>TEXT(Table1[[#This Row],[Date Created Conversion (Launched at)]],"mmmm")</f>
        <v>April</v>
      </c>
      <c r="V2038" s="12">
        <f>YEAR(Table1[[#This Row],[Date Created Conversion (Launched at)]])</f>
        <v>2014</v>
      </c>
    </row>
    <row r="2039" spans="1:22" ht="43" x14ac:dyDescent="0.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 s="8">
        <v>1388383353</v>
      </c>
      <c r="J2039" s="8">
        <v>1383195753</v>
      </c>
      <c r="K2039" t="b">
        <v>1</v>
      </c>
      <c r="L2039">
        <v>429</v>
      </c>
      <c r="M2039" t="b">
        <v>1</v>
      </c>
      <c r="N2039" s="5">
        <f>Table1[[#This Row],[pledged]]/Table1[[#This Row],[backers_count]]</f>
        <v>70.041118881118877</v>
      </c>
      <c r="O2039" s="1">
        <f t="shared" si="95"/>
        <v>300</v>
      </c>
      <c r="P2039" s="5" t="s">
        <v>8294</v>
      </c>
      <c r="Q2039" s="1" t="s">
        <v>8320</v>
      </c>
      <c r="R2039" s="1" t="s">
        <v>8350</v>
      </c>
      <c r="S2039" s="9">
        <f t="shared" si="93"/>
        <v>41578.210104166668</v>
      </c>
      <c r="T2039" s="11">
        <f t="shared" si="94"/>
        <v>41638.251770833333</v>
      </c>
      <c r="U2039" s="12" t="str">
        <f>TEXT(Table1[[#This Row],[Date Created Conversion (Launched at)]],"mmmm")</f>
        <v>October</v>
      </c>
      <c r="V2039" s="12">
        <f>YEAR(Table1[[#This Row],[Date Created Conversion (Launched at)]])</f>
        <v>2013</v>
      </c>
    </row>
    <row r="2040" spans="1:22" ht="43" x14ac:dyDescent="0.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 s="8">
        <v>1372701600</v>
      </c>
      <c r="J2040" s="8">
        <v>1369895421</v>
      </c>
      <c r="K2040" t="b">
        <v>1</v>
      </c>
      <c r="L2040">
        <v>204</v>
      </c>
      <c r="M2040" t="b">
        <v>1</v>
      </c>
      <c r="N2040" s="5">
        <f>Table1[[#This Row],[pledged]]/Table1[[#This Row],[backers_count]]</f>
        <v>164.90686274509804</v>
      </c>
      <c r="O2040" s="1">
        <f t="shared" si="95"/>
        <v>421</v>
      </c>
      <c r="P2040" s="5" t="s">
        <v>8294</v>
      </c>
      <c r="Q2040" s="1" t="s">
        <v>8320</v>
      </c>
      <c r="R2040" s="1" t="s">
        <v>8350</v>
      </c>
      <c r="S2040" s="9">
        <f t="shared" si="93"/>
        <v>41424.27107638889</v>
      </c>
      <c r="T2040" s="11">
        <f t="shared" si="94"/>
        <v>41456.75</v>
      </c>
      <c r="U2040" s="12" t="str">
        <f>TEXT(Table1[[#This Row],[Date Created Conversion (Launched at)]],"mmmm")</f>
        <v>May</v>
      </c>
      <c r="V2040" s="12">
        <f>YEAR(Table1[[#This Row],[Date Created Conversion (Launched at)]])</f>
        <v>2013</v>
      </c>
    </row>
    <row r="2041" spans="1:22" ht="28.7" x14ac:dyDescent="0.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 s="8">
        <v>1480568340</v>
      </c>
      <c r="J2041" s="8">
        <v>1477996325</v>
      </c>
      <c r="K2041" t="b">
        <v>1</v>
      </c>
      <c r="L2041">
        <v>379</v>
      </c>
      <c r="M2041" t="b">
        <v>1</v>
      </c>
      <c r="N2041" s="5">
        <f>Table1[[#This Row],[pledged]]/Table1[[#This Row],[backers_count]]</f>
        <v>449.26385224274406</v>
      </c>
      <c r="O2041" s="1">
        <f t="shared" si="95"/>
        <v>136</v>
      </c>
      <c r="P2041" s="5" t="s">
        <v>8294</v>
      </c>
      <c r="Q2041" s="1" t="s">
        <v>8320</v>
      </c>
      <c r="R2041" s="1" t="s">
        <v>8350</v>
      </c>
      <c r="S2041" s="9">
        <f t="shared" si="93"/>
        <v>42675.438946759255</v>
      </c>
      <c r="T2041" s="11">
        <f t="shared" si="94"/>
        <v>42705.207638888889</v>
      </c>
      <c r="U2041" s="12" t="str">
        <f>TEXT(Table1[[#This Row],[Date Created Conversion (Launched at)]],"mmmm")</f>
        <v>November</v>
      </c>
      <c r="V2041" s="12">
        <f>YEAR(Table1[[#This Row],[Date Created Conversion (Launched at)]])</f>
        <v>2016</v>
      </c>
    </row>
    <row r="2042" spans="1:22" ht="28.7" x14ac:dyDescent="0.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 s="8">
        <v>1384557303</v>
      </c>
      <c r="J2042" s="8">
        <v>1383257703</v>
      </c>
      <c r="K2042" t="b">
        <v>1</v>
      </c>
      <c r="L2042">
        <v>271</v>
      </c>
      <c r="M2042" t="b">
        <v>1</v>
      </c>
      <c r="N2042" s="5">
        <f>Table1[[#This Row],[pledged]]/Table1[[#This Row],[backers_count]]</f>
        <v>27.472841328413285</v>
      </c>
      <c r="O2042" s="1">
        <f t="shared" si="95"/>
        <v>248</v>
      </c>
      <c r="P2042" s="5" t="s">
        <v>8294</v>
      </c>
      <c r="Q2042" s="1" t="s">
        <v>8320</v>
      </c>
      <c r="R2042" s="1" t="s">
        <v>8350</v>
      </c>
      <c r="S2042" s="9">
        <f t="shared" si="93"/>
        <v>41578.927118055552</v>
      </c>
      <c r="T2042" s="11">
        <f t="shared" si="94"/>
        <v>41593.968784722223</v>
      </c>
      <c r="U2042" s="12" t="str">
        <f>TEXT(Table1[[#This Row],[Date Created Conversion (Launched at)]],"mmmm")</f>
        <v>October</v>
      </c>
      <c r="V2042" s="12">
        <f>YEAR(Table1[[#This Row],[Date Created Conversion (Launched at)]])</f>
        <v>2013</v>
      </c>
    </row>
    <row r="2043" spans="1:22" ht="43" x14ac:dyDescent="0.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 s="8">
        <v>1478785027</v>
      </c>
      <c r="J2043" s="8">
        <v>1476189427</v>
      </c>
      <c r="K2043" t="b">
        <v>0</v>
      </c>
      <c r="L2043">
        <v>120</v>
      </c>
      <c r="M2043" t="b">
        <v>1</v>
      </c>
      <c r="N2043" s="5">
        <f>Table1[[#This Row],[pledged]]/Table1[[#This Row],[backers_count]]</f>
        <v>143.97499999999999</v>
      </c>
      <c r="O2043" s="1">
        <f t="shared" si="95"/>
        <v>182</v>
      </c>
      <c r="P2043" s="5" t="s">
        <v>8294</v>
      </c>
      <c r="Q2043" s="1" t="s">
        <v>8320</v>
      </c>
      <c r="R2043" s="1" t="s">
        <v>8350</v>
      </c>
      <c r="S2043" s="9">
        <f t="shared" si="93"/>
        <v>42654.525775462964</v>
      </c>
      <c r="T2043" s="11">
        <f t="shared" si="94"/>
        <v>42684.567442129628</v>
      </c>
      <c r="U2043" s="12" t="str">
        <f>TEXT(Table1[[#This Row],[Date Created Conversion (Launched at)]],"mmmm")</f>
        <v>October</v>
      </c>
      <c r="V2043" s="12">
        <f>YEAR(Table1[[#This Row],[Date Created Conversion (Launched at)]])</f>
        <v>2016</v>
      </c>
    </row>
    <row r="2044" spans="1:22" ht="43" x14ac:dyDescent="0.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 s="8">
        <v>1453481974</v>
      </c>
      <c r="J2044" s="8">
        <v>1448297974</v>
      </c>
      <c r="K2044" t="b">
        <v>0</v>
      </c>
      <c r="L2044">
        <v>140</v>
      </c>
      <c r="M2044" t="b">
        <v>1</v>
      </c>
      <c r="N2044" s="5">
        <f>Table1[[#This Row],[pledged]]/Table1[[#This Row],[backers_count]]</f>
        <v>88.23571428571428</v>
      </c>
      <c r="O2044" s="1">
        <f t="shared" si="95"/>
        <v>124</v>
      </c>
      <c r="P2044" s="5" t="s">
        <v>8294</v>
      </c>
      <c r="Q2044" s="1" t="s">
        <v>8320</v>
      </c>
      <c r="R2044" s="1" t="s">
        <v>8350</v>
      </c>
      <c r="S2044" s="9">
        <f t="shared" si="93"/>
        <v>42331.708032407405</v>
      </c>
      <c r="T2044" s="11">
        <f t="shared" si="94"/>
        <v>42391.708032407405</v>
      </c>
      <c r="U2044" s="12" t="str">
        <f>TEXT(Table1[[#This Row],[Date Created Conversion (Launched at)]],"mmmm")</f>
        <v>November</v>
      </c>
      <c r="V2044" s="12">
        <f>YEAR(Table1[[#This Row],[Date Created Conversion (Launched at)]])</f>
        <v>2015</v>
      </c>
    </row>
    <row r="2045" spans="1:22" ht="43" x14ac:dyDescent="0.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 s="8">
        <v>1481432340</v>
      </c>
      <c r="J2045" s="8">
        <v>1476764077</v>
      </c>
      <c r="K2045" t="b">
        <v>0</v>
      </c>
      <c r="L2045">
        <v>193</v>
      </c>
      <c r="M2045" t="b">
        <v>1</v>
      </c>
      <c r="N2045" s="5">
        <f>Table1[[#This Row],[pledged]]/Table1[[#This Row],[backers_count]]</f>
        <v>36.326424870466319</v>
      </c>
      <c r="O2045" s="1">
        <f t="shared" si="95"/>
        <v>506</v>
      </c>
      <c r="P2045" s="5" t="s">
        <v>8294</v>
      </c>
      <c r="Q2045" s="1" t="s">
        <v>8320</v>
      </c>
      <c r="R2045" s="1" t="s">
        <v>8350</v>
      </c>
      <c r="S2045" s="9">
        <f t="shared" si="93"/>
        <v>42661.176817129628</v>
      </c>
      <c r="T2045" s="11">
        <f t="shared" si="94"/>
        <v>42715.207638888889</v>
      </c>
      <c r="U2045" s="12" t="str">
        <f>TEXT(Table1[[#This Row],[Date Created Conversion (Launched at)]],"mmmm")</f>
        <v>October</v>
      </c>
      <c r="V2045" s="12">
        <f>YEAR(Table1[[#This Row],[Date Created Conversion (Launched at)]])</f>
        <v>2016</v>
      </c>
    </row>
    <row r="2046" spans="1:22" ht="43" x14ac:dyDescent="0.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 s="8">
        <v>1434212714</v>
      </c>
      <c r="J2046" s="8">
        <v>1431620714</v>
      </c>
      <c r="K2046" t="b">
        <v>0</v>
      </c>
      <c r="L2046">
        <v>180</v>
      </c>
      <c r="M2046" t="b">
        <v>1</v>
      </c>
      <c r="N2046" s="5">
        <f>Table1[[#This Row],[pledged]]/Table1[[#This Row],[backers_count]]</f>
        <v>90.177777777777777</v>
      </c>
      <c r="O2046" s="1">
        <f t="shared" si="95"/>
        <v>108</v>
      </c>
      <c r="P2046" s="5" t="s">
        <v>8294</v>
      </c>
      <c r="Q2046" s="1" t="s">
        <v>8320</v>
      </c>
      <c r="R2046" s="1" t="s">
        <v>8350</v>
      </c>
      <c r="S2046" s="9">
        <f t="shared" si="93"/>
        <v>42138.684189814812</v>
      </c>
      <c r="T2046" s="11">
        <f t="shared" si="94"/>
        <v>42168.684189814812</v>
      </c>
      <c r="U2046" s="12" t="str">
        <f>TEXT(Table1[[#This Row],[Date Created Conversion (Launched at)]],"mmmm")</f>
        <v>May</v>
      </c>
      <c r="V2046" s="12">
        <f>YEAR(Table1[[#This Row],[Date Created Conversion (Launched at)]])</f>
        <v>2015</v>
      </c>
    </row>
    <row r="2047" spans="1:22" ht="43" x14ac:dyDescent="0.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 s="8">
        <v>1341799647</v>
      </c>
      <c r="J2047" s="8">
        <v>1339207647</v>
      </c>
      <c r="K2047" t="b">
        <v>0</v>
      </c>
      <c r="L2047">
        <v>263</v>
      </c>
      <c r="M2047" t="b">
        <v>1</v>
      </c>
      <c r="N2047" s="5">
        <f>Table1[[#This Row],[pledged]]/Table1[[#This Row],[backers_count]]</f>
        <v>152.62361216730039</v>
      </c>
      <c r="O2047" s="1">
        <f t="shared" si="95"/>
        <v>819</v>
      </c>
      <c r="P2047" s="5" t="s">
        <v>8294</v>
      </c>
      <c r="Q2047" s="1" t="s">
        <v>8320</v>
      </c>
      <c r="R2047" s="1" t="s">
        <v>8350</v>
      </c>
      <c r="S2047" s="9">
        <f t="shared" si="93"/>
        <v>41069.088506944448</v>
      </c>
      <c r="T2047" s="11">
        <f t="shared" si="94"/>
        <v>41099.088506944448</v>
      </c>
      <c r="U2047" s="12" t="str">
        <f>TEXT(Table1[[#This Row],[Date Created Conversion (Launched at)]],"mmmm")</f>
        <v>June</v>
      </c>
      <c r="V2047" s="12">
        <f>YEAR(Table1[[#This Row],[Date Created Conversion (Launched at)]])</f>
        <v>2012</v>
      </c>
    </row>
    <row r="2048" spans="1:22" ht="43" x14ac:dyDescent="0.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 s="8">
        <v>1369282044</v>
      </c>
      <c r="J2048" s="8">
        <v>1366690044</v>
      </c>
      <c r="K2048" t="b">
        <v>0</v>
      </c>
      <c r="L2048">
        <v>217</v>
      </c>
      <c r="M2048" t="b">
        <v>1</v>
      </c>
      <c r="N2048" s="5">
        <f>Table1[[#This Row],[pledged]]/Table1[[#This Row],[backers_count]]</f>
        <v>55.806451612903224</v>
      </c>
      <c r="O2048" s="1">
        <f t="shared" si="95"/>
        <v>121</v>
      </c>
      <c r="P2048" s="5" t="s">
        <v>8294</v>
      </c>
      <c r="Q2048" s="1" t="s">
        <v>8320</v>
      </c>
      <c r="R2048" s="1" t="s">
        <v>8350</v>
      </c>
      <c r="S2048" s="9">
        <f t="shared" si="93"/>
        <v>41387.171805555554</v>
      </c>
      <c r="T2048" s="11">
        <f t="shared" si="94"/>
        <v>41417.171805555554</v>
      </c>
      <c r="U2048" s="12" t="str">
        <f>TEXT(Table1[[#This Row],[Date Created Conversion (Launched at)]],"mmmm")</f>
        <v>April</v>
      </c>
      <c r="V2048" s="12">
        <f>YEAR(Table1[[#This Row],[Date Created Conversion (Launched at)]])</f>
        <v>2013</v>
      </c>
    </row>
    <row r="2049" spans="1:22" ht="43" x14ac:dyDescent="0.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 s="8">
        <v>1429228800</v>
      </c>
      <c r="J2049" s="8">
        <v>1426714870</v>
      </c>
      <c r="K2049" t="b">
        <v>0</v>
      </c>
      <c r="L2049">
        <v>443</v>
      </c>
      <c r="M2049" t="b">
        <v>1</v>
      </c>
      <c r="N2049" s="5">
        <f>Table1[[#This Row],[pledged]]/Table1[[#This Row],[backers_count]]</f>
        <v>227.85327313769753</v>
      </c>
      <c r="O2049" s="1">
        <f t="shared" si="95"/>
        <v>103</v>
      </c>
      <c r="P2049" s="5" t="s">
        <v>8294</v>
      </c>
      <c r="Q2049" s="1" t="s">
        <v>8320</v>
      </c>
      <c r="R2049" s="1" t="s">
        <v>8350</v>
      </c>
      <c r="S2049" s="9">
        <f t="shared" si="93"/>
        <v>42081.903587962966</v>
      </c>
      <c r="T2049" s="11">
        <f t="shared" si="94"/>
        <v>42111</v>
      </c>
      <c r="U2049" s="12" t="str">
        <f>TEXT(Table1[[#This Row],[Date Created Conversion (Launched at)]],"mmmm")</f>
        <v>March</v>
      </c>
      <c r="V2049" s="12">
        <f>YEAR(Table1[[#This Row],[Date Created Conversion (Launched at)]])</f>
        <v>2015</v>
      </c>
    </row>
    <row r="2050" spans="1:22" ht="43" x14ac:dyDescent="0.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 s="8">
        <v>1369323491</v>
      </c>
      <c r="J2050" s="8">
        <v>1366731491</v>
      </c>
      <c r="K2050" t="b">
        <v>0</v>
      </c>
      <c r="L2050">
        <v>1373</v>
      </c>
      <c r="M2050" t="b">
        <v>1</v>
      </c>
      <c r="N2050" s="5">
        <f>Table1[[#This Row],[pledged]]/Table1[[#This Row],[backers_count]]</f>
        <v>91.82989803350327</v>
      </c>
      <c r="O2050" s="1">
        <f t="shared" si="95"/>
        <v>148</v>
      </c>
      <c r="P2050" s="5" t="s">
        <v>8294</v>
      </c>
      <c r="Q2050" s="1" t="s">
        <v>8320</v>
      </c>
      <c r="R2050" s="1" t="s">
        <v>8350</v>
      </c>
      <c r="S2050" s="9">
        <f t="shared" ref="S2050:S2113" si="96">(J2050/86400)+DATE(1970,1,1)</f>
        <v>41387.651516203703</v>
      </c>
      <c r="T2050" s="11">
        <f t="shared" ref="T2050:T2113" si="97">(I2050/86400)+DATE(1970,1,1)</f>
        <v>41417.651516203703</v>
      </c>
      <c r="U2050" s="12" t="str">
        <f>TEXT(Table1[[#This Row],[Date Created Conversion (Launched at)]],"mmmm")</f>
        <v>April</v>
      </c>
      <c r="V2050" s="12">
        <f>YEAR(Table1[[#This Row],[Date Created Conversion (Launched at)]])</f>
        <v>2013</v>
      </c>
    </row>
    <row r="2051" spans="1:22" x14ac:dyDescent="0.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 s="8">
        <v>1386025140</v>
      </c>
      <c r="J2051" s="8">
        <v>1382963963</v>
      </c>
      <c r="K2051" t="b">
        <v>0</v>
      </c>
      <c r="L2051">
        <v>742</v>
      </c>
      <c r="M2051" t="b">
        <v>1</v>
      </c>
      <c r="N2051" s="5">
        <f>Table1[[#This Row],[pledged]]/Table1[[#This Row],[backers_count]]</f>
        <v>80.991037735849048</v>
      </c>
      <c r="O2051" s="1">
        <f t="shared" ref="O2051:O2114" si="98">ROUND(($E2051/$D2051)*100,0)</f>
        <v>120</v>
      </c>
      <c r="P2051" s="5" t="s">
        <v>8294</v>
      </c>
      <c r="Q2051" s="1" t="s">
        <v>8320</v>
      </c>
      <c r="R2051" s="1" t="s">
        <v>8350</v>
      </c>
      <c r="S2051" s="9">
        <f t="shared" si="96"/>
        <v>41575.527349537035</v>
      </c>
      <c r="T2051" s="11">
        <f t="shared" si="97"/>
        <v>41610.957638888889</v>
      </c>
      <c r="U2051" s="12" t="str">
        <f>TEXT(Table1[[#This Row],[Date Created Conversion (Launched at)]],"mmmm")</f>
        <v>October</v>
      </c>
      <c r="V2051" s="12">
        <f>YEAR(Table1[[#This Row],[Date Created Conversion (Launched at)]])</f>
        <v>2013</v>
      </c>
    </row>
    <row r="2052" spans="1:22" ht="43" x14ac:dyDescent="0.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 s="8">
        <v>1433036578</v>
      </c>
      <c r="J2052" s="8">
        <v>1429580578</v>
      </c>
      <c r="K2052" t="b">
        <v>0</v>
      </c>
      <c r="L2052">
        <v>170</v>
      </c>
      <c r="M2052" t="b">
        <v>1</v>
      </c>
      <c r="N2052" s="5">
        <f>Table1[[#This Row],[pledged]]/Table1[[#This Row],[backers_count]]</f>
        <v>278.39411764705881</v>
      </c>
      <c r="O2052" s="1">
        <f t="shared" si="98"/>
        <v>473</v>
      </c>
      <c r="P2052" s="5" t="s">
        <v>8294</v>
      </c>
      <c r="Q2052" s="1" t="s">
        <v>8320</v>
      </c>
      <c r="R2052" s="1" t="s">
        <v>8350</v>
      </c>
      <c r="S2052" s="9">
        <f t="shared" si="96"/>
        <v>42115.071504629625</v>
      </c>
      <c r="T2052" s="11">
        <f t="shared" si="97"/>
        <v>42155.071504629625</v>
      </c>
      <c r="U2052" s="12" t="str">
        <f>TEXT(Table1[[#This Row],[Date Created Conversion (Launched at)]],"mmmm")</f>
        <v>April</v>
      </c>
      <c r="V2052" s="12">
        <f>YEAR(Table1[[#This Row],[Date Created Conversion (Launched at)]])</f>
        <v>2015</v>
      </c>
    </row>
    <row r="2053" spans="1:22" ht="43" x14ac:dyDescent="0.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 s="8">
        <v>1388017937</v>
      </c>
      <c r="J2053" s="8">
        <v>1385425937</v>
      </c>
      <c r="K2053" t="b">
        <v>0</v>
      </c>
      <c r="L2053">
        <v>242</v>
      </c>
      <c r="M2053" t="b">
        <v>1</v>
      </c>
      <c r="N2053" s="5">
        <f>Table1[[#This Row],[pledged]]/Table1[[#This Row],[backers_count]]</f>
        <v>43.095041322314053</v>
      </c>
      <c r="O2053" s="1">
        <f t="shared" si="98"/>
        <v>130</v>
      </c>
      <c r="P2053" s="5" t="s">
        <v>8294</v>
      </c>
      <c r="Q2053" s="1" t="s">
        <v>8320</v>
      </c>
      <c r="R2053" s="1" t="s">
        <v>8350</v>
      </c>
      <c r="S2053" s="9">
        <f t="shared" si="96"/>
        <v>41604.022418981483</v>
      </c>
      <c r="T2053" s="11">
        <f t="shared" si="97"/>
        <v>41634.022418981483</v>
      </c>
      <c r="U2053" s="12" t="str">
        <f>TEXT(Table1[[#This Row],[Date Created Conversion (Launched at)]],"mmmm")</f>
        <v>November</v>
      </c>
      <c r="V2053" s="12">
        <f>YEAR(Table1[[#This Row],[Date Created Conversion (Launched at)]])</f>
        <v>2013</v>
      </c>
    </row>
    <row r="2054" spans="1:22" ht="43" x14ac:dyDescent="0.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 s="8">
        <v>1455933653</v>
      </c>
      <c r="J2054" s="8">
        <v>1452045653</v>
      </c>
      <c r="K2054" t="b">
        <v>0</v>
      </c>
      <c r="L2054">
        <v>541</v>
      </c>
      <c r="M2054" t="b">
        <v>1</v>
      </c>
      <c r="N2054" s="5">
        <f>Table1[[#This Row],[pledged]]/Table1[[#This Row],[backers_count]]</f>
        <v>326.29205175600737</v>
      </c>
      <c r="O2054" s="1">
        <f t="shared" si="98"/>
        <v>353</v>
      </c>
      <c r="P2054" s="5" t="s">
        <v>8294</v>
      </c>
      <c r="Q2054" s="1" t="s">
        <v>8320</v>
      </c>
      <c r="R2054" s="1" t="s">
        <v>8350</v>
      </c>
      <c r="S2054" s="9">
        <f t="shared" si="96"/>
        <v>42375.08394675926</v>
      </c>
      <c r="T2054" s="11">
        <f t="shared" si="97"/>
        <v>42420.08394675926</v>
      </c>
      <c r="U2054" s="12" t="str">
        <f>TEXT(Table1[[#This Row],[Date Created Conversion (Launched at)]],"mmmm")</f>
        <v>January</v>
      </c>
      <c r="V2054" s="12">
        <f>YEAR(Table1[[#This Row],[Date Created Conversion (Launched at)]])</f>
        <v>2016</v>
      </c>
    </row>
    <row r="2055" spans="1:22" ht="43" x14ac:dyDescent="0.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 s="8">
        <v>1448466551</v>
      </c>
      <c r="J2055" s="8">
        <v>1445870951</v>
      </c>
      <c r="K2055" t="b">
        <v>0</v>
      </c>
      <c r="L2055">
        <v>121</v>
      </c>
      <c r="M2055" t="b">
        <v>1</v>
      </c>
      <c r="N2055" s="5">
        <f>Table1[[#This Row],[pledged]]/Table1[[#This Row],[backers_count]]</f>
        <v>41.743801652892564</v>
      </c>
      <c r="O2055" s="1">
        <f t="shared" si="98"/>
        <v>101</v>
      </c>
      <c r="P2055" s="5" t="s">
        <v>8294</v>
      </c>
      <c r="Q2055" s="1" t="s">
        <v>8320</v>
      </c>
      <c r="R2055" s="1" t="s">
        <v>8350</v>
      </c>
      <c r="S2055" s="9">
        <f t="shared" si="96"/>
        <v>42303.617488425924</v>
      </c>
      <c r="T2055" s="11">
        <f t="shared" si="97"/>
        <v>42333.659155092595</v>
      </c>
      <c r="U2055" s="12" t="str">
        <f>TEXT(Table1[[#This Row],[Date Created Conversion (Launched at)]],"mmmm")</f>
        <v>October</v>
      </c>
      <c r="V2055" s="12">
        <f>YEAR(Table1[[#This Row],[Date Created Conversion (Launched at)]])</f>
        <v>2015</v>
      </c>
    </row>
    <row r="2056" spans="1:22" ht="43" x14ac:dyDescent="0.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 s="8">
        <v>1399033810</v>
      </c>
      <c r="J2056" s="8">
        <v>1396441810</v>
      </c>
      <c r="K2056" t="b">
        <v>0</v>
      </c>
      <c r="L2056">
        <v>621</v>
      </c>
      <c r="M2056" t="b">
        <v>1</v>
      </c>
      <c r="N2056" s="5">
        <f>Table1[[#This Row],[pledged]]/Table1[[#This Row],[backers_count]]</f>
        <v>64.020933977455712</v>
      </c>
      <c r="O2056" s="1">
        <f t="shared" si="98"/>
        <v>114</v>
      </c>
      <c r="P2056" s="5" t="s">
        <v>8294</v>
      </c>
      <c r="Q2056" s="1" t="s">
        <v>8320</v>
      </c>
      <c r="R2056" s="1" t="s">
        <v>8350</v>
      </c>
      <c r="S2056" s="9">
        <f t="shared" si="96"/>
        <v>41731.520949074074</v>
      </c>
      <c r="T2056" s="11">
        <f t="shared" si="97"/>
        <v>41761.520949074074</v>
      </c>
      <c r="U2056" s="12" t="str">
        <f>TEXT(Table1[[#This Row],[Date Created Conversion (Launched at)]],"mmmm")</f>
        <v>April</v>
      </c>
      <c r="V2056" s="12">
        <f>YEAR(Table1[[#This Row],[Date Created Conversion (Launched at)]])</f>
        <v>2014</v>
      </c>
    </row>
    <row r="2057" spans="1:22" ht="43" x14ac:dyDescent="0.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 s="8">
        <v>1417579200</v>
      </c>
      <c r="J2057" s="8">
        <v>1415031043</v>
      </c>
      <c r="K2057" t="b">
        <v>0</v>
      </c>
      <c r="L2057">
        <v>101</v>
      </c>
      <c r="M2057" t="b">
        <v>1</v>
      </c>
      <c r="N2057" s="5">
        <f>Table1[[#This Row],[pledged]]/Table1[[#This Row],[backers_count]]</f>
        <v>99.455445544554451</v>
      </c>
      <c r="O2057" s="1">
        <f t="shared" si="98"/>
        <v>167</v>
      </c>
      <c r="P2057" s="5" t="s">
        <v>8294</v>
      </c>
      <c r="Q2057" s="1" t="s">
        <v>8320</v>
      </c>
      <c r="R2057" s="1" t="s">
        <v>8350</v>
      </c>
      <c r="S2057" s="9">
        <f t="shared" si="96"/>
        <v>41946.674108796295</v>
      </c>
      <c r="T2057" s="11">
        <f t="shared" si="97"/>
        <v>41976.166666666672</v>
      </c>
      <c r="U2057" s="12" t="str">
        <f>TEXT(Table1[[#This Row],[Date Created Conversion (Launched at)]],"mmmm")</f>
        <v>November</v>
      </c>
      <c r="V2057" s="12">
        <f>YEAR(Table1[[#This Row],[Date Created Conversion (Launched at)]])</f>
        <v>2014</v>
      </c>
    </row>
    <row r="2058" spans="1:22" ht="43" x14ac:dyDescent="0.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 s="8">
        <v>1366222542</v>
      </c>
      <c r="J2058" s="8">
        <v>1363630542</v>
      </c>
      <c r="K2058" t="b">
        <v>0</v>
      </c>
      <c r="L2058">
        <v>554</v>
      </c>
      <c r="M2058" t="b">
        <v>1</v>
      </c>
      <c r="N2058" s="5">
        <f>Table1[[#This Row],[pledged]]/Table1[[#This Row],[backers_count]]</f>
        <v>138.49458483754512</v>
      </c>
      <c r="O2058" s="1">
        <f t="shared" si="98"/>
        <v>153</v>
      </c>
      <c r="P2058" s="5" t="s">
        <v>8294</v>
      </c>
      <c r="Q2058" s="1" t="s">
        <v>8320</v>
      </c>
      <c r="R2058" s="1" t="s">
        <v>8350</v>
      </c>
      <c r="S2058" s="9">
        <f t="shared" si="96"/>
        <v>41351.76090277778</v>
      </c>
      <c r="T2058" s="11">
        <f t="shared" si="97"/>
        <v>41381.76090277778</v>
      </c>
      <c r="U2058" s="12" t="str">
        <f>TEXT(Table1[[#This Row],[Date Created Conversion (Launched at)]],"mmmm")</f>
        <v>March</v>
      </c>
      <c r="V2058" s="12">
        <f>YEAR(Table1[[#This Row],[Date Created Conversion (Launched at)]])</f>
        <v>2013</v>
      </c>
    </row>
    <row r="2059" spans="1:22" ht="43" x14ac:dyDescent="0.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 s="8">
        <v>1456487532</v>
      </c>
      <c r="J2059" s="8">
        <v>1453895532</v>
      </c>
      <c r="K2059" t="b">
        <v>0</v>
      </c>
      <c r="L2059">
        <v>666</v>
      </c>
      <c r="M2059" t="b">
        <v>1</v>
      </c>
      <c r="N2059" s="5">
        <f>Table1[[#This Row],[pledged]]/Table1[[#This Row],[backers_count]]</f>
        <v>45.547792792792798</v>
      </c>
      <c r="O2059" s="1">
        <f t="shared" si="98"/>
        <v>202</v>
      </c>
      <c r="P2059" s="5" t="s">
        <v>8294</v>
      </c>
      <c r="Q2059" s="1" t="s">
        <v>8320</v>
      </c>
      <c r="R2059" s="1" t="s">
        <v>8350</v>
      </c>
      <c r="S2059" s="9">
        <f t="shared" si="96"/>
        <v>42396.494583333333</v>
      </c>
      <c r="T2059" s="11">
        <f t="shared" si="97"/>
        <v>42426.494583333333</v>
      </c>
      <c r="U2059" s="12" t="str">
        <f>TEXT(Table1[[#This Row],[Date Created Conversion (Launched at)]],"mmmm")</f>
        <v>January</v>
      </c>
      <c r="V2059" s="12">
        <f>YEAR(Table1[[#This Row],[Date Created Conversion (Launched at)]])</f>
        <v>2016</v>
      </c>
    </row>
    <row r="2060" spans="1:22" ht="28.7" x14ac:dyDescent="0.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 s="8">
        <v>1425326400</v>
      </c>
      <c r="J2060" s="8">
        <v>1421916830</v>
      </c>
      <c r="K2060" t="b">
        <v>0</v>
      </c>
      <c r="L2060">
        <v>410</v>
      </c>
      <c r="M2060" t="b">
        <v>1</v>
      </c>
      <c r="N2060" s="5">
        <f>Table1[[#This Row],[pledged]]/Table1[[#This Row],[backers_count]]</f>
        <v>10.507317073170732</v>
      </c>
      <c r="O2060" s="1">
        <f t="shared" si="98"/>
        <v>168</v>
      </c>
      <c r="P2060" s="5" t="s">
        <v>8294</v>
      </c>
      <c r="Q2060" s="1" t="s">
        <v>8320</v>
      </c>
      <c r="R2060" s="1" t="s">
        <v>8350</v>
      </c>
      <c r="S2060" s="9">
        <f t="shared" si="96"/>
        <v>42026.370717592596</v>
      </c>
      <c r="T2060" s="11">
        <f t="shared" si="97"/>
        <v>42065.833333333328</v>
      </c>
      <c r="U2060" s="12" t="str">
        <f>TEXT(Table1[[#This Row],[Date Created Conversion (Launched at)]],"mmmm")</f>
        <v>January</v>
      </c>
      <c r="V2060" s="12">
        <f>YEAR(Table1[[#This Row],[Date Created Conversion (Launched at)]])</f>
        <v>2015</v>
      </c>
    </row>
    <row r="2061" spans="1:22" ht="43" x14ac:dyDescent="0.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 s="8">
        <v>1454277540</v>
      </c>
      <c r="J2061" s="8">
        <v>1450880854</v>
      </c>
      <c r="K2061" t="b">
        <v>0</v>
      </c>
      <c r="L2061">
        <v>375</v>
      </c>
      <c r="M2061" t="b">
        <v>1</v>
      </c>
      <c r="N2061" s="5">
        <f>Table1[[#This Row],[pledged]]/Table1[[#This Row],[backers_count]]</f>
        <v>114.76533333333333</v>
      </c>
      <c r="O2061" s="1">
        <f t="shared" si="98"/>
        <v>143</v>
      </c>
      <c r="P2061" s="5" t="s">
        <v>8294</v>
      </c>
      <c r="Q2061" s="1" t="s">
        <v>8320</v>
      </c>
      <c r="R2061" s="1" t="s">
        <v>8350</v>
      </c>
      <c r="S2061" s="9">
        <f t="shared" si="96"/>
        <v>42361.602476851855</v>
      </c>
      <c r="T2061" s="11">
        <f t="shared" si="97"/>
        <v>42400.915972222225</v>
      </c>
      <c r="U2061" s="12" t="str">
        <f>TEXT(Table1[[#This Row],[Date Created Conversion (Launched at)]],"mmmm")</f>
        <v>December</v>
      </c>
      <c r="V2061" s="12">
        <f>YEAR(Table1[[#This Row],[Date Created Conversion (Launched at)]])</f>
        <v>2015</v>
      </c>
    </row>
    <row r="2062" spans="1:22" ht="43" x14ac:dyDescent="0.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 s="8">
        <v>1406129150</v>
      </c>
      <c r="J2062" s="8">
        <v>1400945150</v>
      </c>
      <c r="K2062" t="b">
        <v>0</v>
      </c>
      <c r="L2062">
        <v>1364</v>
      </c>
      <c r="M2062" t="b">
        <v>1</v>
      </c>
      <c r="N2062" s="5">
        <f>Table1[[#This Row],[pledged]]/Table1[[#This Row],[backers_count]]</f>
        <v>35.997067448680355</v>
      </c>
      <c r="O2062" s="1">
        <f t="shared" si="98"/>
        <v>196</v>
      </c>
      <c r="P2062" s="5" t="s">
        <v>8294</v>
      </c>
      <c r="Q2062" s="1" t="s">
        <v>8320</v>
      </c>
      <c r="R2062" s="1" t="s">
        <v>8350</v>
      </c>
      <c r="S2062" s="9">
        <f t="shared" si="96"/>
        <v>41783.642939814818</v>
      </c>
      <c r="T2062" s="11">
        <f t="shared" si="97"/>
        <v>41843.642939814818</v>
      </c>
      <c r="U2062" s="12" t="str">
        <f>TEXT(Table1[[#This Row],[Date Created Conversion (Launched at)]],"mmmm")</f>
        <v>May</v>
      </c>
      <c r="V2062" s="12">
        <f>YEAR(Table1[[#This Row],[Date Created Conversion (Launched at)]])</f>
        <v>2014</v>
      </c>
    </row>
    <row r="2063" spans="1:22" ht="43" x14ac:dyDescent="0.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 s="8">
        <v>1483208454</v>
      </c>
      <c r="J2063" s="8">
        <v>1480616454</v>
      </c>
      <c r="K2063" t="b">
        <v>0</v>
      </c>
      <c r="L2063">
        <v>35</v>
      </c>
      <c r="M2063" t="b">
        <v>1</v>
      </c>
      <c r="N2063" s="5">
        <f>Table1[[#This Row],[pledged]]/Table1[[#This Row],[backers_count]]</f>
        <v>154.17142857142858</v>
      </c>
      <c r="O2063" s="1">
        <f t="shared" si="98"/>
        <v>108</v>
      </c>
      <c r="P2063" s="5" t="s">
        <v>8294</v>
      </c>
      <c r="Q2063" s="1" t="s">
        <v>8320</v>
      </c>
      <c r="R2063" s="1" t="s">
        <v>8350</v>
      </c>
      <c r="S2063" s="9">
        <f t="shared" si="96"/>
        <v>42705.764513888891</v>
      </c>
      <c r="T2063" s="11">
        <f t="shared" si="97"/>
        <v>42735.764513888891</v>
      </c>
      <c r="U2063" s="12" t="str">
        <f>TEXT(Table1[[#This Row],[Date Created Conversion (Launched at)]],"mmmm")</f>
        <v>December</v>
      </c>
      <c r="V2063" s="12">
        <f>YEAR(Table1[[#This Row],[Date Created Conversion (Launched at)]])</f>
        <v>2016</v>
      </c>
    </row>
    <row r="2064" spans="1:22" ht="43" x14ac:dyDescent="0.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 s="8">
        <v>1458807098</v>
      </c>
      <c r="J2064" s="8">
        <v>1456218698</v>
      </c>
      <c r="K2064" t="b">
        <v>0</v>
      </c>
      <c r="L2064">
        <v>203</v>
      </c>
      <c r="M2064" t="b">
        <v>1</v>
      </c>
      <c r="N2064" s="5">
        <f>Table1[[#This Row],[pledged]]/Table1[[#This Row],[backers_count]]</f>
        <v>566.38916256157631</v>
      </c>
      <c r="O2064" s="1">
        <f t="shared" si="98"/>
        <v>115</v>
      </c>
      <c r="P2064" s="5" t="s">
        <v>8294</v>
      </c>
      <c r="Q2064" s="1" t="s">
        <v>8320</v>
      </c>
      <c r="R2064" s="1" t="s">
        <v>8350</v>
      </c>
      <c r="S2064" s="9">
        <f t="shared" si="96"/>
        <v>42423.3830787037</v>
      </c>
      <c r="T2064" s="11">
        <f t="shared" si="97"/>
        <v>42453.341412037036</v>
      </c>
      <c r="U2064" s="12" t="str">
        <f>TEXT(Table1[[#This Row],[Date Created Conversion (Launched at)]],"mmmm")</f>
        <v>February</v>
      </c>
      <c r="V2064" s="12">
        <f>YEAR(Table1[[#This Row],[Date Created Conversion (Launched at)]])</f>
        <v>2016</v>
      </c>
    </row>
    <row r="2065" spans="1:22" ht="28.7" x14ac:dyDescent="0.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 s="8">
        <v>1463333701</v>
      </c>
      <c r="J2065" s="8">
        <v>1460482501</v>
      </c>
      <c r="K2065" t="b">
        <v>0</v>
      </c>
      <c r="L2065">
        <v>49</v>
      </c>
      <c r="M2065" t="b">
        <v>1</v>
      </c>
      <c r="N2065" s="5">
        <f>Table1[[#This Row],[pledged]]/Table1[[#This Row],[backers_count]]</f>
        <v>120.85714285714286</v>
      </c>
      <c r="O2065" s="1">
        <f t="shared" si="98"/>
        <v>148</v>
      </c>
      <c r="P2065" s="5" t="s">
        <v>8294</v>
      </c>
      <c r="Q2065" s="1" t="s">
        <v>8320</v>
      </c>
      <c r="R2065" s="1" t="s">
        <v>8350</v>
      </c>
      <c r="S2065" s="9">
        <f t="shared" si="96"/>
        <v>42472.73265046296</v>
      </c>
      <c r="T2065" s="11">
        <f t="shared" si="97"/>
        <v>42505.73265046296</v>
      </c>
      <c r="U2065" s="12" t="str">
        <f>TEXT(Table1[[#This Row],[Date Created Conversion (Launched at)]],"mmmm")</f>
        <v>April</v>
      </c>
      <c r="V2065" s="12">
        <f>YEAR(Table1[[#This Row],[Date Created Conversion (Launched at)]])</f>
        <v>2016</v>
      </c>
    </row>
    <row r="2066" spans="1:22" ht="43" x14ac:dyDescent="0.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 s="8">
        <v>1370001600</v>
      </c>
      <c r="J2066" s="8">
        <v>1366879523</v>
      </c>
      <c r="K2066" t="b">
        <v>0</v>
      </c>
      <c r="L2066">
        <v>5812</v>
      </c>
      <c r="M2066" t="b">
        <v>1</v>
      </c>
      <c r="N2066" s="5">
        <f>Table1[[#This Row],[pledged]]/Table1[[#This Row],[backers_count]]</f>
        <v>86.163845492085343</v>
      </c>
      <c r="O2066" s="1">
        <f t="shared" si="98"/>
        <v>191</v>
      </c>
      <c r="P2066" s="5" t="s">
        <v>8294</v>
      </c>
      <c r="Q2066" s="1" t="s">
        <v>8320</v>
      </c>
      <c r="R2066" s="1" t="s">
        <v>8350</v>
      </c>
      <c r="S2066" s="9">
        <f t="shared" si="96"/>
        <v>41389.364849537036</v>
      </c>
      <c r="T2066" s="11">
        <f t="shared" si="97"/>
        <v>41425.5</v>
      </c>
      <c r="U2066" s="12" t="str">
        <f>TEXT(Table1[[#This Row],[Date Created Conversion (Launched at)]],"mmmm")</f>
        <v>April</v>
      </c>
      <c r="V2066" s="12">
        <f>YEAR(Table1[[#This Row],[Date Created Conversion (Launched at)]])</f>
        <v>2013</v>
      </c>
    </row>
    <row r="2067" spans="1:22" ht="43" x14ac:dyDescent="0.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 s="8">
        <v>1387958429</v>
      </c>
      <c r="J2067" s="8">
        <v>1385366429</v>
      </c>
      <c r="K2067" t="b">
        <v>0</v>
      </c>
      <c r="L2067">
        <v>1556</v>
      </c>
      <c r="M2067" t="b">
        <v>1</v>
      </c>
      <c r="N2067" s="5">
        <f>Table1[[#This Row],[pledged]]/Table1[[#This Row],[backers_count]]</f>
        <v>51.212114395886893</v>
      </c>
      <c r="O2067" s="1">
        <f t="shared" si="98"/>
        <v>199</v>
      </c>
      <c r="P2067" s="5" t="s">
        <v>8294</v>
      </c>
      <c r="Q2067" s="1" t="s">
        <v>8320</v>
      </c>
      <c r="R2067" s="1" t="s">
        <v>8350</v>
      </c>
      <c r="S2067" s="9">
        <f t="shared" si="96"/>
        <v>41603.333668981482</v>
      </c>
      <c r="T2067" s="11">
        <f t="shared" si="97"/>
        <v>41633.333668981482</v>
      </c>
      <c r="U2067" s="12" t="str">
        <f>TEXT(Table1[[#This Row],[Date Created Conversion (Launched at)]],"mmmm")</f>
        <v>November</v>
      </c>
      <c r="V2067" s="12">
        <f>YEAR(Table1[[#This Row],[Date Created Conversion (Launched at)]])</f>
        <v>2013</v>
      </c>
    </row>
    <row r="2068" spans="1:22" ht="43" x14ac:dyDescent="0.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 s="8">
        <v>1408818683</v>
      </c>
      <c r="J2068" s="8">
        <v>1406226683</v>
      </c>
      <c r="K2068" t="b">
        <v>0</v>
      </c>
      <c r="L2068">
        <v>65</v>
      </c>
      <c r="M2068" t="b">
        <v>1</v>
      </c>
      <c r="N2068" s="5">
        <f>Table1[[#This Row],[pledged]]/Table1[[#This Row],[backers_count]]</f>
        <v>67.261538461538464</v>
      </c>
      <c r="O2068" s="1">
        <f t="shared" si="98"/>
        <v>219</v>
      </c>
      <c r="P2068" s="5" t="s">
        <v>8294</v>
      </c>
      <c r="Q2068" s="1" t="s">
        <v>8320</v>
      </c>
      <c r="R2068" s="1" t="s">
        <v>8350</v>
      </c>
      <c r="S2068" s="9">
        <f t="shared" si="96"/>
        <v>41844.771793981483</v>
      </c>
      <c r="T2068" s="11">
        <f t="shared" si="97"/>
        <v>41874.771793981483</v>
      </c>
      <c r="U2068" s="12" t="str">
        <f>TEXT(Table1[[#This Row],[Date Created Conversion (Launched at)]],"mmmm")</f>
        <v>July</v>
      </c>
      <c r="V2068" s="12">
        <f>YEAR(Table1[[#This Row],[Date Created Conversion (Launched at)]])</f>
        <v>2014</v>
      </c>
    </row>
    <row r="2069" spans="1:22" ht="43" x14ac:dyDescent="0.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 s="8">
        <v>1432499376</v>
      </c>
      <c r="J2069" s="8">
        <v>1429648176</v>
      </c>
      <c r="K2069" t="b">
        <v>0</v>
      </c>
      <c r="L2069">
        <v>10</v>
      </c>
      <c r="M2069" t="b">
        <v>1</v>
      </c>
      <c r="N2069" s="5">
        <f>Table1[[#This Row],[pledged]]/Table1[[#This Row],[backers_count]]</f>
        <v>62.8</v>
      </c>
      <c r="O2069" s="1">
        <f t="shared" si="98"/>
        <v>127</v>
      </c>
      <c r="P2069" s="5" t="s">
        <v>8294</v>
      </c>
      <c r="Q2069" s="1" t="s">
        <v>8320</v>
      </c>
      <c r="R2069" s="1" t="s">
        <v>8350</v>
      </c>
      <c r="S2069" s="9">
        <f t="shared" si="96"/>
        <v>42115.853888888887</v>
      </c>
      <c r="T2069" s="11">
        <f t="shared" si="97"/>
        <v>42148.853888888887</v>
      </c>
      <c r="U2069" s="12" t="str">
        <f>TEXT(Table1[[#This Row],[Date Created Conversion (Launched at)]],"mmmm")</f>
        <v>April</v>
      </c>
      <c r="V2069" s="12">
        <f>YEAR(Table1[[#This Row],[Date Created Conversion (Launched at)]])</f>
        <v>2015</v>
      </c>
    </row>
    <row r="2070" spans="1:22" ht="43" x14ac:dyDescent="0.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 s="8">
        <v>1476994315</v>
      </c>
      <c r="J2070" s="8">
        <v>1474402315</v>
      </c>
      <c r="K2070" t="b">
        <v>0</v>
      </c>
      <c r="L2070">
        <v>76</v>
      </c>
      <c r="M2070" t="b">
        <v>1</v>
      </c>
      <c r="N2070" s="5">
        <f>Table1[[#This Row],[pledged]]/Table1[[#This Row],[backers_count]]</f>
        <v>346.13118421052633</v>
      </c>
      <c r="O2070" s="1">
        <f t="shared" si="98"/>
        <v>105</v>
      </c>
      <c r="P2070" s="5" t="s">
        <v>8294</v>
      </c>
      <c r="Q2070" s="1" t="s">
        <v>8320</v>
      </c>
      <c r="R2070" s="1" t="s">
        <v>8350</v>
      </c>
      <c r="S2070" s="9">
        <f t="shared" si="96"/>
        <v>42633.841608796298</v>
      </c>
      <c r="T2070" s="11">
        <f t="shared" si="97"/>
        <v>42663.841608796298</v>
      </c>
      <c r="U2070" s="12" t="str">
        <f>TEXT(Table1[[#This Row],[Date Created Conversion (Launched at)]],"mmmm")</f>
        <v>September</v>
      </c>
      <c r="V2070" s="12">
        <f>YEAR(Table1[[#This Row],[Date Created Conversion (Launched at)]])</f>
        <v>2016</v>
      </c>
    </row>
    <row r="2071" spans="1:22" ht="43" x14ac:dyDescent="0.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 s="8">
        <v>1451776791</v>
      </c>
      <c r="J2071" s="8">
        <v>1449098391</v>
      </c>
      <c r="K2071" t="b">
        <v>0</v>
      </c>
      <c r="L2071">
        <v>263</v>
      </c>
      <c r="M2071" t="b">
        <v>1</v>
      </c>
      <c r="N2071" s="5">
        <f>Table1[[#This Row],[pledged]]/Table1[[#This Row],[backers_count]]</f>
        <v>244.11912547528519</v>
      </c>
      <c r="O2071" s="1">
        <f t="shared" si="98"/>
        <v>128</v>
      </c>
      <c r="P2071" s="5" t="s">
        <v>8294</v>
      </c>
      <c r="Q2071" s="1" t="s">
        <v>8320</v>
      </c>
      <c r="R2071" s="1" t="s">
        <v>8350</v>
      </c>
      <c r="S2071" s="9">
        <f t="shared" si="96"/>
        <v>42340.972118055557</v>
      </c>
      <c r="T2071" s="11">
        <f t="shared" si="97"/>
        <v>42371.972118055557</v>
      </c>
      <c r="U2071" s="12" t="str">
        <f>TEXT(Table1[[#This Row],[Date Created Conversion (Launched at)]],"mmmm")</f>
        <v>December</v>
      </c>
      <c r="V2071" s="12">
        <f>YEAR(Table1[[#This Row],[Date Created Conversion (Launched at)]])</f>
        <v>2015</v>
      </c>
    </row>
    <row r="2072" spans="1:22" ht="43" x14ac:dyDescent="0.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 s="8">
        <v>1467128723</v>
      </c>
      <c r="J2072" s="8">
        <v>1464536723</v>
      </c>
      <c r="K2072" t="b">
        <v>0</v>
      </c>
      <c r="L2072">
        <v>1530</v>
      </c>
      <c r="M2072" t="b">
        <v>1</v>
      </c>
      <c r="N2072" s="5">
        <f>Table1[[#This Row],[pledged]]/Table1[[#This Row],[backers_count]]</f>
        <v>259.25424836601309</v>
      </c>
      <c r="O2072" s="1">
        <f t="shared" si="98"/>
        <v>317</v>
      </c>
      <c r="P2072" s="5" t="s">
        <v>8294</v>
      </c>
      <c r="Q2072" s="1" t="s">
        <v>8320</v>
      </c>
      <c r="R2072" s="1" t="s">
        <v>8350</v>
      </c>
      <c r="S2072" s="9">
        <f t="shared" si="96"/>
        <v>42519.6565162037</v>
      </c>
      <c r="T2072" s="11">
        <f t="shared" si="97"/>
        <v>42549.6565162037</v>
      </c>
      <c r="U2072" s="12" t="str">
        <f>TEXT(Table1[[#This Row],[Date Created Conversion (Launched at)]],"mmmm")</f>
        <v>May</v>
      </c>
      <c r="V2072" s="12">
        <f>YEAR(Table1[[#This Row],[Date Created Conversion (Launched at)]])</f>
        <v>2016</v>
      </c>
    </row>
    <row r="2073" spans="1:22" ht="43" x14ac:dyDescent="0.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 s="8">
        <v>1475390484</v>
      </c>
      <c r="J2073" s="8">
        <v>1471502484</v>
      </c>
      <c r="K2073" t="b">
        <v>0</v>
      </c>
      <c r="L2073">
        <v>278</v>
      </c>
      <c r="M2073" t="b">
        <v>1</v>
      </c>
      <c r="N2073" s="5">
        <f>Table1[[#This Row],[pledged]]/Table1[[#This Row],[backers_count]]</f>
        <v>201.96402877697841</v>
      </c>
      <c r="O2073" s="1">
        <f t="shared" si="98"/>
        <v>281</v>
      </c>
      <c r="P2073" s="5" t="s">
        <v>8294</v>
      </c>
      <c r="Q2073" s="1" t="s">
        <v>8320</v>
      </c>
      <c r="R2073" s="1" t="s">
        <v>8350</v>
      </c>
      <c r="S2073" s="9">
        <f t="shared" si="96"/>
        <v>42600.278749999998</v>
      </c>
      <c r="T2073" s="11">
        <f t="shared" si="97"/>
        <v>42645.278749999998</v>
      </c>
      <c r="U2073" s="12" t="str">
        <f>TEXT(Table1[[#This Row],[Date Created Conversion (Launched at)]],"mmmm")</f>
        <v>August</v>
      </c>
      <c r="V2073" s="12">
        <f>YEAR(Table1[[#This Row],[Date Created Conversion (Launched at)]])</f>
        <v>2016</v>
      </c>
    </row>
    <row r="2074" spans="1:22" ht="43" x14ac:dyDescent="0.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 s="8">
        <v>1462629432</v>
      </c>
      <c r="J2074" s="8">
        <v>1460037432</v>
      </c>
      <c r="K2074" t="b">
        <v>0</v>
      </c>
      <c r="L2074">
        <v>350</v>
      </c>
      <c r="M2074" t="b">
        <v>1</v>
      </c>
      <c r="N2074" s="5">
        <f>Table1[[#This Row],[pledged]]/Table1[[#This Row],[backers_count]]</f>
        <v>226.20857142857142</v>
      </c>
      <c r="O2074" s="1">
        <f t="shared" si="98"/>
        <v>111</v>
      </c>
      <c r="P2074" s="5" t="s">
        <v>8294</v>
      </c>
      <c r="Q2074" s="1" t="s">
        <v>8320</v>
      </c>
      <c r="R2074" s="1" t="s">
        <v>8350</v>
      </c>
      <c r="S2074" s="9">
        <f t="shared" si="96"/>
        <v>42467.581388888888</v>
      </c>
      <c r="T2074" s="11">
        <f t="shared" si="97"/>
        <v>42497.581388888888</v>
      </c>
      <c r="U2074" s="12" t="str">
        <f>TEXT(Table1[[#This Row],[Date Created Conversion (Launched at)]],"mmmm")</f>
        <v>April</v>
      </c>
      <c r="V2074" s="12">
        <f>YEAR(Table1[[#This Row],[Date Created Conversion (Launched at)]])</f>
        <v>2016</v>
      </c>
    </row>
    <row r="2075" spans="1:22" ht="43" x14ac:dyDescent="0.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 s="8">
        <v>1431100918</v>
      </c>
      <c r="J2075" s="8">
        <v>1427212918</v>
      </c>
      <c r="K2075" t="b">
        <v>0</v>
      </c>
      <c r="L2075">
        <v>470</v>
      </c>
      <c r="M2075" t="b">
        <v>1</v>
      </c>
      <c r="N2075" s="5">
        <f>Table1[[#This Row],[pledged]]/Table1[[#This Row],[backers_count]]</f>
        <v>324.69</v>
      </c>
      <c r="O2075" s="1">
        <f t="shared" si="98"/>
        <v>153</v>
      </c>
      <c r="P2075" s="5" t="s">
        <v>8294</v>
      </c>
      <c r="Q2075" s="1" t="s">
        <v>8320</v>
      </c>
      <c r="R2075" s="1" t="s">
        <v>8350</v>
      </c>
      <c r="S2075" s="9">
        <f t="shared" si="96"/>
        <v>42087.668032407411</v>
      </c>
      <c r="T2075" s="11">
        <f t="shared" si="97"/>
        <v>42132.668032407411</v>
      </c>
      <c r="U2075" s="12" t="str">
        <f>TEXT(Table1[[#This Row],[Date Created Conversion (Launched at)]],"mmmm")</f>
        <v>March</v>
      </c>
      <c r="V2075" s="12">
        <f>YEAR(Table1[[#This Row],[Date Created Conversion (Launched at)]])</f>
        <v>2015</v>
      </c>
    </row>
    <row r="2076" spans="1:22" ht="28.7" x14ac:dyDescent="0.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 s="8">
        <v>1462564182</v>
      </c>
      <c r="J2076" s="8">
        <v>1459972182</v>
      </c>
      <c r="K2076" t="b">
        <v>0</v>
      </c>
      <c r="L2076">
        <v>3</v>
      </c>
      <c r="M2076" t="b">
        <v>1</v>
      </c>
      <c r="N2076" s="5">
        <f>Table1[[#This Row],[pledged]]/Table1[[#This Row],[backers_count]]</f>
        <v>205</v>
      </c>
      <c r="O2076" s="1">
        <f t="shared" si="98"/>
        <v>103</v>
      </c>
      <c r="P2076" s="5" t="s">
        <v>8294</v>
      </c>
      <c r="Q2076" s="1" t="s">
        <v>8320</v>
      </c>
      <c r="R2076" s="1" t="s">
        <v>8350</v>
      </c>
      <c r="S2076" s="9">
        <f t="shared" si="96"/>
        <v>42466.826180555552</v>
      </c>
      <c r="T2076" s="11">
        <f t="shared" si="97"/>
        <v>42496.826180555552</v>
      </c>
      <c r="U2076" s="12" t="str">
        <f>TEXT(Table1[[#This Row],[Date Created Conversion (Launched at)]],"mmmm")</f>
        <v>April</v>
      </c>
      <c r="V2076" s="12">
        <f>YEAR(Table1[[#This Row],[Date Created Conversion (Launched at)]])</f>
        <v>2016</v>
      </c>
    </row>
    <row r="2077" spans="1:22" ht="43" x14ac:dyDescent="0.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 s="8">
        <v>1374769288</v>
      </c>
      <c r="J2077" s="8">
        <v>1372177288</v>
      </c>
      <c r="K2077" t="b">
        <v>0</v>
      </c>
      <c r="L2077">
        <v>8200</v>
      </c>
      <c r="M2077" t="b">
        <v>1</v>
      </c>
      <c r="N2077" s="5">
        <f>Table1[[#This Row],[pledged]]/Table1[[#This Row],[backers_count]]</f>
        <v>20.465926829268295</v>
      </c>
      <c r="O2077" s="1">
        <f t="shared" si="98"/>
        <v>1678</v>
      </c>
      <c r="P2077" s="5" t="s">
        <v>8294</v>
      </c>
      <c r="Q2077" s="1" t="s">
        <v>8320</v>
      </c>
      <c r="R2077" s="1" t="s">
        <v>8350</v>
      </c>
      <c r="S2077" s="9">
        <f t="shared" si="96"/>
        <v>41450.681574074071</v>
      </c>
      <c r="T2077" s="11">
        <f t="shared" si="97"/>
        <v>41480.681574074071</v>
      </c>
      <c r="U2077" s="12" t="str">
        <f>TEXT(Table1[[#This Row],[Date Created Conversion (Launched at)]],"mmmm")</f>
        <v>June</v>
      </c>
      <c r="V2077" s="12">
        <f>YEAR(Table1[[#This Row],[Date Created Conversion (Launched at)]])</f>
        <v>2013</v>
      </c>
    </row>
    <row r="2078" spans="1:22" ht="28.7" x14ac:dyDescent="0.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 s="8">
        <v>1406149689</v>
      </c>
      <c r="J2078" s="8">
        <v>1402693689</v>
      </c>
      <c r="K2078" t="b">
        <v>0</v>
      </c>
      <c r="L2078">
        <v>8359</v>
      </c>
      <c r="M2078" t="b">
        <v>1</v>
      </c>
      <c r="N2078" s="5">
        <f>Table1[[#This Row],[pledged]]/Table1[[#This Row],[backers_count]]</f>
        <v>116.35303146309367</v>
      </c>
      <c r="O2078" s="1">
        <f t="shared" si="98"/>
        <v>543</v>
      </c>
      <c r="P2078" s="5" t="s">
        <v>8294</v>
      </c>
      <c r="Q2078" s="1" t="s">
        <v>8320</v>
      </c>
      <c r="R2078" s="1" t="s">
        <v>8350</v>
      </c>
      <c r="S2078" s="9">
        <f t="shared" si="96"/>
        <v>41803.880659722221</v>
      </c>
      <c r="T2078" s="11">
        <f t="shared" si="97"/>
        <v>41843.880659722221</v>
      </c>
      <c r="U2078" s="12" t="str">
        <f>TEXT(Table1[[#This Row],[Date Created Conversion (Launched at)]],"mmmm")</f>
        <v>June</v>
      </c>
      <c r="V2078" s="12">
        <f>YEAR(Table1[[#This Row],[Date Created Conversion (Launched at)]])</f>
        <v>2014</v>
      </c>
    </row>
    <row r="2079" spans="1:22" ht="43" x14ac:dyDescent="0.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 s="8">
        <v>1433538000</v>
      </c>
      <c r="J2079" s="8">
        <v>1428541276</v>
      </c>
      <c r="K2079" t="b">
        <v>0</v>
      </c>
      <c r="L2079">
        <v>188</v>
      </c>
      <c r="M2079" t="b">
        <v>1</v>
      </c>
      <c r="N2079" s="5">
        <f>Table1[[#This Row],[pledged]]/Table1[[#This Row],[backers_count]]</f>
        <v>307.20212765957444</v>
      </c>
      <c r="O2079" s="1">
        <f t="shared" si="98"/>
        <v>116</v>
      </c>
      <c r="P2079" s="5" t="s">
        <v>8294</v>
      </c>
      <c r="Q2079" s="1" t="s">
        <v>8320</v>
      </c>
      <c r="R2079" s="1" t="s">
        <v>8350</v>
      </c>
      <c r="S2079" s="9">
        <f t="shared" si="96"/>
        <v>42103.042546296296</v>
      </c>
      <c r="T2079" s="11">
        <f t="shared" si="97"/>
        <v>42160.875</v>
      </c>
      <c r="U2079" s="12" t="str">
        <f>TEXT(Table1[[#This Row],[Date Created Conversion (Launched at)]],"mmmm")</f>
        <v>April</v>
      </c>
      <c r="V2079" s="12">
        <f>YEAR(Table1[[#This Row],[Date Created Conversion (Launched at)]])</f>
        <v>2015</v>
      </c>
    </row>
    <row r="2080" spans="1:22" ht="43" x14ac:dyDescent="0.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 s="8">
        <v>1482085857</v>
      </c>
      <c r="J2080" s="8">
        <v>1479493857</v>
      </c>
      <c r="K2080" t="b">
        <v>0</v>
      </c>
      <c r="L2080">
        <v>48</v>
      </c>
      <c r="M2080" t="b">
        <v>1</v>
      </c>
      <c r="N2080" s="5">
        <f>Table1[[#This Row],[pledged]]/Table1[[#This Row],[backers_count]]</f>
        <v>546.6875</v>
      </c>
      <c r="O2080" s="1">
        <f t="shared" si="98"/>
        <v>131</v>
      </c>
      <c r="P2080" s="5" t="s">
        <v>8294</v>
      </c>
      <c r="Q2080" s="1" t="s">
        <v>8320</v>
      </c>
      <c r="R2080" s="1" t="s">
        <v>8350</v>
      </c>
      <c r="S2080" s="9">
        <f t="shared" si="96"/>
        <v>42692.771493055552</v>
      </c>
      <c r="T2080" s="11">
        <f t="shared" si="97"/>
        <v>42722.771493055552</v>
      </c>
      <c r="U2080" s="12" t="str">
        <f>TEXT(Table1[[#This Row],[Date Created Conversion (Launched at)]],"mmmm")</f>
        <v>November</v>
      </c>
      <c r="V2080" s="12">
        <f>YEAR(Table1[[#This Row],[Date Created Conversion (Launched at)]])</f>
        <v>2016</v>
      </c>
    </row>
    <row r="2081" spans="1:22" ht="43" x14ac:dyDescent="0.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 s="8">
        <v>1435258800</v>
      </c>
      <c r="J2081" s="8">
        <v>1432659793</v>
      </c>
      <c r="K2081" t="b">
        <v>0</v>
      </c>
      <c r="L2081">
        <v>607</v>
      </c>
      <c r="M2081" t="b">
        <v>1</v>
      </c>
      <c r="N2081" s="5">
        <f>Table1[[#This Row],[pledged]]/Table1[[#This Row],[backers_count]]</f>
        <v>47.474464579901152</v>
      </c>
      <c r="O2081" s="1">
        <f t="shared" si="98"/>
        <v>288</v>
      </c>
      <c r="P2081" s="5" t="s">
        <v>8294</v>
      </c>
      <c r="Q2081" s="1" t="s">
        <v>8320</v>
      </c>
      <c r="R2081" s="1" t="s">
        <v>8350</v>
      </c>
      <c r="S2081" s="9">
        <f t="shared" si="96"/>
        <v>42150.71056712963</v>
      </c>
      <c r="T2081" s="11">
        <f t="shared" si="97"/>
        <v>42180.791666666672</v>
      </c>
      <c r="U2081" s="12" t="str">
        <f>TEXT(Table1[[#This Row],[Date Created Conversion (Launched at)]],"mmmm")</f>
        <v>May</v>
      </c>
      <c r="V2081" s="12">
        <f>YEAR(Table1[[#This Row],[Date Created Conversion (Launched at)]])</f>
        <v>2015</v>
      </c>
    </row>
    <row r="2082" spans="1:22" ht="43" x14ac:dyDescent="0.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 s="8">
        <v>1447286300</v>
      </c>
      <c r="J2082" s="8">
        <v>1444690700</v>
      </c>
      <c r="K2082" t="b">
        <v>0</v>
      </c>
      <c r="L2082">
        <v>50</v>
      </c>
      <c r="M2082" t="b">
        <v>1</v>
      </c>
      <c r="N2082" s="5">
        <f>Table1[[#This Row],[pledged]]/Table1[[#This Row],[backers_count]]</f>
        <v>101.56</v>
      </c>
      <c r="O2082" s="1">
        <f t="shared" si="98"/>
        <v>508</v>
      </c>
      <c r="P2082" s="5" t="s">
        <v>8294</v>
      </c>
      <c r="Q2082" s="1" t="s">
        <v>8320</v>
      </c>
      <c r="R2082" s="1" t="s">
        <v>8350</v>
      </c>
      <c r="S2082" s="9">
        <f t="shared" si="96"/>
        <v>42289.957175925927</v>
      </c>
      <c r="T2082" s="11">
        <f t="shared" si="97"/>
        <v>42319.998842592591</v>
      </c>
      <c r="U2082" s="12" t="str">
        <f>TEXT(Table1[[#This Row],[Date Created Conversion (Launched at)]],"mmmm")</f>
        <v>October</v>
      </c>
      <c r="V2082" s="12">
        <f>YEAR(Table1[[#This Row],[Date Created Conversion (Launched at)]])</f>
        <v>2015</v>
      </c>
    </row>
    <row r="2083" spans="1:22" ht="43" x14ac:dyDescent="0.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 s="8">
        <v>1337144340</v>
      </c>
      <c r="J2083" s="8">
        <v>1333597555</v>
      </c>
      <c r="K2083" t="b">
        <v>0</v>
      </c>
      <c r="L2083">
        <v>55</v>
      </c>
      <c r="M2083" t="b">
        <v>1</v>
      </c>
      <c r="N2083" s="5">
        <f>Table1[[#This Row],[pledged]]/Table1[[#This Row],[backers_count]]</f>
        <v>72.909090909090907</v>
      </c>
      <c r="O2083" s="1">
        <f t="shared" si="98"/>
        <v>115</v>
      </c>
      <c r="P2083" s="5" t="s">
        <v>8278</v>
      </c>
      <c r="Q2083" s="1" t="s">
        <v>8326</v>
      </c>
      <c r="R2083" s="1" t="s">
        <v>8330</v>
      </c>
      <c r="S2083" s="9">
        <f t="shared" si="96"/>
        <v>41004.15688657407</v>
      </c>
      <c r="T2083" s="11">
        <f t="shared" si="97"/>
        <v>41045.207638888889</v>
      </c>
      <c r="U2083" s="12" t="str">
        <f>TEXT(Table1[[#This Row],[Date Created Conversion (Launched at)]],"mmmm")</f>
        <v>April</v>
      </c>
      <c r="V2083" s="12">
        <f>YEAR(Table1[[#This Row],[Date Created Conversion (Launched at)]])</f>
        <v>2012</v>
      </c>
    </row>
    <row r="2084" spans="1:22" ht="43" x14ac:dyDescent="0.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 s="8">
        <v>1322106796</v>
      </c>
      <c r="J2084" s="8">
        <v>1316919196</v>
      </c>
      <c r="K2084" t="b">
        <v>0</v>
      </c>
      <c r="L2084">
        <v>38</v>
      </c>
      <c r="M2084" t="b">
        <v>1</v>
      </c>
      <c r="N2084" s="5">
        <f>Table1[[#This Row],[pledged]]/Table1[[#This Row],[backers_count]]</f>
        <v>43.710526315789473</v>
      </c>
      <c r="O2084" s="1">
        <f t="shared" si="98"/>
        <v>111</v>
      </c>
      <c r="P2084" s="5" t="s">
        <v>8278</v>
      </c>
      <c r="Q2084" s="1" t="s">
        <v>8326</v>
      </c>
      <c r="R2084" s="1" t="s">
        <v>8330</v>
      </c>
      <c r="S2084" s="9">
        <f t="shared" si="96"/>
        <v>40811.120324074072</v>
      </c>
      <c r="T2084" s="11">
        <f t="shared" si="97"/>
        <v>40871.161990740744</v>
      </c>
      <c r="U2084" s="12" t="str">
        <f>TEXT(Table1[[#This Row],[Date Created Conversion (Launched at)]],"mmmm")</f>
        <v>September</v>
      </c>
      <c r="V2084" s="12">
        <f>YEAR(Table1[[#This Row],[Date Created Conversion (Launched at)]])</f>
        <v>2011</v>
      </c>
    </row>
    <row r="2085" spans="1:22" ht="43" x14ac:dyDescent="0.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 s="8">
        <v>1338830395</v>
      </c>
      <c r="J2085" s="8">
        <v>1336238395</v>
      </c>
      <c r="K2085" t="b">
        <v>0</v>
      </c>
      <c r="L2085">
        <v>25</v>
      </c>
      <c r="M2085" t="b">
        <v>1</v>
      </c>
      <c r="N2085" s="5">
        <f>Table1[[#This Row],[pledged]]/Table1[[#This Row],[backers_count]]</f>
        <v>34</v>
      </c>
      <c r="O2085" s="1">
        <f t="shared" si="98"/>
        <v>113</v>
      </c>
      <c r="P2085" s="5" t="s">
        <v>8278</v>
      </c>
      <c r="Q2085" s="1" t="s">
        <v>8326</v>
      </c>
      <c r="R2085" s="1" t="s">
        <v>8330</v>
      </c>
      <c r="S2085" s="9">
        <f t="shared" si="96"/>
        <v>41034.72216435185</v>
      </c>
      <c r="T2085" s="11">
        <f t="shared" si="97"/>
        <v>41064.72216435185</v>
      </c>
      <c r="U2085" s="12" t="str">
        <f>TEXT(Table1[[#This Row],[Date Created Conversion (Launched at)]],"mmmm")</f>
        <v>May</v>
      </c>
      <c r="V2085" s="12">
        <f>YEAR(Table1[[#This Row],[Date Created Conversion (Launched at)]])</f>
        <v>2012</v>
      </c>
    </row>
    <row r="2086" spans="1:22" ht="43" x14ac:dyDescent="0.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 s="8">
        <v>1399186740</v>
      </c>
      <c r="J2086" s="8">
        <v>1396468782</v>
      </c>
      <c r="K2086" t="b">
        <v>0</v>
      </c>
      <c r="L2086">
        <v>46</v>
      </c>
      <c r="M2086" t="b">
        <v>1</v>
      </c>
      <c r="N2086" s="5">
        <f>Table1[[#This Row],[pledged]]/Table1[[#This Row],[backers_count]]</f>
        <v>70.652173913043484</v>
      </c>
      <c r="O2086" s="1">
        <f t="shared" si="98"/>
        <v>108</v>
      </c>
      <c r="P2086" s="5" t="s">
        <v>8278</v>
      </c>
      <c r="Q2086" s="1" t="s">
        <v>8326</v>
      </c>
      <c r="R2086" s="1" t="s">
        <v>8330</v>
      </c>
      <c r="S2086" s="9">
        <f t="shared" si="96"/>
        <v>41731.833124999997</v>
      </c>
      <c r="T2086" s="11">
        <f t="shared" si="97"/>
        <v>41763.290972222225</v>
      </c>
      <c r="U2086" s="12" t="str">
        <f>TEXT(Table1[[#This Row],[Date Created Conversion (Launched at)]],"mmmm")</f>
        <v>April</v>
      </c>
      <c r="V2086" s="12">
        <f>YEAR(Table1[[#This Row],[Date Created Conversion (Launched at)]])</f>
        <v>2014</v>
      </c>
    </row>
    <row r="2087" spans="1:22" ht="43" x14ac:dyDescent="0.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 s="8">
        <v>1342382587</v>
      </c>
      <c r="J2087" s="8">
        <v>1339790587</v>
      </c>
      <c r="K2087" t="b">
        <v>0</v>
      </c>
      <c r="L2087">
        <v>83</v>
      </c>
      <c r="M2087" t="b">
        <v>1</v>
      </c>
      <c r="N2087" s="5">
        <f>Table1[[#This Row],[pledged]]/Table1[[#This Row],[backers_count]]</f>
        <v>89.301204819277103</v>
      </c>
      <c r="O2087" s="1">
        <f t="shared" si="98"/>
        <v>124</v>
      </c>
      <c r="P2087" s="5" t="s">
        <v>8278</v>
      </c>
      <c r="Q2087" s="1" t="s">
        <v>8326</v>
      </c>
      <c r="R2087" s="1" t="s">
        <v>8330</v>
      </c>
      <c r="S2087" s="9">
        <f t="shared" si="96"/>
        <v>41075.835497685184</v>
      </c>
      <c r="T2087" s="11">
        <f t="shared" si="97"/>
        <v>41105.835497685184</v>
      </c>
      <c r="U2087" s="12" t="str">
        <f>TEXT(Table1[[#This Row],[Date Created Conversion (Launched at)]],"mmmm")</f>
        <v>June</v>
      </c>
      <c r="V2087" s="12">
        <f>YEAR(Table1[[#This Row],[Date Created Conversion (Launched at)]])</f>
        <v>2012</v>
      </c>
    </row>
    <row r="2088" spans="1:22" ht="43" x14ac:dyDescent="0.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 s="8">
        <v>1323838740</v>
      </c>
      <c r="J2088" s="8">
        <v>1321200332</v>
      </c>
      <c r="K2088" t="b">
        <v>0</v>
      </c>
      <c r="L2088">
        <v>35</v>
      </c>
      <c r="M2088" t="b">
        <v>1</v>
      </c>
      <c r="N2088" s="5">
        <f>Table1[[#This Row],[pledged]]/Table1[[#This Row],[backers_count]]</f>
        <v>115.08571428571429</v>
      </c>
      <c r="O2088" s="1">
        <f t="shared" si="98"/>
        <v>101</v>
      </c>
      <c r="P2088" s="5" t="s">
        <v>8278</v>
      </c>
      <c r="Q2088" s="1" t="s">
        <v>8326</v>
      </c>
      <c r="R2088" s="1" t="s">
        <v>8330</v>
      </c>
      <c r="S2088" s="9">
        <f t="shared" si="96"/>
        <v>40860.67050925926</v>
      </c>
      <c r="T2088" s="11">
        <f t="shared" si="97"/>
        <v>40891.207638888889</v>
      </c>
      <c r="U2088" s="12" t="str">
        <f>TEXT(Table1[[#This Row],[Date Created Conversion (Launched at)]],"mmmm")</f>
        <v>November</v>
      </c>
      <c r="V2088" s="12">
        <f>YEAR(Table1[[#This Row],[Date Created Conversion (Launched at)]])</f>
        <v>2011</v>
      </c>
    </row>
    <row r="2089" spans="1:22" ht="43" x14ac:dyDescent="0.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 s="8">
        <v>1315457658</v>
      </c>
      <c r="J2089" s="8">
        <v>1312865658</v>
      </c>
      <c r="K2089" t="b">
        <v>0</v>
      </c>
      <c r="L2089">
        <v>25</v>
      </c>
      <c r="M2089" t="b">
        <v>1</v>
      </c>
      <c r="N2089" s="5">
        <f>Table1[[#This Row],[pledged]]/Table1[[#This Row],[backers_count]]</f>
        <v>62.12</v>
      </c>
      <c r="O2089" s="1">
        <f t="shared" si="98"/>
        <v>104</v>
      </c>
      <c r="P2089" s="5" t="s">
        <v>8278</v>
      </c>
      <c r="Q2089" s="1" t="s">
        <v>8326</v>
      </c>
      <c r="R2089" s="1" t="s">
        <v>8330</v>
      </c>
      <c r="S2089" s="9">
        <f t="shared" si="96"/>
        <v>40764.204375000001</v>
      </c>
      <c r="T2089" s="11">
        <f t="shared" si="97"/>
        <v>40794.204375000001</v>
      </c>
      <c r="U2089" s="12" t="str">
        <f>TEXT(Table1[[#This Row],[Date Created Conversion (Launched at)]],"mmmm")</f>
        <v>August</v>
      </c>
      <c r="V2089" s="12">
        <f>YEAR(Table1[[#This Row],[Date Created Conversion (Launched at)]])</f>
        <v>2011</v>
      </c>
    </row>
    <row r="2090" spans="1:22" ht="43" x14ac:dyDescent="0.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 s="8">
        <v>1284177540</v>
      </c>
      <c r="J2090" s="8">
        <v>1281028152</v>
      </c>
      <c r="K2090" t="b">
        <v>0</v>
      </c>
      <c r="L2090">
        <v>75</v>
      </c>
      <c r="M2090" t="b">
        <v>1</v>
      </c>
      <c r="N2090" s="5">
        <f>Table1[[#This Row],[pledged]]/Table1[[#This Row],[backers_count]]</f>
        <v>46.204266666666669</v>
      </c>
      <c r="O2090" s="1">
        <f t="shared" si="98"/>
        <v>116</v>
      </c>
      <c r="P2090" s="5" t="s">
        <v>8278</v>
      </c>
      <c r="Q2090" s="1" t="s">
        <v>8326</v>
      </c>
      <c r="R2090" s="1" t="s">
        <v>8330</v>
      </c>
      <c r="S2090" s="9">
        <f t="shared" si="96"/>
        <v>40395.714722222227</v>
      </c>
      <c r="T2090" s="11">
        <f t="shared" si="97"/>
        <v>40432.165972222225</v>
      </c>
      <c r="U2090" s="12" t="str">
        <f>TEXT(Table1[[#This Row],[Date Created Conversion (Launched at)]],"mmmm")</f>
        <v>August</v>
      </c>
      <c r="V2090" s="12">
        <f>YEAR(Table1[[#This Row],[Date Created Conversion (Launched at)]])</f>
        <v>2010</v>
      </c>
    </row>
    <row r="2091" spans="1:22" ht="28.7" x14ac:dyDescent="0.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 s="8">
        <v>1375408194</v>
      </c>
      <c r="J2091" s="8">
        <v>1372384194</v>
      </c>
      <c r="K2091" t="b">
        <v>0</v>
      </c>
      <c r="L2091">
        <v>62</v>
      </c>
      <c r="M2091" t="b">
        <v>1</v>
      </c>
      <c r="N2091" s="5">
        <f>Table1[[#This Row],[pledged]]/Table1[[#This Row],[backers_count]]</f>
        <v>48.54854838709678</v>
      </c>
      <c r="O2091" s="1">
        <f t="shared" si="98"/>
        <v>120</v>
      </c>
      <c r="P2091" s="5" t="s">
        <v>8278</v>
      </c>
      <c r="Q2091" s="1" t="s">
        <v>8326</v>
      </c>
      <c r="R2091" s="1" t="s">
        <v>8330</v>
      </c>
      <c r="S2091" s="9">
        <f t="shared" si="96"/>
        <v>41453.076319444444</v>
      </c>
      <c r="T2091" s="11">
        <f t="shared" si="97"/>
        <v>41488.076319444444</v>
      </c>
      <c r="U2091" s="12" t="str">
        <f>TEXT(Table1[[#This Row],[Date Created Conversion (Launched at)]],"mmmm")</f>
        <v>June</v>
      </c>
      <c r="V2091" s="12">
        <f>YEAR(Table1[[#This Row],[Date Created Conversion (Launched at)]])</f>
        <v>2013</v>
      </c>
    </row>
    <row r="2092" spans="1:22" ht="43" x14ac:dyDescent="0.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 s="8">
        <v>1361696955</v>
      </c>
      <c r="J2092" s="8">
        <v>1359104955</v>
      </c>
      <c r="K2092" t="b">
        <v>0</v>
      </c>
      <c r="L2092">
        <v>160</v>
      </c>
      <c r="M2092" t="b">
        <v>1</v>
      </c>
      <c r="N2092" s="5">
        <f>Table1[[#This Row],[pledged]]/Table1[[#This Row],[backers_count]]</f>
        <v>57.520187499999999</v>
      </c>
      <c r="O2092" s="1">
        <f t="shared" si="98"/>
        <v>115</v>
      </c>
      <c r="P2092" s="5" t="s">
        <v>8278</v>
      </c>
      <c r="Q2092" s="1" t="s">
        <v>8326</v>
      </c>
      <c r="R2092" s="1" t="s">
        <v>8330</v>
      </c>
      <c r="S2092" s="9">
        <f t="shared" si="96"/>
        <v>41299.381423611107</v>
      </c>
      <c r="T2092" s="11">
        <f t="shared" si="97"/>
        <v>41329.381423611107</v>
      </c>
      <c r="U2092" s="12" t="str">
        <f>TEXT(Table1[[#This Row],[Date Created Conversion (Launched at)]],"mmmm")</f>
        <v>January</v>
      </c>
      <c r="V2092" s="12">
        <f>YEAR(Table1[[#This Row],[Date Created Conversion (Launched at)]])</f>
        <v>2013</v>
      </c>
    </row>
    <row r="2093" spans="1:22" ht="43" x14ac:dyDescent="0.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 s="8">
        <v>1299009600</v>
      </c>
      <c r="J2093" s="8">
        <v>1294818278</v>
      </c>
      <c r="K2093" t="b">
        <v>0</v>
      </c>
      <c r="L2093">
        <v>246</v>
      </c>
      <c r="M2093" t="b">
        <v>1</v>
      </c>
      <c r="N2093" s="5">
        <f>Table1[[#This Row],[pledged]]/Table1[[#This Row],[backers_count]]</f>
        <v>88.147154471544724</v>
      </c>
      <c r="O2093" s="1">
        <f t="shared" si="98"/>
        <v>120</v>
      </c>
      <c r="P2093" s="5" t="s">
        <v>8278</v>
      </c>
      <c r="Q2093" s="1" t="s">
        <v>8326</v>
      </c>
      <c r="R2093" s="1" t="s">
        <v>8330</v>
      </c>
      <c r="S2093" s="9">
        <f t="shared" si="96"/>
        <v>40555.322662037041</v>
      </c>
      <c r="T2093" s="11">
        <f t="shared" si="97"/>
        <v>40603.833333333336</v>
      </c>
      <c r="U2093" s="12" t="str">
        <f>TEXT(Table1[[#This Row],[Date Created Conversion (Launched at)]],"mmmm")</f>
        <v>January</v>
      </c>
      <c r="V2093" s="12">
        <f>YEAR(Table1[[#This Row],[Date Created Conversion (Launched at)]])</f>
        <v>2011</v>
      </c>
    </row>
    <row r="2094" spans="1:22" ht="43" x14ac:dyDescent="0.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 s="8">
        <v>1318006732</v>
      </c>
      <c r="J2094" s="8">
        <v>1312822732</v>
      </c>
      <c r="K2094" t="b">
        <v>0</v>
      </c>
      <c r="L2094">
        <v>55</v>
      </c>
      <c r="M2094" t="b">
        <v>1</v>
      </c>
      <c r="N2094" s="5">
        <f>Table1[[#This Row],[pledged]]/Table1[[#This Row],[backers_count]]</f>
        <v>110.49090909090908</v>
      </c>
      <c r="O2094" s="1">
        <f t="shared" si="98"/>
        <v>101</v>
      </c>
      <c r="P2094" s="5" t="s">
        <v>8278</v>
      </c>
      <c r="Q2094" s="1" t="s">
        <v>8326</v>
      </c>
      <c r="R2094" s="1" t="s">
        <v>8330</v>
      </c>
      <c r="S2094" s="9">
        <f t="shared" si="96"/>
        <v>40763.707546296297</v>
      </c>
      <c r="T2094" s="11">
        <f t="shared" si="97"/>
        <v>40823.707546296297</v>
      </c>
      <c r="U2094" s="12" t="str">
        <f>TEXT(Table1[[#This Row],[Date Created Conversion (Launched at)]],"mmmm")</f>
        <v>August</v>
      </c>
      <c r="V2094" s="12">
        <f>YEAR(Table1[[#This Row],[Date Created Conversion (Launched at)]])</f>
        <v>2011</v>
      </c>
    </row>
    <row r="2095" spans="1:22" ht="43" x14ac:dyDescent="0.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 s="8">
        <v>1356211832</v>
      </c>
      <c r="J2095" s="8">
        <v>1351024232</v>
      </c>
      <c r="K2095" t="b">
        <v>0</v>
      </c>
      <c r="L2095">
        <v>23</v>
      </c>
      <c r="M2095" t="b">
        <v>1</v>
      </c>
      <c r="N2095" s="5">
        <f>Table1[[#This Row],[pledged]]/Table1[[#This Row],[backers_count]]</f>
        <v>66.826086956521735</v>
      </c>
      <c r="O2095" s="1">
        <f t="shared" si="98"/>
        <v>102</v>
      </c>
      <c r="P2095" s="5" t="s">
        <v>8278</v>
      </c>
      <c r="Q2095" s="1" t="s">
        <v>8326</v>
      </c>
      <c r="R2095" s="1" t="s">
        <v>8330</v>
      </c>
      <c r="S2095" s="9">
        <f t="shared" si="96"/>
        <v>41205.854537037041</v>
      </c>
      <c r="T2095" s="11">
        <f t="shared" si="97"/>
        <v>41265.896203703705</v>
      </c>
      <c r="U2095" s="12" t="str">
        <f>TEXT(Table1[[#This Row],[Date Created Conversion (Launched at)]],"mmmm")</f>
        <v>October</v>
      </c>
      <c r="V2095" s="12">
        <f>YEAR(Table1[[#This Row],[Date Created Conversion (Launched at)]])</f>
        <v>2012</v>
      </c>
    </row>
    <row r="2096" spans="1:22" ht="43" x14ac:dyDescent="0.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 s="8">
        <v>1330916400</v>
      </c>
      <c r="J2096" s="8">
        <v>1327969730</v>
      </c>
      <c r="K2096" t="b">
        <v>0</v>
      </c>
      <c r="L2096">
        <v>72</v>
      </c>
      <c r="M2096" t="b">
        <v>1</v>
      </c>
      <c r="N2096" s="5">
        <f>Table1[[#This Row],[pledged]]/Table1[[#This Row],[backers_count]]</f>
        <v>58.597222222222221</v>
      </c>
      <c r="O2096" s="1">
        <f t="shared" si="98"/>
        <v>121</v>
      </c>
      <c r="P2096" s="5" t="s">
        <v>8278</v>
      </c>
      <c r="Q2096" s="1" t="s">
        <v>8326</v>
      </c>
      <c r="R2096" s="1" t="s">
        <v>8330</v>
      </c>
      <c r="S2096" s="9">
        <f t="shared" si="96"/>
        <v>40939.02002314815</v>
      </c>
      <c r="T2096" s="11">
        <f t="shared" si="97"/>
        <v>40973.125</v>
      </c>
      <c r="U2096" s="12" t="str">
        <f>TEXT(Table1[[#This Row],[Date Created Conversion (Launched at)]],"mmmm")</f>
        <v>January</v>
      </c>
      <c r="V2096" s="12">
        <f>YEAR(Table1[[#This Row],[Date Created Conversion (Launched at)]])</f>
        <v>2012</v>
      </c>
    </row>
    <row r="2097" spans="1:22" ht="43" x14ac:dyDescent="0.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 s="8">
        <v>1317576973</v>
      </c>
      <c r="J2097" s="8">
        <v>1312392973</v>
      </c>
      <c r="K2097" t="b">
        <v>0</v>
      </c>
      <c r="L2097">
        <v>22</v>
      </c>
      <c r="M2097" t="b">
        <v>1</v>
      </c>
      <c r="N2097" s="5">
        <f>Table1[[#This Row],[pledged]]/Table1[[#This Row],[backers_count]]</f>
        <v>113.63636363636364</v>
      </c>
      <c r="O2097" s="1">
        <f t="shared" si="98"/>
        <v>100</v>
      </c>
      <c r="P2097" s="5" t="s">
        <v>8278</v>
      </c>
      <c r="Q2097" s="1" t="s">
        <v>8326</v>
      </c>
      <c r="R2097" s="1" t="s">
        <v>8330</v>
      </c>
      <c r="S2097" s="9">
        <f t="shared" si="96"/>
        <v>40758.733483796299</v>
      </c>
      <c r="T2097" s="11">
        <f t="shared" si="97"/>
        <v>40818.733483796299</v>
      </c>
      <c r="U2097" s="12" t="str">
        <f>TEXT(Table1[[#This Row],[Date Created Conversion (Launched at)]],"mmmm")</f>
        <v>August</v>
      </c>
      <c r="V2097" s="12">
        <f>YEAR(Table1[[#This Row],[Date Created Conversion (Launched at)]])</f>
        <v>2011</v>
      </c>
    </row>
    <row r="2098" spans="1:22" ht="43" x14ac:dyDescent="0.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 s="8">
        <v>1351223940</v>
      </c>
      <c r="J2098" s="8">
        <v>1349892735</v>
      </c>
      <c r="K2098" t="b">
        <v>0</v>
      </c>
      <c r="L2098">
        <v>14</v>
      </c>
      <c r="M2098" t="b">
        <v>1</v>
      </c>
      <c r="N2098" s="5">
        <f>Table1[[#This Row],[pledged]]/Table1[[#This Row],[backers_count]]</f>
        <v>43.571428571428569</v>
      </c>
      <c r="O2098" s="1">
        <f t="shared" si="98"/>
        <v>102</v>
      </c>
      <c r="P2098" s="5" t="s">
        <v>8278</v>
      </c>
      <c r="Q2098" s="1" t="s">
        <v>8326</v>
      </c>
      <c r="R2098" s="1" t="s">
        <v>8330</v>
      </c>
      <c r="S2098" s="9">
        <f t="shared" si="96"/>
        <v>41192.758506944447</v>
      </c>
      <c r="T2098" s="11">
        <f t="shared" si="97"/>
        <v>41208.165972222225</v>
      </c>
      <c r="U2098" s="12" t="str">
        <f>TEXT(Table1[[#This Row],[Date Created Conversion (Launched at)]],"mmmm")</f>
        <v>October</v>
      </c>
      <c r="V2098" s="12">
        <f>YEAR(Table1[[#This Row],[Date Created Conversion (Launched at)]])</f>
        <v>2012</v>
      </c>
    </row>
    <row r="2099" spans="1:22" ht="43" x14ac:dyDescent="0.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 s="8">
        <v>1322751735</v>
      </c>
      <c r="J2099" s="8">
        <v>1317564135</v>
      </c>
      <c r="K2099" t="b">
        <v>0</v>
      </c>
      <c r="L2099">
        <v>38</v>
      </c>
      <c r="M2099" t="b">
        <v>1</v>
      </c>
      <c r="N2099" s="5">
        <f>Table1[[#This Row],[pledged]]/Table1[[#This Row],[backers_count]]</f>
        <v>78.94736842105263</v>
      </c>
      <c r="O2099" s="1">
        <f t="shared" si="98"/>
        <v>100</v>
      </c>
      <c r="P2099" s="5" t="s">
        <v>8278</v>
      </c>
      <c r="Q2099" s="1" t="s">
        <v>8326</v>
      </c>
      <c r="R2099" s="1" t="s">
        <v>8330</v>
      </c>
      <c r="S2099" s="9">
        <f t="shared" si="96"/>
        <v>40818.584895833337</v>
      </c>
      <c r="T2099" s="11">
        <f t="shared" si="97"/>
        <v>40878.626562500001</v>
      </c>
      <c r="U2099" s="12" t="str">
        <f>TEXT(Table1[[#This Row],[Date Created Conversion (Launched at)]],"mmmm")</f>
        <v>October</v>
      </c>
      <c r="V2099" s="12">
        <f>YEAR(Table1[[#This Row],[Date Created Conversion (Launched at)]])</f>
        <v>2011</v>
      </c>
    </row>
    <row r="2100" spans="1:22" ht="43" x14ac:dyDescent="0.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 s="8">
        <v>1331174635</v>
      </c>
      <c r="J2100" s="8">
        <v>1328582635</v>
      </c>
      <c r="K2100" t="b">
        <v>0</v>
      </c>
      <c r="L2100">
        <v>32</v>
      </c>
      <c r="M2100" t="b">
        <v>1</v>
      </c>
      <c r="N2100" s="5">
        <f>Table1[[#This Row],[pledged]]/Table1[[#This Row],[backers_count]]</f>
        <v>188.125</v>
      </c>
      <c r="O2100" s="1">
        <f t="shared" si="98"/>
        <v>100</v>
      </c>
      <c r="P2100" s="5" t="s">
        <v>8278</v>
      </c>
      <c r="Q2100" s="1" t="s">
        <v>8326</v>
      </c>
      <c r="R2100" s="1" t="s">
        <v>8330</v>
      </c>
      <c r="S2100" s="9">
        <f t="shared" si="96"/>
        <v>40946.11383101852</v>
      </c>
      <c r="T2100" s="11">
        <f t="shared" si="97"/>
        <v>40976.11383101852</v>
      </c>
      <c r="U2100" s="12" t="str">
        <f>TEXT(Table1[[#This Row],[Date Created Conversion (Launched at)]],"mmmm")</f>
        <v>February</v>
      </c>
      <c r="V2100" s="12">
        <f>YEAR(Table1[[#This Row],[Date Created Conversion (Launched at)]])</f>
        <v>2012</v>
      </c>
    </row>
    <row r="2101" spans="1:22" x14ac:dyDescent="0.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 s="8">
        <v>1435808400</v>
      </c>
      <c r="J2101" s="8">
        <v>1434650084</v>
      </c>
      <c r="K2101" t="b">
        <v>0</v>
      </c>
      <c r="L2101">
        <v>63</v>
      </c>
      <c r="M2101" t="b">
        <v>1</v>
      </c>
      <c r="N2101" s="5">
        <f>Table1[[#This Row],[pledged]]/Table1[[#This Row],[backers_count]]</f>
        <v>63.031746031746032</v>
      </c>
      <c r="O2101" s="1">
        <f t="shared" si="98"/>
        <v>132</v>
      </c>
      <c r="P2101" s="5" t="s">
        <v>8278</v>
      </c>
      <c r="Q2101" s="1" t="s">
        <v>8326</v>
      </c>
      <c r="R2101" s="1" t="s">
        <v>8330</v>
      </c>
      <c r="S2101" s="9">
        <f t="shared" si="96"/>
        <v>42173.746342592596</v>
      </c>
      <c r="T2101" s="11">
        <f t="shared" si="97"/>
        <v>42187.152777777781</v>
      </c>
      <c r="U2101" s="12" t="str">
        <f>TEXT(Table1[[#This Row],[Date Created Conversion (Launched at)]],"mmmm")</f>
        <v>June</v>
      </c>
      <c r="V2101" s="12">
        <f>YEAR(Table1[[#This Row],[Date Created Conversion (Launched at)]])</f>
        <v>2015</v>
      </c>
    </row>
    <row r="2102" spans="1:22" ht="43" x14ac:dyDescent="0.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 s="8">
        <v>1341028740</v>
      </c>
      <c r="J2102" s="8">
        <v>1339704141</v>
      </c>
      <c r="K2102" t="b">
        <v>0</v>
      </c>
      <c r="L2102">
        <v>27</v>
      </c>
      <c r="M2102" t="b">
        <v>1</v>
      </c>
      <c r="N2102" s="5">
        <f>Table1[[#This Row],[pledged]]/Table1[[#This Row],[backers_count]]</f>
        <v>30.37037037037037</v>
      </c>
      <c r="O2102" s="1">
        <f t="shared" si="98"/>
        <v>137</v>
      </c>
      <c r="P2102" s="5" t="s">
        <v>8278</v>
      </c>
      <c r="Q2102" s="1" t="s">
        <v>8326</v>
      </c>
      <c r="R2102" s="1" t="s">
        <v>8330</v>
      </c>
      <c r="S2102" s="9">
        <f t="shared" si="96"/>
        <v>41074.834965277776</v>
      </c>
      <c r="T2102" s="11">
        <f t="shared" si="97"/>
        <v>41090.165972222225</v>
      </c>
      <c r="U2102" s="12" t="str">
        <f>TEXT(Table1[[#This Row],[Date Created Conversion (Launched at)]],"mmmm")</f>
        <v>June</v>
      </c>
      <c r="V2102" s="12">
        <f>YEAR(Table1[[#This Row],[Date Created Conversion (Launched at)]])</f>
        <v>2012</v>
      </c>
    </row>
    <row r="2103" spans="1:22" ht="43" x14ac:dyDescent="0.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 s="8">
        <v>1329104114</v>
      </c>
      <c r="J2103" s="8">
        <v>1323920114</v>
      </c>
      <c r="K2103" t="b">
        <v>0</v>
      </c>
      <c r="L2103">
        <v>44</v>
      </c>
      <c r="M2103" t="b">
        <v>1</v>
      </c>
      <c r="N2103" s="5">
        <f>Table1[[#This Row],[pledged]]/Table1[[#This Row],[backers_count]]</f>
        <v>51.477272727272727</v>
      </c>
      <c r="O2103" s="1">
        <f t="shared" si="98"/>
        <v>113</v>
      </c>
      <c r="P2103" s="5" t="s">
        <v>8278</v>
      </c>
      <c r="Q2103" s="1" t="s">
        <v>8326</v>
      </c>
      <c r="R2103" s="1" t="s">
        <v>8330</v>
      </c>
      <c r="S2103" s="9">
        <f t="shared" si="96"/>
        <v>40892.149467592593</v>
      </c>
      <c r="T2103" s="11">
        <f t="shared" si="97"/>
        <v>40952.149467592593</v>
      </c>
      <c r="U2103" s="12" t="str">
        <f>TEXT(Table1[[#This Row],[Date Created Conversion (Launched at)]],"mmmm")</f>
        <v>December</v>
      </c>
      <c r="V2103" s="12">
        <f>YEAR(Table1[[#This Row],[Date Created Conversion (Launched at)]])</f>
        <v>2011</v>
      </c>
    </row>
    <row r="2104" spans="1:22" ht="43" x14ac:dyDescent="0.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 s="8">
        <v>1304628648</v>
      </c>
      <c r="J2104" s="8">
        <v>1302036648</v>
      </c>
      <c r="K2104" t="b">
        <v>0</v>
      </c>
      <c r="L2104">
        <v>38</v>
      </c>
      <c r="M2104" t="b">
        <v>1</v>
      </c>
      <c r="N2104" s="5">
        <f>Table1[[#This Row],[pledged]]/Table1[[#This Row],[backers_count]]</f>
        <v>35.789473684210527</v>
      </c>
      <c r="O2104" s="1">
        <f t="shared" si="98"/>
        <v>136</v>
      </c>
      <c r="P2104" s="5" t="s">
        <v>8278</v>
      </c>
      <c r="Q2104" s="1" t="s">
        <v>8326</v>
      </c>
      <c r="R2104" s="1" t="s">
        <v>8330</v>
      </c>
      <c r="S2104" s="9">
        <f t="shared" si="96"/>
        <v>40638.868611111109</v>
      </c>
      <c r="T2104" s="11">
        <f t="shared" si="97"/>
        <v>40668.868611111109</v>
      </c>
      <c r="U2104" s="12" t="str">
        <f>TEXT(Table1[[#This Row],[Date Created Conversion (Launched at)]],"mmmm")</f>
        <v>April</v>
      </c>
      <c r="V2104" s="12">
        <f>YEAR(Table1[[#This Row],[Date Created Conversion (Launched at)]])</f>
        <v>2011</v>
      </c>
    </row>
    <row r="2105" spans="1:22" ht="28.7" x14ac:dyDescent="0.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 s="8">
        <v>1352488027</v>
      </c>
      <c r="J2105" s="8">
        <v>1349892427</v>
      </c>
      <c r="K2105" t="b">
        <v>0</v>
      </c>
      <c r="L2105">
        <v>115</v>
      </c>
      <c r="M2105" t="b">
        <v>1</v>
      </c>
      <c r="N2105" s="5">
        <f>Table1[[#This Row],[pledged]]/Table1[[#This Row],[backers_count]]</f>
        <v>98.817391304347822</v>
      </c>
      <c r="O2105" s="1">
        <f t="shared" si="98"/>
        <v>146</v>
      </c>
      <c r="P2105" s="5" t="s">
        <v>8278</v>
      </c>
      <c r="Q2105" s="1" t="s">
        <v>8326</v>
      </c>
      <c r="R2105" s="1" t="s">
        <v>8330</v>
      </c>
      <c r="S2105" s="9">
        <f t="shared" si="96"/>
        <v>41192.754942129628</v>
      </c>
      <c r="T2105" s="11">
        <f t="shared" si="97"/>
        <v>41222.7966087963</v>
      </c>
      <c r="U2105" s="12" t="str">
        <f>TEXT(Table1[[#This Row],[Date Created Conversion (Launched at)]],"mmmm")</f>
        <v>October</v>
      </c>
      <c r="V2105" s="12">
        <f>YEAR(Table1[[#This Row],[Date Created Conversion (Launched at)]])</f>
        <v>2012</v>
      </c>
    </row>
    <row r="2106" spans="1:22" ht="43" x14ac:dyDescent="0.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 s="8">
        <v>1369958400</v>
      </c>
      <c r="J2106" s="8">
        <v>1367286434</v>
      </c>
      <c r="K2106" t="b">
        <v>0</v>
      </c>
      <c r="L2106">
        <v>37</v>
      </c>
      <c r="M2106" t="b">
        <v>1</v>
      </c>
      <c r="N2106" s="5">
        <f>Table1[[#This Row],[pledged]]/Table1[[#This Row],[backers_count]]</f>
        <v>28</v>
      </c>
      <c r="O2106" s="1">
        <f t="shared" si="98"/>
        <v>130</v>
      </c>
      <c r="P2106" s="5" t="s">
        <v>8278</v>
      </c>
      <c r="Q2106" s="1" t="s">
        <v>8326</v>
      </c>
      <c r="R2106" s="1" t="s">
        <v>8330</v>
      </c>
      <c r="S2106" s="9">
        <f t="shared" si="96"/>
        <v>41394.074467592596</v>
      </c>
      <c r="T2106" s="11">
        <f t="shared" si="97"/>
        <v>41425</v>
      </c>
      <c r="U2106" s="12" t="str">
        <f>TEXT(Table1[[#This Row],[Date Created Conversion (Launched at)]],"mmmm")</f>
        <v>April</v>
      </c>
      <c r="V2106" s="12">
        <f>YEAR(Table1[[#This Row],[Date Created Conversion (Launched at)]])</f>
        <v>2013</v>
      </c>
    </row>
    <row r="2107" spans="1:22" ht="28.7" x14ac:dyDescent="0.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 s="8">
        <v>1416542400</v>
      </c>
      <c r="J2107" s="8">
        <v>1415472953</v>
      </c>
      <c r="K2107" t="b">
        <v>0</v>
      </c>
      <c r="L2107">
        <v>99</v>
      </c>
      <c r="M2107" t="b">
        <v>1</v>
      </c>
      <c r="N2107" s="5">
        <f>Table1[[#This Row],[pledged]]/Table1[[#This Row],[backers_count]]</f>
        <v>51.313131313131315</v>
      </c>
      <c r="O2107" s="1">
        <f t="shared" si="98"/>
        <v>254</v>
      </c>
      <c r="P2107" s="5" t="s">
        <v>8278</v>
      </c>
      <c r="Q2107" s="1" t="s">
        <v>8326</v>
      </c>
      <c r="R2107" s="1" t="s">
        <v>8330</v>
      </c>
      <c r="S2107" s="9">
        <f t="shared" si="96"/>
        <v>41951.788807870369</v>
      </c>
      <c r="T2107" s="11">
        <f t="shared" si="97"/>
        <v>41964.166666666672</v>
      </c>
      <c r="U2107" s="12" t="str">
        <f>TEXT(Table1[[#This Row],[Date Created Conversion (Launched at)]],"mmmm")</f>
        <v>November</v>
      </c>
      <c r="V2107" s="12">
        <f>YEAR(Table1[[#This Row],[Date Created Conversion (Launched at)]])</f>
        <v>2014</v>
      </c>
    </row>
    <row r="2108" spans="1:22" ht="43" x14ac:dyDescent="0.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 s="8">
        <v>1359176974</v>
      </c>
      <c r="J2108" s="8">
        <v>1356584974</v>
      </c>
      <c r="K2108" t="b">
        <v>0</v>
      </c>
      <c r="L2108">
        <v>44</v>
      </c>
      <c r="M2108" t="b">
        <v>1</v>
      </c>
      <c r="N2108" s="5">
        <f>Table1[[#This Row],[pledged]]/Table1[[#This Row],[backers_count]]</f>
        <v>53.522727272727273</v>
      </c>
      <c r="O2108" s="1">
        <f t="shared" si="98"/>
        <v>107</v>
      </c>
      <c r="P2108" s="5" t="s">
        <v>8278</v>
      </c>
      <c r="Q2108" s="1" t="s">
        <v>8326</v>
      </c>
      <c r="R2108" s="1" t="s">
        <v>8330</v>
      </c>
      <c r="S2108" s="9">
        <f t="shared" si="96"/>
        <v>41270.21497685185</v>
      </c>
      <c r="T2108" s="11">
        <f t="shared" si="97"/>
        <v>41300.21497685185</v>
      </c>
      <c r="U2108" s="12" t="str">
        <f>TEXT(Table1[[#This Row],[Date Created Conversion (Launched at)]],"mmmm")</f>
        <v>December</v>
      </c>
      <c r="V2108" s="12">
        <f>YEAR(Table1[[#This Row],[Date Created Conversion (Launched at)]])</f>
        <v>2012</v>
      </c>
    </row>
    <row r="2109" spans="1:22" ht="43" x14ac:dyDescent="0.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 s="8">
        <v>1415815393</v>
      </c>
      <c r="J2109" s="8">
        <v>1413997393</v>
      </c>
      <c r="K2109" t="b">
        <v>0</v>
      </c>
      <c r="L2109">
        <v>58</v>
      </c>
      <c r="M2109" t="b">
        <v>1</v>
      </c>
      <c r="N2109" s="5">
        <f>Table1[[#This Row],[pledged]]/Table1[[#This Row],[backers_count]]</f>
        <v>37.149310344827583</v>
      </c>
      <c r="O2109" s="1">
        <f t="shared" si="98"/>
        <v>108</v>
      </c>
      <c r="P2109" s="5" t="s">
        <v>8278</v>
      </c>
      <c r="Q2109" s="1" t="s">
        <v>8326</v>
      </c>
      <c r="R2109" s="1" t="s">
        <v>8330</v>
      </c>
      <c r="S2109" s="9">
        <f t="shared" si="96"/>
        <v>41934.71056712963</v>
      </c>
      <c r="T2109" s="11">
        <f t="shared" si="97"/>
        <v>41955.752233796295</v>
      </c>
      <c r="U2109" s="12" t="str">
        <f>TEXT(Table1[[#This Row],[Date Created Conversion (Launched at)]],"mmmm")</f>
        <v>October</v>
      </c>
      <c r="V2109" s="12">
        <f>YEAR(Table1[[#This Row],[Date Created Conversion (Launched at)]])</f>
        <v>2014</v>
      </c>
    </row>
    <row r="2110" spans="1:22" ht="43" x14ac:dyDescent="0.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 s="8">
        <v>1347249300</v>
      </c>
      <c r="J2110" s="8">
        <v>1344917580</v>
      </c>
      <c r="K2110" t="b">
        <v>0</v>
      </c>
      <c r="L2110">
        <v>191</v>
      </c>
      <c r="M2110" t="b">
        <v>1</v>
      </c>
      <c r="N2110" s="5">
        <f>Table1[[#This Row],[pledged]]/Table1[[#This Row],[backers_count]]</f>
        <v>89.895287958115176</v>
      </c>
      <c r="O2110" s="1">
        <f t="shared" si="98"/>
        <v>107</v>
      </c>
      <c r="P2110" s="5" t="s">
        <v>8278</v>
      </c>
      <c r="Q2110" s="1" t="s">
        <v>8326</v>
      </c>
      <c r="R2110" s="1" t="s">
        <v>8330</v>
      </c>
      <c r="S2110" s="9">
        <f t="shared" si="96"/>
        <v>41135.175694444442</v>
      </c>
      <c r="T2110" s="11">
        <f t="shared" si="97"/>
        <v>41162.163194444445</v>
      </c>
      <c r="U2110" s="12" t="str">
        <f>TEXT(Table1[[#This Row],[Date Created Conversion (Launched at)]],"mmmm")</f>
        <v>August</v>
      </c>
      <c r="V2110" s="12">
        <f>YEAR(Table1[[#This Row],[Date Created Conversion (Launched at)]])</f>
        <v>2012</v>
      </c>
    </row>
    <row r="2111" spans="1:22" ht="28.7" x14ac:dyDescent="0.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 s="8">
        <v>1436115617</v>
      </c>
      <c r="J2111" s="8">
        <v>1433523617</v>
      </c>
      <c r="K2111" t="b">
        <v>0</v>
      </c>
      <c r="L2111">
        <v>40</v>
      </c>
      <c r="M2111" t="b">
        <v>1</v>
      </c>
      <c r="N2111" s="5">
        <f>Table1[[#This Row],[pledged]]/Table1[[#This Row],[backers_count]]</f>
        <v>106.52500000000001</v>
      </c>
      <c r="O2111" s="1">
        <f t="shared" si="98"/>
        <v>107</v>
      </c>
      <c r="P2111" s="5" t="s">
        <v>8278</v>
      </c>
      <c r="Q2111" s="1" t="s">
        <v>8326</v>
      </c>
      <c r="R2111" s="1" t="s">
        <v>8330</v>
      </c>
      <c r="S2111" s="9">
        <f t="shared" si="96"/>
        <v>42160.708530092597</v>
      </c>
      <c r="T2111" s="11">
        <f t="shared" si="97"/>
        <v>42190.708530092597</v>
      </c>
      <c r="U2111" s="12" t="str">
        <f>TEXT(Table1[[#This Row],[Date Created Conversion (Launched at)]],"mmmm")</f>
        <v>June</v>
      </c>
      <c r="V2111" s="12">
        <f>YEAR(Table1[[#This Row],[Date Created Conversion (Launched at)]])</f>
        <v>2015</v>
      </c>
    </row>
    <row r="2112" spans="1:22" ht="28.7" x14ac:dyDescent="0.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 s="8">
        <v>1401253140</v>
      </c>
      <c r="J2112" s="8">
        <v>1398873969</v>
      </c>
      <c r="K2112" t="b">
        <v>0</v>
      </c>
      <c r="L2112">
        <v>38</v>
      </c>
      <c r="M2112" t="b">
        <v>1</v>
      </c>
      <c r="N2112" s="5">
        <f>Table1[[#This Row],[pledged]]/Table1[[#This Row],[backers_count]]</f>
        <v>52.815789473684212</v>
      </c>
      <c r="O2112" s="1">
        <f t="shared" si="98"/>
        <v>100</v>
      </c>
      <c r="P2112" s="5" t="s">
        <v>8278</v>
      </c>
      <c r="Q2112" s="1" t="s">
        <v>8326</v>
      </c>
      <c r="R2112" s="1" t="s">
        <v>8330</v>
      </c>
      <c r="S2112" s="9">
        <f t="shared" si="96"/>
        <v>41759.670937499999</v>
      </c>
      <c r="T2112" s="11">
        <f t="shared" si="97"/>
        <v>41787.207638888889</v>
      </c>
      <c r="U2112" s="12" t="str">
        <f>TEXT(Table1[[#This Row],[Date Created Conversion (Launched at)]],"mmmm")</f>
        <v>April</v>
      </c>
      <c r="V2112" s="12">
        <f>YEAR(Table1[[#This Row],[Date Created Conversion (Launched at)]])</f>
        <v>2014</v>
      </c>
    </row>
    <row r="2113" spans="1:22" ht="43" x14ac:dyDescent="0.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 s="8">
        <v>1313370000</v>
      </c>
      <c r="J2113" s="8">
        <v>1307594625</v>
      </c>
      <c r="K2113" t="b">
        <v>0</v>
      </c>
      <c r="L2113">
        <v>39</v>
      </c>
      <c r="M2113" t="b">
        <v>1</v>
      </c>
      <c r="N2113" s="5">
        <f>Table1[[#This Row],[pledged]]/Table1[[#This Row],[backers_count]]</f>
        <v>54.615384615384613</v>
      </c>
      <c r="O2113" s="1">
        <f t="shared" si="98"/>
        <v>107</v>
      </c>
      <c r="P2113" s="5" t="s">
        <v>8278</v>
      </c>
      <c r="Q2113" s="1" t="s">
        <v>8326</v>
      </c>
      <c r="R2113" s="1" t="s">
        <v>8330</v>
      </c>
      <c r="S2113" s="9">
        <f t="shared" si="96"/>
        <v>40703.197048611109</v>
      </c>
      <c r="T2113" s="11">
        <f t="shared" si="97"/>
        <v>40770.041666666664</v>
      </c>
      <c r="U2113" s="12" t="str">
        <f>TEXT(Table1[[#This Row],[Date Created Conversion (Launched at)]],"mmmm")</f>
        <v>June</v>
      </c>
      <c r="V2113" s="12">
        <f>YEAR(Table1[[#This Row],[Date Created Conversion (Launched at)]])</f>
        <v>2011</v>
      </c>
    </row>
    <row r="2114" spans="1:22" ht="43" x14ac:dyDescent="0.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 s="8">
        <v>1366064193</v>
      </c>
      <c r="J2114" s="8">
        <v>1364854593</v>
      </c>
      <c r="K2114" t="b">
        <v>0</v>
      </c>
      <c r="L2114">
        <v>11</v>
      </c>
      <c r="M2114" t="b">
        <v>1</v>
      </c>
      <c r="N2114" s="5">
        <f>Table1[[#This Row],[pledged]]/Table1[[#This Row],[backers_count]]</f>
        <v>27.272727272727273</v>
      </c>
      <c r="O2114" s="1">
        <f t="shared" si="98"/>
        <v>100</v>
      </c>
      <c r="P2114" s="5" t="s">
        <v>8278</v>
      </c>
      <c r="Q2114" s="1" t="s">
        <v>8326</v>
      </c>
      <c r="R2114" s="1" t="s">
        <v>8330</v>
      </c>
      <c r="S2114" s="9">
        <f t="shared" ref="S2114:S2177" si="99">(J2114/86400)+DATE(1970,1,1)</f>
        <v>41365.928159722222</v>
      </c>
      <c r="T2114" s="11">
        <f t="shared" ref="T2114:T2177" si="100">(I2114/86400)+DATE(1970,1,1)</f>
        <v>41379.928159722222</v>
      </c>
      <c r="U2114" s="12" t="str">
        <f>TEXT(Table1[[#This Row],[Date Created Conversion (Launched at)]],"mmmm")</f>
        <v>April</v>
      </c>
      <c r="V2114" s="12">
        <f>YEAR(Table1[[#This Row],[Date Created Conversion (Launched at)]])</f>
        <v>2013</v>
      </c>
    </row>
    <row r="2115" spans="1:22" ht="28.7" x14ac:dyDescent="0.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 s="8">
        <v>1411505176</v>
      </c>
      <c r="J2115" s="8">
        <v>1408481176</v>
      </c>
      <c r="K2115" t="b">
        <v>0</v>
      </c>
      <c r="L2115">
        <v>107</v>
      </c>
      <c r="M2115" t="b">
        <v>1</v>
      </c>
      <c r="N2115" s="5">
        <f>Table1[[#This Row],[pledged]]/Table1[[#This Row],[backers_count]]</f>
        <v>68.598130841121488</v>
      </c>
      <c r="O2115" s="1">
        <f t="shared" ref="O2115:O2178" si="101">ROUND(($E2115/$D2115)*100,0)</f>
        <v>105</v>
      </c>
      <c r="P2115" s="5" t="s">
        <v>8278</v>
      </c>
      <c r="Q2115" s="1" t="s">
        <v>8326</v>
      </c>
      <c r="R2115" s="1" t="s">
        <v>8330</v>
      </c>
      <c r="S2115" s="9">
        <f t="shared" si="99"/>
        <v>41870.86546296296</v>
      </c>
      <c r="T2115" s="11">
        <f t="shared" si="100"/>
        <v>41905.86546296296</v>
      </c>
      <c r="U2115" s="12" t="str">
        <f>TEXT(Table1[[#This Row],[Date Created Conversion (Launched at)]],"mmmm")</f>
        <v>August</v>
      </c>
      <c r="V2115" s="12">
        <f>YEAR(Table1[[#This Row],[Date Created Conversion (Launched at)]])</f>
        <v>2014</v>
      </c>
    </row>
    <row r="2116" spans="1:22" ht="43" x14ac:dyDescent="0.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 s="8">
        <v>1291870740</v>
      </c>
      <c r="J2116" s="8">
        <v>1286480070</v>
      </c>
      <c r="K2116" t="b">
        <v>0</v>
      </c>
      <c r="L2116">
        <v>147</v>
      </c>
      <c r="M2116" t="b">
        <v>1</v>
      </c>
      <c r="N2116" s="5">
        <f>Table1[[#This Row],[pledged]]/Table1[[#This Row],[backers_count]]</f>
        <v>35.612244897959187</v>
      </c>
      <c r="O2116" s="1">
        <f t="shared" si="101"/>
        <v>105</v>
      </c>
      <c r="P2116" s="5" t="s">
        <v>8278</v>
      </c>
      <c r="Q2116" s="1" t="s">
        <v>8326</v>
      </c>
      <c r="R2116" s="1" t="s">
        <v>8330</v>
      </c>
      <c r="S2116" s="9">
        <f t="shared" si="99"/>
        <v>40458.815625000003</v>
      </c>
      <c r="T2116" s="11">
        <f t="shared" si="100"/>
        <v>40521.207638888889</v>
      </c>
      <c r="U2116" s="12" t="str">
        <f>TEXT(Table1[[#This Row],[Date Created Conversion (Launched at)]],"mmmm")</f>
        <v>October</v>
      </c>
      <c r="V2116" s="12">
        <f>YEAR(Table1[[#This Row],[Date Created Conversion (Launched at)]])</f>
        <v>2010</v>
      </c>
    </row>
    <row r="2117" spans="1:22" ht="43" x14ac:dyDescent="0.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 s="8">
        <v>1298167001</v>
      </c>
      <c r="J2117" s="8">
        <v>1295575001</v>
      </c>
      <c r="K2117" t="b">
        <v>0</v>
      </c>
      <c r="L2117">
        <v>36</v>
      </c>
      <c r="M2117" t="b">
        <v>1</v>
      </c>
      <c r="N2117" s="5">
        <f>Table1[[#This Row],[pledged]]/Table1[[#This Row],[backers_count]]</f>
        <v>94.027777777777771</v>
      </c>
      <c r="O2117" s="1">
        <f t="shared" si="101"/>
        <v>226</v>
      </c>
      <c r="P2117" s="5" t="s">
        <v>8278</v>
      </c>
      <c r="Q2117" s="1" t="s">
        <v>8326</v>
      </c>
      <c r="R2117" s="1" t="s">
        <v>8330</v>
      </c>
      <c r="S2117" s="9">
        <f t="shared" si="99"/>
        <v>40564.081030092595</v>
      </c>
      <c r="T2117" s="11">
        <f t="shared" si="100"/>
        <v>40594.081030092595</v>
      </c>
      <c r="U2117" s="12" t="str">
        <f>TEXT(Table1[[#This Row],[Date Created Conversion (Launched at)]],"mmmm")</f>
        <v>January</v>
      </c>
      <c r="V2117" s="12">
        <f>YEAR(Table1[[#This Row],[Date Created Conversion (Launched at)]])</f>
        <v>2011</v>
      </c>
    </row>
    <row r="2118" spans="1:22" ht="43" x14ac:dyDescent="0.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 s="8">
        <v>1349203203</v>
      </c>
      <c r="J2118" s="8">
        <v>1345056003</v>
      </c>
      <c r="K2118" t="b">
        <v>0</v>
      </c>
      <c r="L2118">
        <v>92</v>
      </c>
      <c r="M2118" t="b">
        <v>1</v>
      </c>
      <c r="N2118" s="5">
        <f>Table1[[#This Row],[pledged]]/Table1[[#This Row],[backers_count]]</f>
        <v>526.45652173913038</v>
      </c>
      <c r="O2118" s="1">
        <f t="shared" si="101"/>
        <v>101</v>
      </c>
      <c r="P2118" s="5" t="s">
        <v>8278</v>
      </c>
      <c r="Q2118" s="1" t="s">
        <v>8326</v>
      </c>
      <c r="R2118" s="1" t="s">
        <v>8330</v>
      </c>
      <c r="S2118" s="9">
        <f t="shared" si="99"/>
        <v>41136.777812500004</v>
      </c>
      <c r="T2118" s="11">
        <f t="shared" si="100"/>
        <v>41184.777812500004</v>
      </c>
      <c r="U2118" s="12" t="str">
        <f>TEXT(Table1[[#This Row],[Date Created Conversion (Launched at)]],"mmmm")</f>
        <v>August</v>
      </c>
      <c r="V2118" s="12">
        <f>YEAR(Table1[[#This Row],[Date Created Conversion (Launched at)]])</f>
        <v>2012</v>
      </c>
    </row>
    <row r="2119" spans="1:22" ht="43" x14ac:dyDescent="0.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 s="8">
        <v>1445921940</v>
      </c>
      <c r="J2119" s="8">
        <v>1444699549</v>
      </c>
      <c r="K2119" t="b">
        <v>0</v>
      </c>
      <c r="L2119">
        <v>35</v>
      </c>
      <c r="M2119" t="b">
        <v>1</v>
      </c>
      <c r="N2119" s="5">
        <f>Table1[[#This Row],[pledged]]/Table1[[#This Row],[backers_count]]</f>
        <v>50.657142857142858</v>
      </c>
      <c r="O2119" s="1">
        <f t="shared" si="101"/>
        <v>148</v>
      </c>
      <c r="P2119" s="5" t="s">
        <v>8278</v>
      </c>
      <c r="Q2119" s="1" t="s">
        <v>8326</v>
      </c>
      <c r="R2119" s="1" t="s">
        <v>8330</v>
      </c>
      <c r="S2119" s="9">
        <f t="shared" si="99"/>
        <v>42290.059594907405</v>
      </c>
      <c r="T2119" s="11">
        <f t="shared" si="100"/>
        <v>42304.207638888889</v>
      </c>
      <c r="U2119" s="12" t="str">
        <f>TEXT(Table1[[#This Row],[Date Created Conversion (Launched at)]],"mmmm")</f>
        <v>October</v>
      </c>
      <c r="V2119" s="12">
        <f>YEAR(Table1[[#This Row],[Date Created Conversion (Launched at)]])</f>
        <v>2015</v>
      </c>
    </row>
    <row r="2120" spans="1:22" ht="28.7" x14ac:dyDescent="0.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 s="8">
        <v>1311538136</v>
      </c>
      <c r="J2120" s="8">
        <v>1308946136</v>
      </c>
      <c r="K2120" t="b">
        <v>0</v>
      </c>
      <c r="L2120">
        <v>17</v>
      </c>
      <c r="M2120" t="b">
        <v>1</v>
      </c>
      <c r="N2120" s="5">
        <f>Table1[[#This Row],[pledged]]/Table1[[#This Row],[backers_count]]</f>
        <v>79.182941176470578</v>
      </c>
      <c r="O2120" s="1">
        <f t="shared" si="101"/>
        <v>135</v>
      </c>
      <c r="P2120" s="5" t="s">
        <v>8278</v>
      </c>
      <c r="Q2120" s="1" t="s">
        <v>8326</v>
      </c>
      <c r="R2120" s="1" t="s">
        <v>8330</v>
      </c>
      <c r="S2120" s="9">
        <f t="shared" si="99"/>
        <v>40718.839537037034</v>
      </c>
      <c r="T2120" s="11">
        <f t="shared" si="100"/>
        <v>40748.839537037034</v>
      </c>
      <c r="U2120" s="12" t="str">
        <f>TEXT(Table1[[#This Row],[Date Created Conversion (Launched at)]],"mmmm")</f>
        <v>June</v>
      </c>
      <c r="V2120" s="12">
        <f>YEAR(Table1[[#This Row],[Date Created Conversion (Launched at)]])</f>
        <v>2011</v>
      </c>
    </row>
    <row r="2121" spans="1:22" ht="43" x14ac:dyDescent="0.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 s="8">
        <v>1345086445</v>
      </c>
      <c r="J2121" s="8">
        <v>1342494445</v>
      </c>
      <c r="K2121" t="b">
        <v>0</v>
      </c>
      <c r="L2121">
        <v>22</v>
      </c>
      <c r="M2121" t="b">
        <v>1</v>
      </c>
      <c r="N2121" s="5">
        <f>Table1[[#This Row],[pledged]]/Table1[[#This Row],[backers_count]]</f>
        <v>91.590909090909093</v>
      </c>
      <c r="O2121" s="1">
        <f t="shared" si="101"/>
        <v>101</v>
      </c>
      <c r="P2121" s="5" t="s">
        <v>8278</v>
      </c>
      <c r="Q2121" s="1" t="s">
        <v>8326</v>
      </c>
      <c r="R2121" s="1" t="s">
        <v>8330</v>
      </c>
      <c r="S2121" s="9">
        <f t="shared" si="99"/>
        <v>41107.130150462966</v>
      </c>
      <c r="T2121" s="11">
        <f t="shared" si="100"/>
        <v>41137.130150462966</v>
      </c>
      <c r="U2121" s="12" t="str">
        <f>TEXT(Table1[[#This Row],[Date Created Conversion (Launched at)]],"mmmm")</f>
        <v>July</v>
      </c>
      <c r="V2121" s="12">
        <f>YEAR(Table1[[#This Row],[Date Created Conversion (Launched at)]])</f>
        <v>2012</v>
      </c>
    </row>
    <row r="2122" spans="1:22" ht="43" x14ac:dyDescent="0.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 s="8">
        <v>1388617736</v>
      </c>
      <c r="J2122" s="8">
        <v>1384384136</v>
      </c>
      <c r="K2122" t="b">
        <v>0</v>
      </c>
      <c r="L2122">
        <v>69</v>
      </c>
      <c r="M2122" t="b">
        <v>1</v>
      </c>
      <c r="N2122" s="5">
        <f>Table1[[#This Row],[pledged]]/Table1[[#This Row],[backers_count]]</f>
        <v>116.96275362318841</v>
      </c>
      <c r="O2122" s="1">
        <f t="shared" si="101"/>
        <v>101</v>
      </c>
      <c r="P2122" s="5" t="s">
        <v>8278</v>
      </c>
      <c r="Q2122" s="1" t="s">
        <v>8326</v>
      </c>
      <c r="R2122" s="1" t="s">
        <v>8330</v>
      </c>
      <c r="S2122" s="9">
        <f t="shared" si="99"/>
        <v>41591.964537037034</v>
      </c>
      <c r="T2122" s="11">
        <f t="shared" si="100"/>
        <v>41640.964537037034</v>
      </c>
      <c r="U2122" s="12" t="str">
        <f>TEXT(Table1[[#This Row],[Date Created Conversion (Launched at)]],"mmmm")</f>
        <v>November</v>
      </c>
      <c r="V2122" s="12">
        <f>YEAR(Table1[[#This Row],[Date Created Conversion (Launched at)]])</f>
        <v>2013</v>
      </c>
    </row>
    <row r="2123" spans="1:22" ht="28.7" x14ac:dyDescent="0.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 s="8">
        <v>1484156948</v>
      </c>
      <c r="J2123" s="8">
        <v>1481564948</v>
      </c>
      <c r="K2123" t="b">
        <v>0</v>
      </c>
      <c r="L2123">
        <v>10</v>
      </c>
      <c r="M2123" t="b">
        <v>0</v>
      </c>
      <c r="N2123" s="5">
        <f>Table1[[#This Row],[pledged]]/Table1[[#This Row],[backers_count]]</f>
        <v>28.4</v>
      </c>
      <c r="O2123" s="1">
        <f t="shared" si="101"/>
        <v>1</v>
      </c>
      <c r="P2123" s="5" t="s">
        <v>8281</v>
      </c>
      <c r="Q2123" s="1" t="s">
        <v>8334</v>
      </c>
      <c r="R2123" s="1" t="s">
        <v>8335</v>
      </c>
      <c r="S2123" s="9">
        <f t="shared" si="99"/>
        <v>42716.7424537037</v>
      </c>
      <c r="T2123" s="11">
        <f t="shared" si="100"/>
        <v>42746.7424537037</v>
      </c>
      <c r="U2123" s="12" t="str">
        <f>TEXT(Table1[[#This Row],[Date Created Conversion (Launched at)]],"mmmm")</f>
        <v>December</v>
      </c>
      <c r="V2123" s="12">
        <f>YEAR(Table1[[#This Row],[Date Created Conversion (Launched at)]])</f>
        <v>2016</v>
      </c>
    </row>
    <row r="2124" spans="1:22" ht="43" x14ac:dyDescent="0.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 s="8">
        <v>1483773169</v>
      </c>
      <c r="J2124" s="8">
        <v>1481181169</v>
      </c>
      <c r="K2124" t="b">
        <v>0</v>
      </c>
      <c r="L2124">
        <v>3</v>
      </c>
      <c r="M2124" t="b">
        <v>0</v>
      </c>
      <c r="N2124" s="5">
        <f>Table1[[#This Row],[pledged]]/Table1[[#This Row],[backers_count]]</f>
        <v>103.33333333333333</v>
      </c>
      <c r="O2124" s="1">
        <f t="shared" si="101"/>
        <v>0</v>
      </c>
      <c r="P2124" s="5" t="s">
        <v>8281</v>
      </c>
      <c r="Q2124" s="1" t="s">
        <v>8334</v>
      </c>
      <c r="R2124" s="1" t="s">
        <v>8335</v>
      </c>
      <c r="S2124" s="9">
        <f t="shared" si="99"/>
        <v>42712.300567129627</v>
      </c>
      <c r="T2124" s="11">
        <f t="shared" si="100"/>
        <v>42742.300567129627</v>
      </c>
      <c r="U2124" s="12" t="str">
        <f>TEXT(Table1[[#This Row],[Date Created Conversion (Launched at)]],"mmmm")</f>
        <v>December</v>
      </c>
      <c r="V2124" s="12">
        <f>YEAR(Table1[[#This Row],[Date Created Conversion (Launched at)]])</f>
        <v>2016</v>
      </c>
    </row>
    <row r="2125" spans="1:22" ht="57.35" x14ac:dyDescent="0.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 s="8">
        <v>1268636340</v>
      </c>
      <c r="J2125" s="8">
        <v>1263982307</v>
      </c>
      <c r="K2125" t="b">
        <v>0</v>
      </c>
      <c r="L2125">
        <v>5</v>
      </c>
      <c r="M2125" t="b">
        <v>0</v>
      </c>
      <c r="N2125" s="5">
        <f>Table1[[#This Row],[pledged]]/Table1[[#This Row],[backers_count]]</f>
        <v>10</v>
      </c>
      <c r="O2125" s="1">
        <f t="shared" si="101"/>
        <v>10</v>
      </c>
      <c r="P2125" s="5" t="s">
        <v>8281</v>
      </c>
      <c r="Q2125" s="1" t="s">
        <v>8334</v>
      </c>
      <c r="R2125" s="1" t="s">
        <v>8335</v>
      </c>
      <c r="S2125" s="9">
        <f t="shared" si="99"/>
        <v>40198.424849537041</v>
      </c>
      <c r="T2125" s="11">
        <f t="shared" si="100"/>
        <v>40252.290972222225</v>
      </c>
      <c r="U2125" s="12" t="str">
        <f>TEXT(Table1[[#This Row],[Date Created Conversion (Launched at)]],"mmmm")</f>
        <v>January</v>
      </c>
      <c r="V2125" s="12">
        <f>YEAR(Table1[[#This Row],[Date Created Conversion (Launched at)]])</f>
        <v>2010</v>
      </c>
    </row>
    <row r="2126" spans="1:22" ht="43" x14ac:dyDescent="0.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 s="8">
        <v>1291093200</v>
      </c>
      <c r="J2126" s="8">
        <v>1286930435</v>
      </c>
      <c r="K2126" t="b">
        <v>0</v>
      </c>
      <c r="L2126">
        <v>5</v>
      </c>
      <c r="M2126" t="b">
        <v>0</v>
      </c>
      <c r="N2126" s="5">
        <f>Table1[[#This Row],[pledged]]/Table1[[#This Row],[backers_count]]</f>
        <v>23</v>
      </c>
      <c r="O2126" s="1">
        <f t="shared" si="101"/>
        <v>10</v>
      </c>
      <c r="P2126" s="5" t="s">
        <v>8281</v>
      </c>
      <c r="Q2126" s="1" t="s">
        <v>8334</v>
      </c>
      <c r="R2126" s="1" t="s">
        <v>8335</v>
      </c>
      <c r="S2126" s="9">
        <f t="shared" si="99"/>
        <v>40464.028182870374</v>
      </c>
      <c r="T2126" s="11">
        <f t="shared" si="100"/>
        <v>40512.208333333336</v>
      </c>
      <c r="U2126" s="12" t="str">
        <f>TEXT(Table1[[#This Row],[Date Created Conversion (Launched at)]],"mmmm")</f>
        <v>October</v>
      </c>
      <c r="V2126" s="12">
        <f>YEAR(Table1[[#This Row],[Date Created Conversion (Launched at)]])</f>
        <v>2010</v>
      </c>
    </row>
    <row r="2127" spans="1:22" ht="43" x14ac:dyDescent="0.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 s="8">
        <v>1438734833</v>
      </c>
      <c r="J2127" s="8">
        <v>1436142833</v>
      </c>
      <c r="K2127" t="b">
        <v>0</v>
      </c>
      <c r="L2127">
        <v>27</v>
      </c>
      <c r="M2127" t="b">
        <v>0</v>
      </c>
      <c r="N2127" s="5">
        <f>Table1[[#This Row],[pledged]]/Table1[[#This Row],[backers_count]]</f>
        <v>31.555555555555557</v>
      </c>
      <c r="O2127" s="1">
        <f t="shared" si="101"/>
        <v>1</v>
      </c>
      <c r="P2127" s="5" t="s">
        <v>8281</v>
      </c>
      <c r="Q2127" s="1" t="s">
        <v>8334</v>
      </c>
      <c r="R2127" s="1" t="s">
        <v>8335</v>
      </c>
      <c r="S2127" s="9">
        <f t="shared" si="99"/>
        <v>42191.023530092592</v>
      </c>
      <c r="T2127" s="11">
        <f t="shared" si="100"/>
        <v>42221.023530092592</v>
      </c>
      <c r="U2127" s="12" t="str">
        <f>TEXT(Table1[[#This Row],[Date Created Conversion (Launched at)]],"mmmm")</f>
        <v>July</v>
      </c>
      <c r="V2127" s="12">
        <f>YEAR(Table1[[#This Row],[Date Created Conversion (Launched at)]])</f>
        <v>2015</v>
      </c>
    </row>
    <row r="2128" spans="1:22" ht="43" x14ac:dyDescent="0.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 s="8">
        <v>1418080887</v>
      </c>
      <c r="J2128" s="8">
        <v>1415488887</v>
      </c>
      <c r="K2128" t="b">
        <v>0</v>
      </c>
      <c r="L2128">
        <v>2</v>
      </c>
      <c r="M2128" t="b">
        <v>0</v>
      </c>
      <c r="N2128" s="5">
        <f>Table1[[#This Row],[pledged]]/Table1[[#This Row],[backers_count]]</f>
        <v>5</v>
      </c>
      <c r="O2128" s="1">
        <f t="shared" si="101"/>
        <v>0</v>
      </c>
      <c r="P2128" s="5" t="s">
        <v>8281</v>
      </c>
      <c r="Q2128" s="1" t="s">
        <v>8334</v>
      </c>
      <c r="R2128" s="1" t="s">
        <v>8335</v>
      </c>
      <c r="S2128" s="9">
        <f t="shared" si="99"/>
        <v>41951.973229166666</v>
      </c>
      <c r="T2128" s="11">
        <f t="shared" si="100"/>
        <v>41981.973229166666</v>
      </c>
      <c r="U2128" s="12" t="str">
        <f>TEXT(Table1[[#This Row],[Date Created Conversion (Launched at)]],"mmmm")</f>
        <v>November</v>
      </c>
      <c r="V2128" s="12">
        <f>YEAR(Table1[[#This Row],[Date Created Conversion (Launched at)]])</f>
        <v>2014</v>
      </c>
    </row>
    <row r="2129" spans="1:22" ht="28.7" x14ac:dyDescent="0.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 s="8">
        <v>1426158463</v>
      </c>
      <c r="J2129" s="8">
        <v>1423570063</v>
      </c>
      <c r="K2129" t="b">
        <v>0</v>
      </c>
      <c r="L2129">
        <v>236</v>
      </c>
      <c r="M2129" t="b">
        <v>0</v>
      </c>
      <c r="N2129" s="5">
        <f>Table1[[#This Row],[pledged]]/Table1[[#This Row],[backers_count]]</f>
        <v>34.220338983050844</v>
      </c>
      <c r="O2129" s="1">
        <f t="shared" si="101"/>
        <v>29</v>
      </c>
      <c r="P2129" s="5" t="s">
        <v>8281</v>
      </c>
      <c r="Q2129" s="1" t="s">
        <v>8334</v>
      </c>
      <c r="R2129" s="1" t="s">
        <v>8335</v>
      </c>
      <c r="S2129" s="9">
        <f t="shared" si="99"/>
        <v>42045.505358796298</v>
      </c>
      <c r="T2129" s="11">
        <f t="shared" si="100"/>
        <v>42075.463692129633</v>
      </c>
      <c r="U2129" s="12" t="str">
        <f>TEXT(Table1[[#This Row],[Date Created Conversion (Launched at)]],"mmmm")</f>
        <v>February</v>
      </c>
      <c r="V2129" s="12">
        <f>YEAR(Table1[[#This Row],[Date Created Conversion (Launched at)]])</f>
        <v>2015</v>
      </c>
    </row>
    <row r="2130" spans="1:22" ht="43" x14ac:dyDescent="0.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 s="8">
        <v>1411324369</v>
      </c>
      <c r="J2130" s="8">
        <v>1406140369</v>
      </c>
      <c r="K2130" t="b">
        <v>0</v>
      </c>
      <c r="L2130">
        <v>1</v>
      </c>
      <c r="M2130" t="b">
        <v>0</v>
      </c>
      <c r="N2130" s="5">
        <f>Table1[[#This Row],[pledged]]/Table1[[#This Row],[backers_count]]</f>
        <v>25</v>
      </c>
      <c r="O2130" s="1">
        <f t="shared" si="101"/>
        <v>0</v>
      </c>
      <c r="P2130" s="5" t="s">
        <v>8281</v>
      </c>
      <c r="Q2130" s="1" t="s">
        <v>8334</v>
      </c>
      <c r="R2130" s="1" t="s">
        <v>8335</v>
      </c>
      <c r="S2130" s="9">
        <f t="shared" si="99"/>
        <v>41843.772789351853</v>
      </c>
      <c r="T2130" s="11">
        <f t="shared" si="100"/>
        <v>41903.772789351853</v>
      </c>
      <c r="U2130" s="12" t="str">
        <f>TEXT(Table1[[#This Row],[Date Created Conversion (Launched at)]],"mmmm")</f>
        <v>July</v>
      </c>
      <c r="V2130" s="12">
        <f>YEAR(Table1[[#This Row],[Date Created Conversion (Launched at)]])</f>
        <v>2014</v>
      </c>
    </row>
    <row r="2131" spans="1:22" ht="43" x14ac:dyDescent="0.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 s="8">
        <v>1457570100</v>
      </c>
      <c r="J2131" s="8">
        <v>1454978100</v>
      </c>
      <c r="K2131" t="b">
        <v>0</v>
      </c>
      <c r="L2131">
        <v>12</v>
      </c>
      <c r="M2131" t="b">
        <v>0</v>
      </c>
      <c r="N2131" s="5">
        <f>Table1[[#This Row],[pledged]]/Table1[[#This Row],[backers_count]]</f>
        <v>19.666666666666668</v>
      </c>
      <c r="O2131" s="1">
        <f t="shared" si="101"/>
        <v>12</v>
      </c>
      <c r="P2131" s="5" t="s">
        <v>8281</v>
      </c>
      <c r="Q2131" s="1" t="s">
        <v>8334</v>
      </c>
      <c r="R2131" s="1" t="s">
        <v>8335</v>
      </c>
      <c r="S2131" s="9">
        <f t="shared" si="99"/>
        <v>42409.024305555555</v>
      </c>
      <c r="T2131" s="11">
        <f t="shared" si="100"/>
        <v>42439.024305555555</v>
      </c>
      <c r="U2131" s="12" t="str">
        <f>TEXT(Table1[[#This Row],[Date Created Conversion (Launched at)]],"mmmm")</f>
        <v>February</v>
      </c>
      <c r="V2131" s="12">
        <f>YEAR(Table1[[#This Row],[Date Created Conversion (Launched at)]])</f>
        <v>2016</v>
      </c>
    </row>
    <row r="2132" spans="1:22" ht="28.7" x14ac:dyDescent="0.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 s="8">
        <v>1408154663</v>
      </c>
      <c r="J2132" s="8">
        <v>1405130663</v>
      </c>
      <c r="K2132" t="b">
        <v>0</v>
      </c>
      <c r="L2132">
        <v>4</v>
      </c>
      <c r="M2132" t="b">
        <v>0</v>
      </c>
      <c r="N2132" s="5">
        <f>Table1[[#This Row],[pledged]]/Table1[[#This Row],[backers_count]]</f>
        <v>21.25</v>
      </c>
      <c r="O2132" s="1">
        <f t="shared" si="101"/>
        <v>0</v>
      </c>
      <c r="P2132" s="5" t="s">
        <v>8281</v>
      </c>
      <c r="Q2132" s="1" t="s">
        <v>8334</v>
      </c>
      <c r="R2132" s="1" t="s">
        <v>8335</v>
      </c>
      <c r="S2132" s="9">
        <f t="shared" si="99"/>
        <v>41832.086377314816</v>
      </c>
      <c r="T2132" s="11">
        <f t="shared" si="100"/>
        <v>41867.086377314816</v>
      </c>
      <c r="U2132" s="12" t="str">
        <f>TEXT(Table1[[#This Row],[Date Created Conversion (Launched at)]],"mmmm")</f>
        <v>July</v>
      </c>
      <c r="V2132" s="12">
        <f>YEAR(Table1[[#This Row],[Date Created Conversion (Launched at)]])</f>
        <v>2014</v>
      </c>
    </row>
    <row r="2133" spans="1:22" ht="43" x14ac:dyDescent="0.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 s="8">
        <v>1436677091</v>
      </c>
      <c r="J2133" s="8">
        <v>1434085091</v>
      </c>
      <c r="K2133" t="b">
        <v>0</v>
      </c>
      <c r="L2133">
        <v>3</v>
      </c>
      <c r="M2133" t="b">
        <v>0</v>
      </c>
      <c r="N2133" s="5">
        <f>Table1[[#This Row],[pledged]]/Table1[[#This Row],[backers_count]]</f>
        <v>8.3333333333333339</v>
      </c>
      <c r="O2133" s="1">
        <f t="shared" si="101"/>
        <v>5</v>
      </c>
      <c r="P2133" s="5" t="s">
        <v>8281</v>
      </c>
      <c r="Q2133" s="1" t="s">
        <v>8334</v>
      </c>
      <c r="R2133" s="1" t="s">
        <v>8335</v>
      </c>
      <c r="S2133" s="9">
        <f t="shared" si="99"/>
        <v>42167.207071759258</v>
      </c>
      <c r="T2133" s="11">
        <f t="shared" si="100"/>
        <v>42197.207071759258</v>
      </c>
      <c r="U2133" s="12" t="str">
        <f>TEXT(Table1[[#This Row],[Date Created Conversion (Launched at)]],"mmmm")</f>
        <v>June</v>
      </c>
      <c r="V2133" s="12">
        <f>YEAR(Table1[[#This Row],[Date Created Conversion (Launched at)]])</f>
        <v>2015</v>
      </c>
    </row>
    <row r="2134" spans="1:22" ht="43" x14ac:dyDescent="0.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 s="8">
        <v>1391427692</v>
      </c>
      <c r="J2134" s="8">
        <v>1388835692</v>
      </c>
      <c r="K2134" t="b">
        <v>0</v>
      </c>
      <c r="L2134">
        <v>99</v>
      </c>
      <c r="M2134" t="b">
        <v>0</v>
      </c>
      <c r="N2134" s="5">
        <f>Table1[[#This Row],[pledged]]/Table1[[#This Row],[backers_count]]</f>
        <v>21.34333333333333</v>
      </c>
      <c r="O2134" s="1">
        <f t="shared" si="101"/>
        <v>2</v>
      </c>
      <c r="P2134" s="5" t="s">
        <v>8281</v>
      </c>
      <c r="Q2134" s="1" t="s">
        <v>8334</v>
      </c>
      <c r="R2134" s="1" t="s">
        <v>8335</v>
      </c>
      <c r="S2134" s="9">
        <f t="shared" si="99"/>
        <v>41643.487175925926</v>
      </c>
      <c r="T2134" s="11">
        <f t="shared" si="100"/>
        <v>41673.487175925926</v>
      </c>
      <c r="U2134" s="12" t="str">
        <f>TEXT(Table1[[#This Row],[Date Created Conversion (Launched at)]],"mmmm")</f>
        <v>January</v>
      </c>
      <c r="V2134" s="12">
        <f>YEAR(Table1[[#This Row],[Date Created Conversion (Launched at)]])</f>
        <v>2014</v>
      </c>
    </row>
    <row r="2135" spans="1:22" ht="43" x14ac:dyDescent="0.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 s="8">
        <v>1303628340</v>
      </c>
      <c r="J2135" s="8">
        <v>1300328399</v>
      </c>
      <c r="K2135" t="b">
        <v>0</v>
      </c>
      <c r="L2135">
        <v>3</v>
      </c>
      <c r="M2135" t="b">
        <v>0</v>
      </c>
      <c r="N2135" s="5">
        <f>Table1[[#This Row],[pledged]]/Table1[[#This Row],[backers_count]]</f>
        <v>5.333333333333333</v>
      </c>
      <c r="O2135" s="1">
        <f t="shared" si="101"/>
        <v>2</v>
      </c>
      <c r="P2135" s="5" t="s">
        <v>8281</v>
      </c>
      <c r="Q2135" s="1" t="s">
        <v>8334</v>
      </c>
      <c r="R2135" s="1" t="s">
        <v>8335</v>
      </c>
      <c r="S2135" s="9">
        <f t="shared" si="99"/>
        <v>40619.097210648149</v>
      </c>
      <c r="T2135" s="11">
        <f t="shared" si="100"/>
        <v>40657.290972222225</v>
      </c>
      <c r="U2135" s="12" t="str">
        <f>TEXT(Table1[[#This Row],[Date Created Conversion (Launched at)]],"mmmm")</f>
        <v>March</v>
      </c>
      <c r="V2135" s="12">
        <f>YEAR(Table1[[#This Row],[Date Created Conversion (Launched at)]])</f>
        <v>2011</v>
      </c>
    </row>
    <row r="2136" spans="1:22" ht="43" x14ac:dyDescent="0.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 s="8">
        <v>1367097391</v>
      </c>
      <c r="J2136" s="8">
        <v>1364505391</v>
      </c>
      <c r="K2136" t="b">
        <v>0</v>
      </c>
      <c r="L2136">
        <v>3</v>
      </c>
      <c r="M2136" t="b">
        <v>0</v>
      </c>
      <c r="N2136" s="5">
        <f>Table1[[#This Row],[pledged]]/Table1[[#This Row],[backers_count]]</f>
        <v>34.666666666666664</v>
      </c>
      <c r="O2136" s="1">
        <f t="shared" si="101"/>
        <v>2</v>
      </c>
      <c r="P2136" s="5" t="s">
        <v>8281</v>
      </c>
      <c r="Q2136" s="1" t="s">
        <v>8334</v>
      </c>
      <c r="R2136" s="1" t="s">
        <v>8335</v>
      </c>
      <c r="S2136" s="9">
        <f t="shared" si="99"/>
        <v>41361.886469907404</v>
      </c>
      <c r="T2136" s="11">
        <f t="shared" si="100"/>
        <v>41391.886469907404</v>
      </c>
      <c r="U2136" s="12" t="str">
        <f>TEXT(Table1[[#This Row],[Date Created Conversion (Launched at)]],"mmmm")</f>
        <v>March</v>
      </c>
      <c r="V2136" s="12">
        <f>YEAR(Table1[[#This Row],[Date Created Conversion (Launched at)]])</f>
        <v>2013</v>
      </c>
    </row>
    <row r="2137" spans="1:22" ht="43" x14ac:dyDescent="0.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 s="8">
        <v>1349392033</v>
      </c>
      <c r="J2137" s="8">
        <v>1346800033</v>
      </c>
      <c r="K2137" t="b">
        <v>0</v>
      </c>
      <c r="L2137">
        <v>22</v>
      </c>
      <c r="M2137" t="b">
        <v>0</v>
      </c>
      <c r="N2137" s="5">
        <f>Table1[[#This Row],[pledged]]/Table1[[#This Row],[backers_count]]</f>
        <v>21.727272727272727</v>
      </c>
      <c r="O2137" s="1">
        <f t="shared" si="101"/>
        <v>10</v>
      </c>
      <c r="P2137" s="5" t="s">
        <v>8281</v>
      </c>
      <c r="Q2137" s="1" t="s">
        <v>8334</v>
      </c>
      <c r="R2137" s="1" t="s">
        <v>8335</v>
      </c>
      <c r="S2137" s="9">
        <f t="shared" si="99"/>
        <v>41156.96334490741</v>
      </c>
      <c r="T2137" s="11">
        <f t="shared" si="100"/>
        <v>41186.96334490741</v>
      </c>
      <c r="U2137" s="12" t="str">
        <f>TEXT(Table1[[#This Row],[Date Created Conversion (Launched at)]],"mmmm")</f>
        <v>September</v>
      </c>
      <c r="V2137" s="12">
        <f>YEAR(Table1[[#This Row],[Date Created Conversion (Launched at)]])</f>
        <v>2012</v>
      </c>
    </row>
    <row r="2138" spans="1:22" ht="43" x14ac:dyDescent="0.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 s="8">
        <v>1382184786</v>
      </c>
      <c r="J2138" s="8">
        <v>1379592786</v>
      </c>
      <c r="K2138" t="b">
        <v>0</v>
      </c>
      <c r="L2138">
        <v>4</v>
      </c>
      <c r="M2138" t="b">
        <v>0</v>
      </c>
      <c r="N2138" s="5">
        <f>Table1[[#This Row],[pledged]]/Table1[[#This Row],[backers_count]]</f>
        <v>11.922499999999999</v>
      </c>
      <c r="O2138" s="1">
        <f t="shared" si="101"/>
        <v>0</v>
      </c>
      <c r="P2138" s="5" t="s">
        <v>8281</v>
      </c>
      <c r="Q2138" s="1" t="s">
        <v>8334</v>
      </c>
      <c r="R2138" s="1" t="s">
        <v>8335</v>
      </c>
      <c r="S2138" s="9">
        <f t="shared" si="99"/>
        <v>41536.509097222224</v>
      </c>
      <c r="T2138" s="11">
        <f t="shared" si="100"/>
        <v>41566.509097222224</v>
      </c>
      <c r="U2138" s="12" t="str">
        <f>TEXT(Table1[[#This Row],[Date Created Conversion (Launched at)]],"mmmm")</f>
        <v>September</v>
      </c>
      <c r="V2138" s="12">
        <f>YEAR(Table1[[#This Row],[Date Created Conversion (Launched at)]])</f>
        <v>2013</v>
      </c>
    </row>
    <row r="2139" spans="1:22" ht="43" x14ac:dyDescent="0.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 s="8">
        <v>1417804229</v>
      </c>
      <c r="J2139" s="8">
        <v>1415212229</v>
      </c>
      <c r="K2139" t="b">
        <v>0</v>
      </c>
      <c r="L2139">
        <v>534</v>
      </c>
      <c r="M2139" t="b">
        <v>0</v>
      </c>
      <c r="N2139" s="5">
        <f>Table1[[#This Row],[pledged]]/Table1[[#This Row],[backers_count]]</f>
        <v>26.59737827715356</v>
      </c>
      <c r="O2139" s="1">
        <f t="shared" si="101"/>
        <v>28</v>
      </c>
      <c r="P2139" s="5" t="s">
        <v>8281</v>
      </c>
      <c r="Q2139" s="1" t="s">
        <v>8334</v>
      </c>
      <c r="R2139" s="1" t="s">
        <v>8335</v>
      </c>
      <c r="S2139" s="9">
        <f t="shared" si="99"/>
        <v>41948.771168981482</v>
      </c>
      <c r="T2139" s="11">
        <f t="shared" si="100"/>
        <v>41978.771168981482</v>
      </c>
      <c r="U2139" s="12" t="str">
        <f>TEXT(Table1[[#This Row],[Date Created Conversion (Launched at)]],"mmmm")</f>
        <v>November</v>
      </c>
      <c r="V2139" s="12">
        <f>YEAR(Table1[[#This Row],[Date Created Conversion (Launched at)]])</f>
        <v>2014</v>
      </c>
    </row>
    <row r="2140" spans="1:22" ht="28.7" x14ac:dyDescent="0.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 s="8">
        <v>1383959939</v>
      </c>
      <c r="J2140" s="8">
        <v>1381364339</v>
      </c>
      <c r="K2140" t="b">
        <v>0</v>
      </c>
      <c r="L2140">
        <v>12</v>
      </c>
      <c r="M2140" t="b">
        <v>0</v>
      </c>
      <c r="N2140" s="5">
        <f>Table1[[#This Row],[pledged]]/Table1[[#This Row],[backers_count]]</f>
        <v>10.666666666666666</v>
      </c>
      <c r="O2140" s="1">
        <f t="shared" si="101"/>
        <v>13</v>
      </c>
      <c r="P2140" s="5" t="s">
        <v>8281</v>
      </c>
      <c r="Q2140" s="1" t="s">
        <v>8334</v>
      </c>
      <c r="R2140" s="1" t="s">
        <v>8335</v>
      </c>
      <c r="S2140" s="9">
        <f t="shared" si="99"/>
        <v>41557.013182870374</v>
      </c>
      <c r="T2140" s="11">
        <f t="shared" si="100"/>
        <v>41587.054849537039</v>
      </c>
      <c r="U2140" s="12" t="str">
        <f>TEXT(Table1[[#This Row],[Date Created Conversion (Launched at)]],"mmmm")</f>
        <v>October</v>
      </c>
      <c r="V2140" s="12">
        <f>YEAR(Table1[[#This Row],[Date Created Conversion (Launched at)]])</f>
        <v>2013</v>
      </c>
    </row>
    <row r="2141" spans="1:22" ht="43" x14ac:dyDescent="0.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 s="8">
        <v>1478196008</v>
      </c>
      <c r="J2141" s="8">
        <v>1475604008</v>
      </c>
      <c r="K2141" t="b">
        <v>0</v>
      </c>
      <c r="L2141">
        <v>56</v>
      </c>
      <c r="M2141" t="b">
        <v>0</v>
      </c>
      <c r="N2141" s="5">
        <f>Table1[[#This Row],[pledged]]/Table1[[#This Row],[backers_count]]</f>
        <v>29.035714285714285</v>
      </c>
      <c r="O2141" s="1">
        <f t="shared" si="101"/>
        <v>5</v>
      </c>
      <c r="P2141" s="5" t="s">
        <v>8281</v>
      </c>
      <c r="Q2141" s="1" t="s">
        <v>8334</v>
      </c>
      <c r="R2141" s="1" t="s">
        <v>8335</v>
      </c>
      <c r="S2141" s="9">
        <f t="shared" si="99"/>
        <v>42647.750092592592</v>
      </c>
      <c r="T2141" s="11">
        <f t="shared" si="100"/>
        <v>42677.750092592592</v>
      </c>
      <c r="U2141" s="12" t="str">
        <f>TEXT(Table1[[#This Row],[Date Created Conversion (Launched at)]],"mmmm")</f>
        <v>October</v>
      </c>
      <c r="V2141" s="12">
        <f>YEAR(Table1[[#This Row],[Date Created Conversion (Launched at)]])</f>
        <v>2016</v>
      </c>
    </row>
    <row r="2142" spans="1:22" ht="43" x14ac:dyDescent="0.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 s="8">
        <v>1357934424</v>
      </c>
      <c r="J2142" s="8">
        <v>1355342424</v>
      </c>
      <c r="K2142" t="b">
        <v>0</v>
      </c>
      <c r="L2142">
        <v>11</v>
      </c>
      <c r="M2142" t="b">
        <v>0</v>
      </c>
      <c r="N2142" s="5">
        <f>Table1[[#This Row],[pledged]]/Table1[[#This Row],[backers_count]]</f>
        <v>50.909090909090907</v>
      </c>
      <c r="O2142" s="1">
        <f t="shared" si="101"/>
        <v>0</v>
      </c>
      <c r="P2142" s="5" t="s">
        <v>8281</v>
      </c>
      <c r="Q2142" s="1" t="s">
        <v>8334</v>
      </c>
      <c r="R2142" s="1" t="s">
        <v>8335</v>
      </c>
      <c r="S2142" s="9">
        <f t="shared" si="99"/>
        <v>41255.833611111113</v>
      </c>
      <c r="T2142" s="11">
        <f t="shared" si="100"/>
        <v>41285.833611111113</v>
      </c>
      <c r="U2142" s="12" t="str">
        <f>TEXT(Table1[[#This Row],[Date Created Conversion (Launched at)]],"mmmm")</f>
        <v>December</v>
      </c>
      <c r="V2142" s="12">
        <f>YEAR(Table1[[#This Row],[Date Created Conversion (Launched at)]])</f>
        <v>2012</v>
      </c>
    </row>
    <row r="2143" spans="1:22" ht="43" x14ac:dyDescent="0.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 s="8">
        <v>1415947159</v>
      </c>
      <c r="J2143" s="8">
        <v>1413351559</v>
      </c>
      <c r="K2143" t="b">
        <v>0</v>
      </c>
      <c r="L2143">
        <v>0</v>
      </c>
      <c r="M2143" t="b">
        <v>0</v>
      </c>
      <c r="N2143" s="5" t="e">
        <f>Table1[[#This Row],[pledged]]/Table1[[#This Row],[backers_count]]</f>
        <v>#DIV/0!</v>
      </c>
      <c r="O2143" s="1">
        <f t="shared" si="101"/>
        <v>0</v>
      </c>
      <c r="P2143" s="5" t="s">
        <v>8281</v>
      </c>
      <c r="Q2143" s="1" t="s">
        <v>8334</v>
      </c>
      <c r="R2143" s="1" t="s">
        <v>8335</v>
      </c>
      <c r="S2143" s="9">
        <f t="shared" si="99"/>
        <v>41927.235636574071</v>
      </c>
      <c r="T2143" s="11">
        <f t="shared" si="100"/>
        <v>41957.277303240742</v>
      </c>
      <c r="U2143" s="12" t="str">
        <f>TEXT(Table1[[#This Row],[Date Created Conversion (Launched at)]],"mmmm")</f>
        <v>October</v>
      </c>
      <c r="V2143" s="12">
        <f>YEAR(Table1[[#This Row],[Date Created Conversion (Launched at)]])</f>
        <v>2014</v>
      </c>
    </row>
    <row r="2144" spans="1:22" ht="43" x14ac:dyDescent="0.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 s="8">
        <v>1451494210</v>
      </c>
      <c r="J2144" s="8">
        <v>1449075010</v>
      </c>
      <c r="K2144" t="b">
        <v>0</v>
      </c>
      <c r="L2144">
        <v>12</v>
      </c>
      <c r="M2144" t="b">
        <v>0</v>
      </c>
      <c r="N2144" s="5">
        <f>Table1[[#This Row],[pledged]]/Table1[[#This Row],[backers_count]]</f>
        <v>50.083333333333336</v>
      </c>
      <c r="O2144" s="1">
        <f t="shared" si="101"/>
        <v>6</v>
      </c>
      <c r="P2144" s="5" t="s">
        <v>8281</v>
      </c>
      <c r="Q2144" s="1" t="s">
        <v>8334</v>
      </c>
      <c r="R2144" s="1" t="s">
        <v>8335</v>
      </c>
      <c r="S2144" s="9">
        <f t="shared" si="99"/>
        <v>42340.701504629629</v>
      </c>
      <c r="T2144" s="11">
        <f t="shared" si="100"/>
        <v>42368.701504629629</v>
      </c>
      <c r="U2144" s="12" t="str">
        <f>TEXT(Table1[[#This Row],[Date Created Conversion (Launched at)]],"mmmm")</f>
        <v>December</v>
      </c>
      <c r="V2144" s="12">
        <f>YEAR(Table1[[#This Row],[Date Created Conversion (Launched at)]])</f>
        <v>2015</v>
      </c>
    </row>
    <row r="2145" spans="1:22" ht="43" x14ac:dyDescent="0.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 s="8">
        <v>1279738800</v>
      </c>
      <c r="J2145" s="8">
        <v>1275599812</v>
      </c>
      <c r="K2145" t="b">
        <v>0</v>
      </c>
      <c r="L2145">
        <v>5</v>
      </c>
      <c r="M2145" t="b">
        <v>0</v>
      </c>
      <c r="N2145" s="5">
        <f>Table1[[#This Row],[pledged]]/Table1[[#This Row],[backers_count]]</f>
        <v>45</v>
      </c>
      <c r="O2145" s="1">
        <f t="shared" si="101"/>
        <v>11</v>
      </c>
      <c r="P2145" s="5" t="s">
        <v>8281</v>
      </c>
      <c r="Q2145" s="1" t="s">
        <v>8334</v>
      </c>
      <c r="R2145" s="1" t="s">
        <v>8335</v>
      </c>
      <c r="S2145" s="9">
        <f t="shared" si="99"/>
        <v>40332.886712962965</v>
      </c>
      <c r="T2145" s="11">
        <f t="shared" si="100"/>
        <v>40380.791666666664</v>
      </c>
      <c r="U2145" s="12" t="str">
        <f>TEXT(Table1[[#This Row],[Date Created Conversion (Launched at)]],"mmmm")</f>
        <v>June</v>
      </c>
      <c r="V2145" s="12">
        <f>YEAR(Table1[[#This Row],[Date Created Conversion (Launched at)]])</f>
        <v>2010</v>
      </c>
    </row>
    <row r="2146" spans="1:22" ht="28.7" x14ac:dyDescent="0.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 s="8">
        <v>1379164040</v>
      </c>
      <c r="J2146" s="8">
        <v>1376399240</v>
      </c>
      <c r="K2146" t="b">
        <v>0</v>
      </c>
      <c r="L2146">
        <v>24</v>
      </c>
      <c r="M2146" t="b">
        <v>0</v>
      </c>
      <c r="N2146" s="5">
        <f>Table1[[#This Row],[pledged]]/Table1[[#This Row],[backers_count]]</f>
        <v>25.291666666666668</v>
      </c>
      <c r="O2146" s="1">
        <f t="shared" si="101"/>
        <v>2</v>
      </c>
      <c r="P2146" s="5" t="s">
        <v>8281</v>
      </c>
      <c r="Q2146" s="1" t="s">
        <v>8334</v>
      </c>
      <c r="R2146" s="1" t="s">
        <v>8335</v>
      </c>
      <c r="S2146" s="9">
        <f t="shared" si="99"/>
        <v>41499.546759259261</v>
      </c>
      <c r="T2146" s="11">
        <f t="shared" si="100"/>
        <v>41531.546759259261</v>
      </c>
      <c r="U2146" s="12" t="str">
        <f>TEXT(Table1[[#This Row],[Date Created Conversion (Launched at)]],"mmmm")</f>
        <v>August</v>
      </c>
      <c r="V2146" s="12">
        <f>YEAR(Table1[[#This Row],[Date Created Conversion (Launched at)]])</f>
        <v>2013</v>
      </c>
    </row>
    <row r="2147" spans="1:22" ht="43" x14ac:dyDescent="0.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 s="8">
        <v>1385534514</v>
      </c>
      <c r="J2147" s="8">
        <v>1382938914</v>
      </c>
      <c r="K2147" t="b">
        <v>0</v>
      </c>
      <c r="L2147">
        <v>89</v>
      </c>
      <c r="M2147" t="b">
        <v>0</v>
      </c>
      <c r="N2147" s="5">
        <f>Table1[[#This Row],[pledged]]/Table1[[#This Row],[backers_count]]</f>
        <v>51.292134831460672</v>
      </c>
      <c r="O2147" s="1">
        <f t="shared" si="101"/>
        <v>30</v>
      </c>
      <c r="P2147" s="5" t="s">
        <v>8281</v>
      </c>
      <c r="Q2147" s="1" t="s">
        <v>8334</v>
      </c>
      <c r="R2147" s="1" t="s">
        <v>8335</v>
      </c>
      <c r="S2147" s="9">
        <f t="shared" si="99"/>
        <v>41575.237430555557</v>
      </c>
      <c r="T2147" s="11">
        <f t="shared" si="100"/>
        <v>41605.279097222221</v>
      </c>
      <c r="U2147" s="12" t="str">
        <f>TEXT(Table1[[#This Row],[Date Created Conversion (Launched at)]],"mmmm")</f>
        <v>October</v>
      </c>
      <c r="V2147" s="12">
        <f>YEAR(Table1[[#This Row],[Date Created Conversion (Launched at)]])</f>
        <v>2013</v>
      </c>
    </row>
    <row r="2148" spans="1:22" ht="43" x14ac:dyDescent="0.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 s="8">
        <v>1455207510</v>
      </c>
      <c r="J2148" s="8">
        <v>1453997910</v>
      </c>
      <c r="K2148" t="b">
        <v>0</v>
      </c>
      <c r="L2148">
        <v>1</v>
      </c>
      <c r="M2148" t="b">
        <v>0</v>
      </c>
      <c r="N2148" s="5">
        <f>Table1[[#This Row],[pledged]]/Table1[[#This Row],[backers_count]]</f>
        <v>1</v>
      </c>
      <c r="O2148" s="1">
        <f t="shared" si="101"/>
        <v>0</v>
      </c>
      <c r="P2148" s="5" t="s">
        <v>8281</v>
      </c>
      <c r="Q2148" s="1" t="s">
        <v>8334</v>
      </c>
      <c r="R2148" s="1" t="s">
        <v>8335</v>
      </c>
      <c r="S2148" s="9">
        <f t="shared" si="99"/>
        <v>42397.679513888885</v>
      </c>
      <c r="T2148" s="11">
        <f t="shared" si="100"/>
        <v>42411.679513888885</v>
      </c>
      <c r="U2148" s="12" t="str">
        <f>TEXT(Table1[[#This Row],[Date Created Conversion (Launched at)]],"mmmm")</f>
        <v>January</v>
      </c>
      <c r="V2148" s="12">
        <f>YEAR(Table1[[#This Row],[Date Created Conversion (Launched at)]])</f>
        <v>2016</v>
      </c>
    </row>
    <row r="2149" spans="1:22" x14ac:dyDescent="0.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 s="8">
        <v>1416125148</v>
      </c>
      <c r="J2149" s="8">
        <v>1413356748</v>
      </c>
      <c r="K2149" t="b">
        <v>0</v>
      </c>
      <c r="L2149">
        <v>55</v>
      </c>
      <c r="M2149" t="b">
        <v>0</v>
      </c>
      <c r="N2149" s="5">
        <f>Table1[[#This Row],[pledged]]/Table1[[#This Row],[backers_count]]</f>
        <v>49.381818181818183</v>
      </c>
      <c r="O2149" s="1">
        <f t="shared" si="101"/>
        <v>1</v>
      </c>
      <c r="P2149" s="5" t="s">
        <v>8281</v>
      </c>
      <c r="Q2149" s="1" t="s">
        <v>8334</v>
      </c>
      <c r="R2149" s="1" t="s">
        <v>8335</v>
      </c>
      <c r="S2149" s="9">
        <f t="shared" si="99"/>
        <v>41927.295694444445</v>
      </c>
      <c r="T2149" s="11">
        <f t="shared" si="100"/>
        <v>41959.337361111116</v>
      </c>
      <c r="U2149" s="12" t="str">
        <f>TEXT(Table1[[#This Row],[Date Created Conversion (Launched at)]],"mmmm")</f>
        <v>October</v>
      </c>
      <c r="V2149" s="12">
        <f>YEAR(Table1[[#This Row],[Date Created Conversion (Launched at)]])</f>
        <v>2014</v>
      </c>
    </row>
    <row r="2150" spans="1:22" ht="43" x14ac:dyDescent="0.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 s="8">
        <v>1427992582</v>
      </c>
      <c r="J2150" s="8">
        <v>1425404182</v>
      </c>
      <c r="K2150" t="b">
        <v>0</v>
      </c>
      <c r="L2150">
        <v>2</v>
      </c>
      <c r="M2150" t="b">
        <v>0</v>
      </c>
      <c r="N2150" s="5">
        <f>Table1[[#This Row],[pledged]]/Table1[[#This Row],[backers_count]]</f>
        <v>1</v>
      </c>
      <c r="O2150" s="1">
        <f t="shared" si="101"/>
        <v>2</v>
      </c>
      <c r="P2150" s="5" t="s">
        <v>8281</v>
      </c>
      <c r="Q2150" s="1" t="s">
        <v>8334</v>
      </c>
      <c r="R2150" s="1" t="s">
        <v>8335</v>
      </c>
      <c r="S2150" s="9">
        <f t="shared" si="99"/>
        <v>42066.733587962968</v>
      </c>
      <c r="T2150" s="11">
        <f t="shared" si="100"/>
        <v>42096.691921296297</v>
      </c>
      <c r="U2150" s="12" t="str">
        <f>TEXT(Table1[[#This Row],[Date Created Conversion (Launched at)]],"mmmm")</f>
        <v>March</v>
      </c>
      <c r="V2150" s="12">
        <f>YEAR(Table1[[#This Row],[Date Created Conversion (Launched at)]])</f>
        <v>2015</v>
      </c>
    </row>
    <row r="2151" spans="1:22" ht="43" x14ac:dyDescent="0.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 s="8">
        <v>1280534400</v>
      </c>
      <c r="J2151" s="8">
        <v>1277512556</v>
      </c>
      <c r="K2151" t="b">
        <v>0</v>
      </c>
      <c r="L2151">
        <v>0</v>
      </c>
      <c r="M2151" t="b">
        <v>0</v>
      </c>
      <c r="N2151" s="5" t="e">
        <f>Table1[[#This Row],[pledged]]/Table1[[#This Row],[backers_count]]</f>
        <v>#DIV/0!</v>
      </c>
      <c r="O2151" s="1">
        <f t="shared" si="101"/>
        <v>0</v>
      </c>
      <c r="P2151" s="5" t="s">
        <v>8281</v>
      </c>
      <c r="Q2151" s="1" t="s">
        <v>8334</v>
      </c>
      <c r="R2151" s="1" t="s">
        <v>8335</v>
      </c>
      <c r="S2151" s="9">
        <f t="shared" si="99"/>
        <v>40355.024953703702</v>
      </c>
      <c r="T2151" s="11">
        <f t="shared" si="100"/>
        <v>40390</v>
      </c>
      <c r="U2151" s="12" t="str">
        <f>TEXT(Table1[[#This Row],[Date Created Conversion (Launched at)]],"mmmm")</f>
        <v>June</v>
      </c>
      <c r="V2151" s="12">
        <f>YEAR(Table1[[#This Row],[Date Created Conversion (Launched at)]])</f>
        <v>2010</v>
      </c>
    </row>
    <row r="2152" spans="1:22" x14ac:dyDescent="0.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 s="8">
        <v>1468392599</v>
      </c>
      <c r="J2152" s="8">
        <v>1465800599</v>
      </c>
      <c r="K2152" t="b">
        <v>0</v>
      </c>
      <c r="L2152">
        <v>4</v>
      </c>
      <c r="M2152" t="b">
        <v>0</v>
      </c>
      <c r="N2152" s="5">
        <f>Table1[[#This Row],[pledged]]/Table1[[#This Row],[backers_count]]</f>
        <v>101.25</v>
      </c>
      <c r="O2152" s="1">
        <f t="shared" si="101"/>
        <v>1</v>
      </c>
      <c r="P2152" s="5" t="s">
        <v>8281</v>
      </c>
      <c r="Q2152" s="1" t="s">
        <v>8334</v>
      </c>
      <c r="R2152" s="1" t="s">
        <v>8335</v>
      </c>
      <c r="S2152" s="9">
        <f t="shared" si="99"/>
        <v>42534.284710648149</v>
      </c>
      <c r="T2152" s="11">
        <f t="shared" si="100"/>
        <v>42564.284710648149</v>
      </c>
      <c r="U2152" s="12" t="str">
        <f>TEXT(Table1[[#This Row],[Date Created Conversion (Launched at)]],"mmmm")</f>
        <v>June</v>
      </c>
      <c r="V2152" s="12">
        <f>YEAR(Table1[[#This Row],[Date Created Conversion (Launched at)]])</f>
        <v>2016</v>
      </c>
    </row>
    <row r="2153" spans="1:22" ht="43" x14ac:dyDescent="0.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 s="8">
        <v>1467231614</v>
      </c>
      <c r="J2153" s="8">
        <v>1464639614</v>
      </c>
      <c r="K2153" t="b">
        <v>0</v>
      </c>
      <c r="L2153">
        <v>6</v>
      </c>
      <c r="M2153" t="b">
        <v>0</v>
      </c>
      <c r="N2153" s="5">
        <f>Table1[[#This Row],[pledged]]/Table1[[#This Row],[backers_count]]</f>
        <v>19.666666666666668</v>
      </c>
      <c r="O2153" s="1">
        <f t="shared" si="101"/>
        <v>0</v>
      </c>
      <c r="P2153" s="5" t="s">
        <v>8281</v>
      </c>
      <c r="Q2153" s="1" t="s">
        <v>8334</v>
      </c>
      <c r="R2153" s="1" t="s">
        <v>8335</v>
      </c>
      <c r="S2153" s="9">
        <f t="shared" si="99"/>
        <v>42520.847384259258</v>
      </c>
      <c r="T2153" s="11">
        <f t="shared" si="100"/>
        <v>42550.847384259258</v>
      </c>
      <c r="U2153" s="12" t="str">
        <f>TEXT(Table1[[#This Row],[Date Created Conversion (Launched at)]],"mmmm")</f>
        <v>May</v>
      </c>
      <c r="V2153" s="12">
        <f>YEAR(Table1[[#This Row],[Date Created Conversion (Launched at)]])</f>
        <v>2016</v>
      </c>
    </row>
    <row r="2154" spans="1:22" ht="43" x14ac:dyDescent="0.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 s="8">
        <v>1394909909</v>
      </c>
      <c r="J2154" s="8">
        <v>1392321509</v>
      </c>
      <c r="K2154" t="b">
        <v>0</v>
      </c>
      <c r="L2154">
        <v>4</v>
      </c>
      <c r="M2154" t="b">
        <v>0</v>
      </c>
      <c r="N2154" s="5">
        <f>Table1[[#This Row],[pledged]]/Table1[[#This Row],[backers_count]]</f>
        <v>12.5</v>
      </c>
      <c r="O2154" s="1">
        <f t="shared" si="101"/>
        <v>0</v>
      </c>
      <c r="P2154" s="5" t="s">
        <v>8281</v>
      </c>
      <c r="Q2154" s="1" t="s">
        <v>8334</v>
      </c>
      <c r="R2154" s="1" t="s">
        <v>8335</v>
      </c>
      <c r="S2154" s="9">
        <f t="shared" si="99"/>
        <v>41683.832280092596</v>
      </c>
      <c r="T2154" s="11">
        <f t="shared" si="100"/>
        <v>41713.790613425925</v>
      </c>
      <c r="U2154" s="12" t="str">
        <f>TEXT(Table1[[#This Row],[Date Created Conversion (Launched at)]],"mmmm")</f>
        <v>February</v>
      </c>
      <c r="V2154" s="12">
        <f>YEAR(Table1[[#This Row],[Date Created Conversion (Launched at)]])</f>
        <v>2014</v>
      </c>
    </row>
    <row r="2155" spans="1:22" ht="43" x14ac:dyDescent="0.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 s="8">
        <v>1420876740</v>
      </c>
      <c r="J2155" s="8">
        <v>1417470718</v>
      </c>
      <c r="K2155" t="b">
        <v>0</v>
      </c>
      <c r="L2155">
        <v>4</v>
      </c>
      <c r="M2155" t="b">
        <v>0</v>
      </c>
      <c r="N2155" s="5">
        <f>Table1[[#This Row],[pledged]]/Table1[[#This Row],[backers_count]]</f>
        <v>8.5</v>
      </c>
      <c r="O2155" s="1">
        <f t="shared" si="101"/>
        <v>0</v>
      </c>
      <c r="P2155" s="5" t="s">
        <v>8281</v>
      </c>
      <c r="Q2155" s="1" t="s">
        <v>8334</v>
      </c>
      <c r="R2155" s="1" t="s">
        <v>8335</v>
      </c>
      <c r="S2155" s="9">
        <f t="shared" si="99"/>
        <v>41974.911087962959</v>
      </c>
      <c r="T2155" s="11">
        <f t="shared" si="100"/>
        <v>42014.332638888889</v>
      </c>
      <c r="U2155" s="12" t="str">
        <f>TEXT(Table1[[#This Row],[Date Created Conversion (Launched at)]],"mmmm")</f>
        <v>December</v>
      </c>
      <c r="V2155" s="12">
        <f>YEAR(Table1[[#This Row],[Date Created Conversion (Launched at)]])</f>
        <v>2014</v>
      </c>
    </row>
    <row r="2156" spans="1:22" ht="28.7" x14ac:dyDescent="0.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 s="8">
        <v>1390921827</v>
      </c>
      <c r="J2156" s="8">
        <v>1389193827</v>
      </c>
      <c r="K2156" t="b">
        <v>0</v>
      </c>
      <c r="L2156">
        <v>2</v>
      </c>
      <c r="M2156" t="b">
        <v>0</v>
      </c>
      <c r="N2156" s="5">
        <f>Table1[[#This Row],[pledged]]/Table1[[#This Row],[backers_count]]</f>
        <v>1</v>
      </c>
      <c r="O2156" s="1">
        <f t="shared" si="101"/>
        <v>1</v>
      </c>
      <c r="P2156" s="5" t="s">
        <v>8281</v>
      </c>
      <c r="Q2156" s="1" t="s">
        <v>8334</v>
      </c>
      <c r="R2156" s="1" t="s">
        <v>8335</v>
      </c>
      <c r="S2156" s="9">
        <f t="shared" si="99"/>
        <v>41647.632256944446</v>
      </c>
      <c r="T2156" s="11">
        <f t="shared" si="100"/>
        <v>41667.632256944446</v>
      </c>
      <c r="U2156" s="12" t="str">
        <f>TEXT(Table1[[#This Row],[Date Created Conversion (Launched at)]],"mmmm")</f>
        <v>January</v>
      </c>
      <c r="V2156" s="12">
        <f>YEAR(Table1[[#This Row],[Date Created Conversion (Launched at)]])</f>
        <v>2014</v>
      </c>
    </row>
    <row r="2157" spans="1:22" ht="43" x14ac:dyDescent="0.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 s="8">
        <v>1459443385</v>
      </c>
      <c r="J2157" s="8">
        <v>1456854985</v>
      </c>
      <c r="K2157" t="b">
        <v>0</v>
      </c>
      <c r="L2157">
        <v>5</v>
      </c>
      <c r="M2157" t="b">
        <v>0</v>
      </c>
      <c r="N2157" s="5">
        <f>Table1[[#This Row],[pledged]]/Table1[[#This Row],[backers_count]]</f>
        <v>23</v>
      </c>
      <c r="O2157" s="1">
        <f t="shared" si="101"/>
        <v>2</v>
      </c>
      <c r="P2157" s="5" t="s">
        <v>8281</v>
      </c>
      <c r="Q2157" s="1" t="s">
        <v>8334</v>
      </c>
      <c r="R2157" s="1" t="s">
        <v>8335</v>
      </c>
      <c r="S2157" s="9">
        <f t="shared" si="99"/>
        <v>42430.747511574074</v>
      </c>
      <c r="T2157" s="11">
        <f t="shared" si="100"/>
        <v>42460.70584490741</v>
      </c>
      <c r="U2157" s="12" t="str">
        <f>TEXT(Table1[[#This Row],[Date Created Conversion (Launched at)]],"mmmm")</f>
        <v>March</v>
      </c>
      <c r="V2157" s="12">
        <f>YEAR(Table1[[#This Row],[Date Created Conversion (Launched at)]])</f>
        <v>2016</v>
      </c>
    </row>
    <row r="2158" spans="1:22" ht="43" x14ac:dyDescent="0.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 s="8">
        <v>1379363406</v>
      </c>
      <c r="J2158" s="8">
        <v>1375475406</v>
      </c>
      <c r="K2158" t="b">
        <v>0</v>
      </c>
      <c r="L2158">
        <v>83</v>
      </c>
      <c r="M2158" t="b">
        <v>0</v>
      </c>
      <c r="N2158" s="5">
        <f>Table1[[#This Row],[pledged]]/Table1[[#This Row],[backers_count]]</f>
        <v>17.987951807228917</v>
      </c>
      <c r="O2158" s="1">
        <f t="shared" si="101"/>
        <v>3</v>
      </c>
      <c r="P2158" s="5" t="s">
        <v>8281</v>
      </c>
      <c r="Q2158" s="1" t="s">
        <v>8334</v>
      </c>
      <c r="R2158" s="1" t="s">
        <v>8335</v>
      </c>
      <c r="S2158" s="9">
        <f t="shared" si="99"/>
        <v>41488.85423611111</v>
      </c>
      <c r="T2158" s="11">
        <f t="shared" si="100"/>
        <v>41533.85423611111</v>
      </c>
      <c r="U2158" s="12" t="str">
        <f>TEXT(Table1[[#This Row],[Date Created Conversion (Launched at)]],"mmmm")</f>
        <v>August</v>
      </c>
      <c r="V2158" s="12">
        <f>YEAR(Table1[[#This Row],[Date Created Conversion (Launched at)]])</f>
        <v>2013</v>
      </c>
    </row>
    <row r="2159" spans="1:22" ht="28.7" x14ac:dyDescent="0.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 s="8">
        <v>1482479940</v>
      </c>
      <c r="J2159" s="8">
        <v>1479684783</v>
      </c>
      <c r="K2159" t="b">
        <v>0</v>
      </c>
      <c r="L2159">
        <v>57</v>
      </c>
      <c r="M2159" t="b">
        <v>0</v>
      </c>
      <c r="N2159" s="5">
        <f>Table1[[#This Row],[pledged]]/Table1[[#This Row],[backers_count]]</f>
        <v>370.94736842105266</v>
      </c>
      <c r="O2159" s="1">
        <f t="shared" si="101"/>
        <v>28</v>
      </c>
      <c r="P2159" s="5" t="s">
        <v>8281</v>
      </c>
      <c r="Q2159" s="1" t="s">
        <v>8334</v>
      </c>
      <c r="R2159" s="1" t="s">
        <v>8335</v>
      </c>
      <c r="S2159" s="9">
        <f t="shared" si="99"/>
        <v>42694.98128472222</v>
      </c>
      <c r="T2159" s="11">
        <f t="shared" si="100"/>
        <v>42727.332638888889</v>
      </c>
      <c r="U2159" s="12" t="str">
        <f>TEXT(Table1[[#This Row],[Date Created Conversion (Launched at)]],"mmmm")</f>
        <v>November</v>
      </c>
      <c r="V2159" s="12">
        <f>YEAR(Table1[[#This Row],[Date Created Conversion (Launched at)]])</f>
        <v>2016</v>
      </c>
    </row>
    <row r="2160" spans="1:22" ht="43" x14ac:dyDescent="0.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 s="8">
        <v>1360009774</v>
      </c>
      <c r="J2160" s="8">
        <v>1356121774</v>
      </c>
      <c r="K2160" t="b">
        <v>0</v>
      </c>
      <c r="L2160">
        <v>311</v>
      </c>
      <c r="M2160" t="b">
        <v>0</v>
      </c>
      <c r="N2160" s="5">
        <f>Table1[[#This Row],[pledged]]/Table1[[#This Row],[backers_count]]</f>
        <v>63.569485530546629</v>
      </c>
      <c r="O2160" s="1">
        <f t="shared" si="101"/>
        <v>7</v>
      </c>
      <c r="P2160" s="5" t="s">
        <v>8281</v>
      </c>
      <c r="Q2160" s="1" t="s">
        <v>8334</v>
      </c>
      <c r="R2160" s="1" t="s">
        <v>8335</v>
      </c>
      <c r="S2160" s="9">
        <f t="shared" si="99"/>
        <v>41264.853865740741</v>
      </c>
      <c r="T2160" s="11">
        <f t="shared" si="100"/>
        <v>41309.853865740741</v>
      </c>
      <c r="U2160" s="12" t="str">
        <f>TEXT(Table1[[#This Row],[Date Created Conversion (Launched at)]],"mmmm")</f>
        <v>December</v>
      </c>
      <c r="V2160" s="12">
        <f>YEAR(Table1[[#This Row],[Date Created Conversion (Launched at)]])</f>
        <v>2012</v>
      </c>
    </row>
    <row r="2161" spans="1:22" ht="57.35" x14ac:dyDescent="0.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 s="8">
        <v>1310837574</v>
      </c>
      <c r="J2161" s="8">
        <v>1308245574</v>
      </c>
      <c r="K2161" t="b">
        <v>0</v>
      </c>
      <c r="L2161">
        <v>2</v>
      </c>
      <c r="M2161" t="b">
        <v>0</v>
      </c>
      <c r="N2161" s="5">
        <f>Table1[[#This Row],[pledged]]/Table1[[#This Row],[backers_count]]</f>
        <v>13</v>
      </c>
      <c r="O2161" s="1">
        <f t="shared" si="101"/>
        <v>1</v>
      </c>
      <c r="P2161" s="5" t="s">
        <v>8281</v>
      </c>
      <c r="Q2161" s="1" t="s">
        <v>8334</v>
      </c>
      <c r="R2161" s="1" t="s">
        <v>8335</v>
      </c>
      <c r="S2161" s="9">
        <f t="shared" si="99"/>
        <v>40710.731180555558</v>
      </c>
      <c r="T2161" s="11">
        <f t="shared" si="100"/>
        <v>40740.731180555558</v>
      </c>
      <c r="U2161" s="12" t="str">
        <f>TEXT(Table1[[#This Row],[Date Created Conversion (Launched at)]],"mmmm")</f>
        <v>June</v>
      </c>
      <c r="V2161" s="12">
        <f>YEAR(Table1[[#This Row],[Date Created Conversion (Launched at)]])</f>
        <v>2011</v>
      </c>
    </row>
    <row r="2162" spans="1:22" ht="43" x14ac:dyDescent="0.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 s="8">
        <v>1337447105</v>
      </c>
      <c r="J2162" s="8">
        <v>1334855105</v>
      </c>
      <c r="K2162" t="b">
        <v>0</v>
      </c>
      <c r="L2162">
        <v>16</v>
      </c>
      <c r="M2162" t="b">
        <v>0</v>
      </c>
      <c r="N2162" s="5">
        <f>Table1[[#This Row],[pledged]]/Table1[[#This Row],[backers_count]]</f>
        <v>5.3125</v>
      </c>
      <c r="O2162" s="1">
        <f t="shared" si="101"/>
        <v>1</v>
      </c>
      <c r="P2162" s="5" t="s">
        <v>8281</v>
      </c>
      <c r="Q2162" s="1" t="s">
        <v>8334</v>
      </c>
      <c r="R2162" s="1" t="s">
        <v>8335</v>
      </c>
      <c r="S2162" s="9">
        <f t="shared" si="99"/>
        <v>41018.711863425924</v>
      </c>
      <c r="T2162" s="11">
        <f t="shared" si="100"/>
        <v>41048.711863425924</v>
      </c>
      <c r="U2162" s="12" t="str">
        <f>TEXT(Table1[[#This Row],[Date Created Conversion (Launched at)]],"mmmm")</f>
        <v>April</v>
      </c>
      <c r="V2162" s="12">
        <f>YEAR(Table1[[#This Row],[Date Created Conversion (Launched at)]])</f>
        <v>2012</v>
      </c>
    </row>
    <row r="2163" spans="1:22" ht="28.7" x14ac:dyDescent="0.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 s="8">
        <v>1443040059</v>
      </c>
      <c r="J2163" s="8">
        <v>1440448059</v>
      </c>
      <c r="K2163" t="b">
        <v>0</v>
      </c>
      <c r="L2163">
        <v>13</v>
      </c>
      <c r="M2163" t="b">
        <v>1</v>
      </c>
      <c r="N2163" s="5">
        <f>Table1[[#This Row],[pledged]]/Table1[[#This Row],[backers_count]]</f>
        <v>35.615384615384613</v>
      </c>
      <c r="O2163" s="1">
        <f t="shared" si="101"/>
        <v>116</v>
      </c>
      <c r="P2163" s="5" t="s">
        <v>8275</v>
      </c>
      <c r="Q2163" s="1" t="s">
        <v>8326</v>
      </c>
      <c r="R2163" s="1" t="s">
        <v>8327</v>
      </c>
      <c r="S2163" s="9">
        <f t="shared" si="99"/>
        <v>42240.852534722224</v>
      </c>
      <c r="T2163" s="11">
        <f t="shared" si="100"/>
        <v>42270.852534722224</v>
      </c>
      <c r="U2163" s="12" t="str">
        <f>TEXT(Table1[[#This Row],[Date Created Conversion (Launched at)]],"mmmm")</f>
        <v>August</v>
      </c>
      <c r="V2163" s="12">
        <f>YEAR(Table1[[#This Row],[Date Created Conversion (Launched at)]])</f>
        <v>2015</v>
      </c>
    </row>
    <row r="2164" spans="1:22" ht="43" x14ac:dyDescent="0.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 s="8">
        <v>1406226191</v>
      </c>
      <c r="J2164" s="8">
        <v>1403547791</v>
      </c>
      <c r="K2164" t="b">
        <v>0</v>
      </c>
      <c r="L2164">
        <v>58</v>
      </c>
      <c r="M2164" t="b">
        <v>1</v>
      </c>
      <c r="N2164" s="5">
        <f>Table1[[#This Row],[pledged]]/Table1[[#This Row],[backers_count]]</f>
        <v>87.103448275862064</v>
      </c>
      <c r="O2164" s="1">
        <f t="shared" si="101"/>
        <v>112</v>
      </c>
      <c r="P2164" s="5" t="s">
        <v>8275</v>
      </c>
      <c r="Q2164" s="1" t="s">
        <v>8326</v>
      </c>
      <c r="R2164" s="1" t="s">
        <v>8327</v>
      </c>
      <c r="S2164" s="9">
        <f t="shared" si="99"/>
        <v>41813.766099537039</v>
      </c>
      <c r="T2164" s="11">
        <f t="shared" si="100"/>
        <v>41844.766099537039</v>
      </c>
      <c r="U2164" s="12" t="str">
        <f>TEXT(Table1[[#This Row],[Date Created Conversion (Launched at)]],"mmmm")</f>
        <v>June</v>
      </c>
      <c r="V2164" s="12">
        <f>YEAR(Table1[[#This Row],[Date Created Conversion (Launched at)]])</f>
        <v>2014</v>
      </c>
    </row>
    <row r="2165" spans="1:22" ht="43" x14ac:dyDescent="0.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 s="8">
        <v>1433735400</v>
      </c>
      <c r="J2165" s="8">
        <v>1429306520</v>
      </c>
      <c r="K2165" t="b">
        <v>0</v>
      </c>
      <c r="L2165">
        <v>44</v>
      </c>
      <c r="M2165" t="b">
        <v>1</v>
      </c>
      <c r="N2165" s="5">
        <f>Table1[[#This Row],[pledged]]/Table1[[#This Row],[backers_count]]</f>
        <v>75.11363636363636</v>
      </c>
      <c r="O2165" s="1">
        <f t="shared" si="101"/>
        <v>132</v>
      </c>
      <c r="P2165" s="5" t="s">
        <v>8275</v>
      </c>
      <c r="Q2165" s="1" t="s">
        <v>8326</v>
      </c>
      <c r="R2165" s="1" t="s">
        <v>8327</v>
      </c>
      <c r="S2165" s="9">
        <f t="shared" si="99"/>
        <v>42111.899537037039</v>
      </c>
      <c r="T2165" s="11">
        <f t="shared" si="100"/>
        <v>42163.159722222219</v>
      </c>
      <c r="U2165" s="12" t="str">
        <f>TEXT(Table1[[#This Row],[Date Created Conversion (Launched at)]],"mmmm")</f>
        <v>April</v>
      </c>
      <c r="V2165" s="12">
        <f>YEAR(Table1[[#This Row],[Date Created Conversion (Launched at)]])</f>
        <v>2015</v>
      </c>
    </row>
    <row r="2166" spans="1:22" ht="28.7" x14ac:dyDescent="0.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 s="8">
        <v>1466827140</v>
      </c>
      <c r="J2166" s="8">
        <v>1464196414</v>
      </c>
      <c r="K2166" t="b">
        <v>0</v>
      </c>
      <c r="L2166">
        <v>83</v>
      </c>
      <c r="M2166" t="b">
        <v>1</v>
      </c>
      <c r="N2166" s="5">
        <f>Table1[[#This Row],[pledged]]/Table1[[#This Row],[backers_count]]</f>
        <v>68.01204819277109</v>
      </c>
      <c r="O2166" s="1">
        <f t="shared" si="101"/>
        <v>103</v>
      </c>
      <c r="P2166" s="5" t="s">
        <v>8275</v>
      </c>
      <c r="Q2166" s="1" t="s">
        <v>8326</v>
      </c>
      <c r="R2166" s="1" t="s">
        <v>8327</v>
      </c>
      <c r="S2166" s="9">
        <f t="shared" si="99"/>
        <v>42515.71775462963</v>
      </c>
      <c r="T2166" s="11">
        <f t="shared" si="100"/>
        <v>42546.165972222225</v>
      </c>
      <c r="U2166" s="12" t="str">
        <f>TEXT(Table1[[#This Row],[Date Created Conversion (Launched at)]],"mmmm")</f>
        <v>May</v>
      </c>
      <c r="V2166" s="12">
        <f>YEAR(Table1[[#This Row],[Date Created Conversion (Launched at)]])</f>
        <v>2016</v>
      </c>
    </row>
    <row r="2167" spans="1:22" ht="43" x14ac:dyDescent="0.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 s="8">
        <v>1460127635</v>
      </c>
      <c r="J2167" s="8">
        <v>1457539235</v>
      </c>
      <c r="K2167" t="b">
        <v>0</v>
      </c>
      <c r="L2167">
        <v>117</v>
      </c>
      <c r="M2167" t="b">
        <v>1</v>
      </c>
      <c r="N2167" s="5">
        <f>Table1[[#This Row],[pledged]]/Table1[[#This Row],[backers_count]]</f>
        <v>29.623931623931625</v>
      </c>
      <c r="O2167" s="1">
        <f t="shared" si="101"/>
        <v>139</v>
      </c>
      <c r="P2167" s="5" t="s">
        <v>8275</v>
      </c>
      <c r="Q2167" s="1" t="s">
        <v>8326</v>
      </c>
      <c r="R2167" s="1" t="s">
        <v>8327</v>
      </c>
      <c r="S2167" s="9">
        <f t="shared" si="99"/>
        <v>42438.667071759264</v>
      </c>
      <c r="T2167" s="11">
        <f t="shared" si="100"/>
        <v>42468.625405092593</v>
      </c>
      <c r="U2167" s="12" t="str">
        <f>TEXT(Table1[[#This Row],[Date Created Conversion (Launched at)]],"mmmm")</f>
        <v>March</v>
      </c>
      <c r="V2167" s="12">
        <f>YEAR(Table1[[#This Row],[Date Created Conversion (Launched at)]])</f>
        <v>2016</v>
      </c>
    </row>
    <row r="2168" spans="1:22" ht="57.35" x14ac:dyDescent="0.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 s="8">
        <v>1417813618</v>
      </c>
      <c r="J2168" s="8">
        <v>1413922018</v>
      </c>
      <c r="K2168" t="b">
        <v>0</v>
      </c>
      <c r="L2168">
        <v>32</v>
      </c>
      <c r="M2168" t="b">
        <v>1</v>
      </c>
      <c r="N2168" s="5">
        <f>Table1[[#This Row],[pledged]]/Table1[[#This Row],[backers_count]]</f>
        <v>91.625</v>
      </c>
      <c r="O2168" s="1">
        <f t="shared" si="101"/>
        <v>147</v>
      </c>
      <c r="P2168" s="5" t="s">
        <v>8275</v>
      </c>
      <c r="Q2168" s="1" t="s">
        <v>8326</v>
      </c>
      <c r="R2168" s="1" t="s">
        <v>8327</v>
      </c>
      <c r="S2168" s="9">
        <f t="shared" si="99"/>
        <v>41933.838171296295</v>
      </c>
      <c r="T2168" s="11">
        <f t="shared" si="100"/>
        <v>41978.879837962959</v>
      </c>
      <c r="U2168" s="12" t="str">
        <f>TEXT(Table1[[#This Row],[Date Created Conversion (Launched at)]],"mmmm")</f>
        <v>October</v>
      </c>
      <c r="V2168" s="12">
        <f>YEAR(Table1[[#This Row],[Date Created Conversion (Launched at)]])</f>
        <v>2014</v>
      </c>
    </row>
    <row r="2169" spans="1:22" ht="28.7" x14ac:dyDescent="0.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 s="8">
        <v>1347672937</v>
      </c>
      <c r="J2169" s="8">
        <v>1346463337</v>
      </c>
      <c r="K2169" t="b">
        <v>0</v>
      </c>
      <c r="L2169">
        <v>8</v>
      </c>
      <c r="M2169" t="b">
        <v>1</v>
      </c>
      <c r="N2169" s="5">
        <f>Table1[[#This Row],[pledged]]/Table1[[#This Row],[backers_count]]</f>
        <v>22.5</v>
      </c>
      <c r="O2169" s="1">
        <f t="shared" si="101"/>
        <v>120</v>
      </c>
      <c r="P2169" s="5" t="s">
        <v>8275</v>
      </c>
      <c r="Q2169" s="1" t="s">
        <v>8326</v>
      </c>
      <c r="R2169" s="1" t="s">
        <v>8327</v>
      </c>
      <c r="S2169" s="9">
        <f t="shared" si="99"/>
        <v>41153.066400462965</v>
      </c>
      <c r="T2169" s="11">
        <f t="shared" si="100"/>
        <v>41167.066400462965</v>
      </c>
      <c r="U2169" s="12" t="str">
        <f>TEXT(Table1[[#This Row],[Date Created Conversion (Launched at)]],"mmmm")</f>
        <v>September</v>
      </c>
      <c r="V2169" s="12">
        <f>YEAR(Table1[[#This Row],[Date Created Conversion (Launched at)]])</f>
        <v>2012</v>
      </c>
    </row>
    <row r="2170" spans="1:22" ht="28.7" x14ac:dyDescent="0.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 s="8">
        <v>1486702800</v>
      </c>
      <c r="J2170" s="8">
        <v>1484058261</v>
      </c>
      <c r="K2170" t="b">
        <v>0</v>
      </c>
      <c r="L2170">
        <v>340</v>
      </c>
      <c r="M2170" t="b">
        <v>1</v>
      </c>
      <c r="N2170" s="5">
        <f>Table1[[#This Row],[pledged]]/Table1[[#This Row],[backers_count]]</f>
        <v>64.366735294117646</v>
      </c>
      <c r="O2170" s="1">
        <f t="shared" si="101"/>
        <v>122</v>
      </c>
      <c r="P2170" s="5" t="s">
        <v>8275</v>
      </c>
      <c r="Q2170" s="1" t="s">
        <v>8326</v>
      </c>
      <c r="R2170" s="1" t="s">
        <v>8327</v>
      </c>
      <c r="S2170" s="9">
        <f t="shared" si="99"/>
        <v>42745.600243055553</v>
      </c>
      <c r="T2170" s="11">
        <f t="shared" si="100"/>
        <v>42776.208333333328</v>
      </c>
      <c r="U2170" s="12" t="str">
        <f>TEXT(Table1[[#This Row],[Date Created Conversion (Launched at)]],"mmmm")</f>
        <v>January</v>
      </c>
      <c r="V2170" s="12">
        <f>YEAR(Table1[[#This Row],[Date Created Conversion (Launched at)]])</f>
        <v>2017</v>
      </c>
    </row>
    <row r="2171" spans="1:22" ht="43" x14ac:dyDescent="0.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 s="8">
        <v>1488473351</v>
      </c>
      <c r="J2171" s="8">
        <v>1488214151</v>
      </c>
      <c r="K2171" t="b">
        <v>0</v>
      </c>
      <c r="L2171">
        <v>7</v>
      </c>
      <c r="M2171" t="b">
        <v>1</v>
      </c>
      <c r="N2171" s="5">
        <f>Table1[[#This Row],[pledged]]/Table1[[#This Row],[backers_count]]</f>
        <v>21.857142857142858</v>
      </c>
      <c r="O2171" s="1">
        <f t="shared" si="101"/>
        <v>100</v>
      </c>
      <c r="P2171" s="5" t="s">
        <v>8275</v>
      </c>
      <c r="Q2171" s="1" t="s">
        <v>8326</v>
      </c>
      <c r="R2171" s="1" t="s">
        <v>8327</v>
      </c>
      <c r="S2171" s="9">
        <f t="shared" si="99"/>
        <v>42793.700821759259</v>
      </c>
      <c r="T2171" s="11">
        <f t="shared" si="100"/>
        <v>42796.700821759259</v>
      </c>
      <c r="U2171" s="12" t="str">
        <f>TEXT(Table1[[#This Row],[Date Created Conversion (Launched at)]],"mmmm")</f>
        <v>February</v>
      </c>
      <c r="V2171" s="12">
        <f>YEAR(Table1[[#This Row],[Date Created Conversion (Launched at)]])</f>
        <v>2017</v>
      </c>
    </row>
    <row r="2172" spans="1:22" ht="43" x14ac:dyDescent="0.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 s="8">
        <v>1440266422</v>
      </c>
      <c r="J2172" s="8">
        <v>1436810422</v>
      </c>
      <c r="K2172" t="b">
        <v>0</v>
      </c>
      <c r="L2172">
        <v>19</v>
      </c>
      <c r="M2172" t="b">
        <v>1</v>
      </c>
      <c r="N2172" s="5">
        <f>Table1[[#This Row],[pledged]]/Table1[[#This Row],[backers_count]]</f>
        <v>33.315789473684212</v>
      </c>
      <c r="O2172" s="1">
        <f t="shared" si="101"/>
        <v>181</v>
      </c>
      <c r="P2172" s="5" t="s">
        <v>8275</v>
      </c>
      <c r="Q2172" s="1" t="s">
        <v>8326</v>
      </c>
      <c r="R2172" s="1" t="s">
        <v>8327</v>
      </c>
      <c r="S2172" s="9">
        <f t="shared" si="99"/>
        <v>42198.750254629631</v>
      </c>
      <c r="T2172" s="11">
        <f t="shared" si="100"/>
        <v>42238.750254629631</v>
      </c>
      <c r="U2172" s="12" t="str">
        <f>TEXT(Table1[[#This Row],[Date Created Conversion (Launched at)]],"mmmm")</f>
        <v>July</v>
      </c>
      <c r="V2172" s="12">
        <f>YEAR(Table1[[#This Row],[Date Created Conversion (Launched at)]])</f>
        <v>2015</v>
      </c>
    </row>
    <row r="2173" spans="1:22" ht="43" x14ac:dyDescent="0.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 s="8">
        <v>1434949200</v>
      </c>
      <c r="J2173" s="8">
        <v>1431903495</v>
      </c>
      <c r="K2173" t="b">
        <v>0</v>
      </c>
      <c r="L2173">
        <v>47</v>
      </c>
      <c r="M2173" t="b">
        <v>1</v>
      </c>
      <c r="N2173" s="5">
        <f>Table1[[#This Row],[pledged]]/Table1[[#This Row],[backers_count]]</f>
        <v>90.276595744680847</v>
      </c>
      <c r="O2173" s="1">
        <f t="shared" si="101"/>
        <v>106</v>
      </c>
      <c r="P2173" s="5" t="s">
        <v>8275</v>
      </c>
      <c r="Q2173" s="1" t="s">
        <v>8326</v>
      </c>
      <c r="R2173" s="1" t="s">
        <v>8327</v>
      </c>
      <c r="S2173" s="9">
        <f t="shared" si="99"/>
        <v>42141.95711805555</v>
      </c>
      <c r="T2173" s="11">
        <f t="shared" si="100"/>
        <v>42177.208333333328</v>
      </c>
      <c r="U2173" s="12" t="str">
        <f>TEXT(Table1[[#This Row],[Date Created Conversion (Launched at)]],"mmmm")</f>
        <v>May</v>
      </c>
      <c r="V2173" s="12">
        <f>YEAR(Table1[[#This Row],[Date Created Conversion (Launched at)]])</f>
        <v>2015</v>
      </c>
    </row>
    <row r="2174" spans="1:22" ht="43" x14ac:dyDescent="0.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 s="8">
        <v>1429365320</v>
      </c>
      <c r="J2174" s="8">
        <v>1426773320</v>
      </c>
      <c r="K2174" t="b">
        <v>0</v>
      </c>
      <c r="L2174">
        <v>13</v>
      </c>
      <c r="M2174" t="b">
        <v>1</v>
      </c>
      <c r="N2174" s="5">
        <f>Table1[[#This Row],[pledged]]/Table1[[#This Row],[backers_count]]</f>
        <v>76.92307692307692</v>
      </c>
      <c r="O2174" s="1">
        <f t="shared" si="101"/>
        <v>100</v>
      </c>
      <c r="P2174" s="5" t="s">
        <v>8275</v>
      </c>
      <c r="Q2174" s="1" t="s">
        <v>8326</v>
      </c>
      <c r="R2174" s="1" t="s">
        <v>8327</v>
      </c>
      <c r="S2174" s="9">
        <f t="shared" si="99"/>
        <v>42082.580092592594</v>
      </c>
      <c r="T2174" s="11">
        <f t="shared" si="100"/>
        <v>42112.580092592594</v>
      </c>
      <c r="U2174" s="12" t="str">
        <f>TEXT(Table1[[#This Row],[Date Created Conversion (Launched at)]],"mmmm")</f>
        <v>March</v>
      </c>
      <c r="V2174" s="12">
        <f>YEAR(Table1[[#This Row],[Date Created Conversion (Launched at)]])</f>
        <v>2015</v>
      </c>
    </row>
    <row r="2175" spans="1:22" ht="43" x14ac:dyDescent="0.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 s="8">
        <v>1378785540</v>
      </c>
      <c r="J2175" s="8">
        <v>1376066243</v>
      </c>
      <c r="K2175" t="b">
        <v>0</v>
      </c>
      <c r="L2175">
        <v>90</v>
      </c>
      <c r="M2175" t="b">
        <v>1</v>
      </c>
      <c r="N2175" s="5">
        <f>Table1[[#This Row],[pledged]]/Table1[[#This Row],[backers_count]]</f>
        <v>59.233333333333334</v>
      </c>
      <c r="O2175" s="1">
        <f t="shared" si="101"/>
        <v>127</v>
      </c>
      <c r="P2175" s="5" t="s">
        <v>8275</v>
      </c>
      <c r="Q2175" s="1" t="s">
        <v>8326</v>
      </c>
      <c r="R2175" s="1" t="s">
        <v>8327</v>
      </c>
      <c r="S2175" s="9">
        <f t="shared" si="99"/>
        <v>41495.692627314813</v>
      </c>
      <c r="T2175" s="11">
        <f t="shared" si="100"/>
        <v>41527.165972222225</v>
      </c>
      <c r="U2175" s="12" t="str">
        <f>TEXT(Table1[[#This Row],[Date Created Conversion (Launched at)]],"mmmm")</f>
        <v>August</v>
      </c>
      <c r="V2175" s="12">
        <f>YEAR(Table1[[#This Row],[Date Created Conversion (Launched at)]])</f>
        <v>2013</v>
      </c>
    </row>
    <row r="2176" spans="1:22" ht="43" x14ac:dyDescent="0.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 s="8">
        <v>1462453307</v>
      </c>
      <c r="J2176" s="8">
        <v>1459861307</v>
      </c>
      <c r="K2176" t="b">
        <v>0</v>
      </c>
      <c r="L2176">
        <v>63</v>
      </c>
      <c r="M2176" t="b">
        <v>1</v>
      </c>
      <c r="N2176" s="5">
        <f>Table1[[#This Row],[pledged]]/Table1[[#This Row],[backers_count]]</f>
        <v>65.38095238095238</v>
      </c>
      <c r="O2176" s="1">
        <f t="shared" si="101"/>
        <v>103</v>
      </c>
      <c r="P2176" s="5" t="s">
        <v>8275</v>
      </c>
      <c r="Q2176" s="1" t="s">
        <v>8326</v>
      </c>
      <c r="R2176" s="1" t="s">
        <v>8327</v>
      </c>
      <c r="S2176" s="9">
        <f t="shared" si="99"/>
        <v>42465.542905092589</v>
      </c>
      <c r="T2176" s="11">
        <f t="shared" si="100"/>
        <v>42495.542905092589</v>
      </c>
      <c r="U2176" s="12" t="str">
        <f>TEXT(Table1[[#This Row],[Date Created Conversion (Launched at)]],"mmmm")</f>
        <v>April</v>
      </c>
      <c r="V2176" s="12">
        <f>YEAR(Table1[[#This Row],[Date Created Conversion (Launched at)]])</f>
        <v>2016</v>
      </c>
    </row>
    <row r="2177" spans="1:22" ht="43" x14ac:dyDescent="0.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 s="8">
        <v>1469059986</v>
      </c>
      <c r="J2177" s="8">
        <v>1468455186</v>
      </c>
      <c r="K2177" t="b">
        <v>0</v>
      </c>
      <c r="L2177">
        <v>26</v>
      </c>
      <c r="M2177" t="b">
        <v>1</v>
      </c>
      <c r="N2177" s="5">
        <f>Table1[[#This Row],[pledged]]/Table1[[#This Row],[backers_count]]</f>
        <v>67.307692307692307</v>
      </c>
      <c r="O2177" s="1">
        <f t="shared" si="101"/>
        <v>250</v>
      </c>
      <c r="P2177" s="5" t="s">
        <v>8275</v>
      </c>
      <c r="Q2177" s="1" t="s">
        <v>8326</v>
      </c>
      <c r="R2177" s="1" t="s">
        <v>8327</v>
      </c>
      <c r="S2177" s="9">
        <f t="shared" si="99"/>
        <v>42565.009097222224</v>
      </c>
      <c r="T2177" s="11">
        <f t="shared" si="100"/>
        <v>42572.009097222224</v>
      </c>
      <c r="U2177" s="12" t="str">
        <f>TEXT(Table1[[#This Row],[Date Created Conversion (Launched at)]],"mmmm")</f>
        <v>July</v>
      </c>
      <c r="V2177" s="12">
        <f>YEAR(Table1[[#This Row],[Date Created Conversion (Launched at)]])</f>
        <v>2016</v>
      </c>
    </row>
    <row r="2178" spans="1:22" ht="43" x14ac:dyDescent="0.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 s="8">
        <v>1430579509</v>
      </c>
      <c r="J2178" s="8">
        <v>1427987509</v>
      </c>
      <c r="K2178" t="b">
        <v>0</v>
      </c>
      <c r="L2178">
        <v>71</v>
      </c>
      <c r="M2178" t="b">
        <v>1</v>
      </c>
      <c r="N2178" s="5">
        <f>Table1[[#This Row],[pledged]]/Table1[[#This Row],[backers_count]]</f>
        <v>88.74647887323944</v>
      </c>
      <c r="O2178" s="1">
        <f t="shared" si="101"/>
        <v>126</v>
      </c>
      <c r="P2178" s="5" t="s">
        <v>8275</v>
      </c>
      <c r="Q2178" s="1" t="s">
        <v>8326</v>
      </c>
      <c r="R2178" s="1" t="s">
        <v>8327</v>
      </c>
      <c r="S2178" s="9">
        <f t="shared" ref="S2178:S2241" si="102">(J2178/86400)+DATE(1970,1,1)</f>
        <v>42096.633206018523</v>
      </c>
      <c r="T2178" s="11">
        <f t="shared" ref="T2178:T2241" si="103">(I2178/86400)+DATE(1970,1,1)</f>
        <v>42126.633206018523</v>
      </c>
      <c r="U2178" s="12" t="str">
        <f>TEXT(Table1[[#This Row],[Date Created Conversion (Launched at)]],"mmmm")</f>
        <v>April</v>
      </c>
      <c r="V2178" s="12">
        <f>YEAR(Table1[[#This Row],[Date Created Conversion (Launched at)]])</f>
        <v>2015</v>
      </c>
    </row>
    <row r="2179" spans="1:22" ht="57.35" x14ac:dyDescent="0.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 s="8">
        <v>1465192867</v>
      </c>
      <c r="J2179" s="8">
        <v>1463032867</v>
      </c>
      <c r="K2179" t="b">
        <v>0</v>
      </c>
      <c r="L2179">
        <v>38</v>
      </c>
      <c r="M2179" t="b">
        <v>1</v>
      </c>
      <c r="N2179" s="5">
        <f>Table1[[#This Row],[pledged]]/Table1[[#This Row],[backers_count]]</f>
        <v>65.868421052631575</v>
      </c>
      <c r="O2179" s="1">
        <f t="shared" ref="O2179:O2242" si="104">ROUND(($E2179/$D2179)*100,0)</f>
        <v>100</v>
      </c>
      <c r="P2179" s="5" t="s">
        <v>8275</v>
      </c>
      <c r="Q2179" s="1" t="s">
        <v>8326</v>
      </c>
      <c r="R2179" s="1" t="s">
        <v>8327</v>
      </c>
      <c r="S2179" s="9">
        <f t="shared" si="102"/>
        <v>42502.250775462962</v>
      </c>
      <c r="T2179" s="11">
        <f t="shared" si="103"/>
        <v>42527.250775462962</v>
      </c>
      <c r="U2179" s="12" t="str">
        <f>TEXT(Table1[[#This Row],[Date Created Conversion (Launched at)]],"mmmm")</f>
        <v>May</v>
      </c>
      <c r="V2179" s="12">
        <f>YEAR(Table1[[#This Row],[Date Created Conversion (Launched at)]])</f>
        <v>2016</v>
      </c>
    </row>
    <row r="2180" spans="1:22" ht="43" x14ac:dyDescent="0.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 s="8">
        <v>1484752597</v>
      </c>
      <c r="J2180" s="8">
        <v>1482160597</v>
      </c>
      <c r="K2180" t="b">
        <v>0</v>
      </c>
      <c r="L2180">
        <v>859</v>
      </c>
      <c r="M2180" t="b">
        <v>1</v>
      </c>
      <c r="N2180" s="5">
        <f>Table1[[#This Row],[pledged]]/Table1[[#This Row],[backers_count]]</f>
        <v>40.349243306169967</v>
      </c>
      <c r="O2180" s="1">
        <f t="shared" si="104"/>
        <v>139</v>
      </c>
      <c r="P2180" s="5" t="s">
        <v>8275</v>
      </c>
      <c r="Q2180" s="1" t="s">
        <v>8326</v>
      </c>
      <c r="R2180" s="1" t="s">
        <v>8327</v>
      </c>
      <c r="S2180" s="9">
        <f t="shared" si="102"/>
        <v>42723.63653935185</v>
      </c>
      <c r="T2180" s="11">
        <f t="shared" si="103"/>
        <v>42753.63653935185</v>
      </c>
      <c r="U2180" s="12" t="str">
        <f>TEXT(Table1[[#This Row],[Date Created Conversion (Launched at)]],"mmmm")</f>
        <v>December</v>
      </c>
      <c r="V2180" s="12">
        <f>YEAR(Table1[[#This Row],[Date Created Conversion (Launched at)]])</f>
        <v>2016</v>
      </c>
    </row>
    <row r="2181" spans="1:22" ht="43" x14ac:dyDescent="0.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 s="8">
        <v>1428725192</v>
      </c>
      <c r="J2181" s="8">
        <v>1426133192</v>
      </c>
      <c r="K2181" t="b">
        <v>0</v>
      </c>
      <c r="L2181">
        <v>21</v>
      </c>
      <c r="M2181" t="b">
        <v>1</v>
      </c>
      <c r="N2181" s="5">
        <f>Table1[[#This Row],[pledged]]/Table1[[#This Row],[backers_count]]</f>
        <v>76.857142857142861</v>
      </c>
      <c r="O2181" s="1">
        <f t="shared" si="104"/>
        <v>161</v>
      </c>
      <c r="P2181" s="5" t="s">
        <v>8275</v>
      </c>
      <c r="Q2181" s="1" t="s">
        <v>8326</v>
      </c>
      <c r="R2181" s="1" t="s">
        <v>8327</v>
      </c>
      <c r="S2181" s="9">
        <f t="shared" si="102"/>
        <v>42075.171203703707</v>
      </c>
      <c r="T2181" s="11">
        <f t="shared" si="103"/>
        <v>42105.171203703707</v>
      </c>
      <c r="U2181" s="12" t="str">
        <f>TEXT(Table1[[#This Row],[Date Created Conversion (Launched at)]],"mmmm")</f>
        <v>March</v>
      </c>
      <c r="V2181" s="12">
        <f>YEAR(Table1[[#This Row],[Date Created Conversion (Launched at)]])</f>
        <v>2015</v>
      </c>
    </row>
    <row r="2182" spans="1:22" ht="28.7" x14ac:dyDescent="0.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 s="8">
        <v>1447434268</v>
      </c>
      <c r="J2182" s="8">
        <v>1443801868</v>
      </c>
      <c r="K2182" t="b">
        <v>0</v>
      </c>
      <c r="L2182">
        <v>78</v>
      </c>
      <c r="M2182" t="b">
        <v>1</v>
      </c>
      <c r="N2182" s="5">
        <f>Table1[[#This Row],[pledged]]/Table1[[#This Row],[backers_count]]</f>
        <v>68.707820512820518</v>
      </c>
      <c r="O2182" s="1">
        <f t="shared" si="104"/>
        <v>107</v>
      </c>
      <c r="P2182" s="5" t="s">
        <v>8275</v>
      </c>
      <c r="Q2182" s="1" t="s">
        <v>8326</v>
      </c>
      <c r="R2182" s="1" t="s">
        <v>8327</v>
      </c>
      <c r="S2182" s="9">
        <f t="shared" si="102"/>
        <v>42279.669768518521</v>
      </c>
      <c r="T2182" s="11">
        <f t="shared" si="103"/>
        <v>42321.711435185185</v>
      </c>
      <c r="U2182" s="12" t="str">
        <f>TEXT(Table1[[#This Row],[Date Created Conversion (Launched at)]],"mmmm")</f>
        <v>October</v>
      </c>
      <c r="V2182" s="12">
        <f>YEAR(Table1[[#This Row],[Date Created Conversion (Launched at)]])</f>
        <v>2015</v>
      </c>
    </row>
    <row r="2183" spans="1:22" ht="43" x14ac:dyDescent="0.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 s="8">
        <v>1487635653</v>
      </c>
      <c r="J2183" s="8">
        <v>1486426053</v>
      </c>
      <c r="K2183" t="b">
        <v>0</v>
      </c>
      <c r="L2183">
        <v>53</v>
      </c>
      <c r="M2183" t="b">
        <v>1</v>
      </c>
      <c r="N2183" s="5">
        <f>Table1[[#This Row],[pledged]]/Table1[[#This Row],[backers_count]]</f>
        <v>57.773584905660378</v>
      </c>
      <c r="O2183" s="1">
        <f t="shared" si="104"/>
        <v>153</v>
      </c>
      <c r="P2183" s="5" t="s">
        <v>8296</v>
      </c>
      <c r="Q2183" s="1" t="s">
        <v>8334</v>
      </c>
      <c r="R2183" s="1" t="s">
        <v>8352</v>
      </c>
      <c r="S2183" s="9">
        <f t="shared" si="102"/>
        <v>42773.005243055552</v>
      </c>
      <c r="T2183" s="11">
        <f t="shared" si="103"/>
        <v>42787.005243055552</v>
      </c>
      <c r="U2183" s="12" t="str">
        <f>TEXT(Table1[[#This Row],[Date Created Conversion (Launched at)]],"mmmm")</f>
        <v>February</v>
      </c>
      <c r="V2183" s="12">
        <f>YEAR(Table1[[#This Row],[Date Created Conversion (Launched at)]])</f>
        <v>2017</v>
      </c>
    </row>
    <row r="2184" spans="1:22" ht="43" x14ac:dyDescent="0.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 s="8">
        <v>1412285825</v>
      </c>
      <c r="J2184" s="8">
        <v>1409261825</v>
      </c>
      <c r="K2184" t="b">
        <v>0</v>
      </c>
      <c r="L2184">
        <v>356</v>
      </c>
      <c r="M2184" t="b">
        <v>1</v>
      </c>
      <c r="N2184" s="5">
        <f>Table1[[#This Row],[pledged]]/Table1[[#This Row],[backers_count]]</f>
        <v>44.171348314606739</v>
      </c>
      <c r="O2184" s="1">
        <f t="shared" si="104"/>
        <v>524</v>
      </c>
      <c r="P2184" s="5" t="s">
        <v>8296</v>
      </c>
      <c r="Q2184" s="1" t="s">
        <v>8334</v>
      </c>
      <c r="R2184" s="1" t="s">
        <v>8352</v>
      </c>
      <c r="S2184" s="9">
        <f t="shared" si="102"/>
        <v>41879.900752314818</v>
      </c>
      <c r="T2184" s="11">
        <f t="shared" si="103"/>
        <v>41914.900752314818</v>
      </c>
      <c r="U2184" s="12" t="str">
        <f>TEXT(Table1[[#This Row],[Date Created Conversion (Launched at)]],"mmmm")</f>
        <v>August</v>
      </c>
      <c r="V2184" s="12">
        <f>YEAR(Table1[[#This Row],[Date Created Conversion (Launched at)]])</f>
        <v>2014</v>
      </c>
    </row>
    <row r="2185" spans="1:22" ht="43" x14ac:dyDescent="0.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 s="8">
        <v>1486616400</v>
      </c>
      <c r="J2185" s="8">
        <v>1484037977</v>
      </c>
      <c r="K2185" t="b">
        <v>0</v>
      </c>
      <c r="L2185">
        <v>279</v>
      </c>
      <c r="M2185" t="b">
        <v>1</v>
      </c>
      <c r="N2185" s="5">
        <f>Table1[[#This Row],[pledged]]/Table1[[#This Row],[backers_count]]</f>
        <v>31.566308243727597</v>
      </c>
      <c r="O2185" s="1">
        <f t="shared" si="104"/>
        <v>489</v>
      </c>
      <c r="P2185" s="5" t="s">
        <v>8296</v>
      </c>
      <c r="Q2185" s="1" t="s">
        <v>8334</v>
      </c>
      <c r="R2185" s="1" t="s">
        <v>8352</v>
      </c>
      <c r="S2185" s="9">
        <f t="shared" si="102"/>
        <v>42745.365474537037</v>
      </c>
      <c r="T2185" s="11">
        <f t="shared" si="103"/>
        <v>42775.208333333328</v>
      </c>
      <c r="U2185" s="12" t="str">
        <f>TEXT(Table1[[#This Row],[Date Created Conversion (Launched at)]],"mmmm")</f>
        <v>January</v>
      </c>
      <c r="V2185" s="12">
        <f>YEAR(Table1[[#This Row],[Date Created Conversion (Launched at)]])</f>
        <v>2017</v>
      </c>
    </row>
    <row r="2186" spans="1:22" ht="43" x14ac:dyDescent="0.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 s="8">
        <v>1453737600</v>
      </c>
      <c r="J2186" s="8">
        <v>1452530041</v>
      </c>
      <c r="K2186" t="b">
        <v>1</v>
      </c>
      <c r="L2186">
        <v>266</v>
      </c>
      <c r="M2186" t="b">
        <v>1</v>
      </c>
      <c r="N2186" s="5">
        <f>Table1[[#This Row],[pledged]]/Table1[[#This Row],[backers_count]]</f>
        <v>107.04511278195488</v>
      </c>
      <c r="O2186" s="1">
        <f t="shared" si="104"/>
        <v>285</v>
      </c>
      <c r="P2186" s="5" t="s">
        <v>8296</v>
      </c>
      <c r="Q2186" s="1" t="s">
        <v>8334</v>
      </c>
      <c r="R2186" s="1" t="s">
        <v>8352</v>
      </c>
      <c r="S2186" s="9">
        <f t="shared" si="102"/>
        <v>42380.690289351856</v>
      </c>
      <c r="T2186" s="11">
        <f t="shared" si="103"/>
        <v>42394.666666666672</v>
      </c>
      <c r="U2186" s="12" t="str">
        <f>TEXT(Table1[[#This Row],[Date Created Conversion (Launched at)]],"mmmm")</f>
        <v>January</v>
      </c>
      <c r="V2186" s="12">
        <f>YEAR(Table1[[#This Row],[Date Created Conversion (Launched at)]])</f>
        <v>2016</v>
      </c>
    </row>
    <row r="2187" spans="1:22" ht="43" x14ac:dyDescent="0.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 s="8">
        <v>1364286239</v>
      </c>
      <c r="J2187" s="8">
        <v>1360830239</v>
      </c>
      <c r="K2187" t="b">
        <v>0</v>
      </c>
      <c r="L2187">
        <v>623</v>
      </c>
      <c r="M2187" t="b">
        <v>1</v>
      </c>
      <c r="N2187" s="5">
        <f>Table1[[#This Row],[pledged]]/Table1[[#This Row],[backers_count]]</f>
        <v>149.03451043338683</v>
      </c>
      <c r="O2187" s="1">
        <f t="shared" si="104"/>
        <v>1857</v>
      </c>
      <c r="P2187" s="5" t="s">
        <v>8296</v>
      </c>
      <c r="Q2187" s="1" t="s">
        <v>8334</v>
      </c>
      <c r="R2187" s="1" t="s">
        <v>8352</v>
      </c>
      <c r="S2187" s="9">
        <f t="shared" si="102"/>
        <v>41319.349988425922</v>
      </c>
      <c r="T2187" s="11">
        <f t="shared" si="103"/>
        <v>41359.349988425922</v>
      </c>
      <c r="U2187" s="12" t="str">
        <f>TEXT(Table1[[#This Row],[Date Created Conversion (Launched at)]],"mmmm")</f>
        <v>February</v>
      </c>
      <c r="V2187" s="12">
        <f>YEAR(Table1[[#This Row],[Date Created Conversion (Launched at)]])</f>
        <v>2013</v>
      </c>
    </row>
    <row r="2188" spans="1:22" ht="43" x14ac:dyDescent="0.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 s="8">
        <v>1473213600</v>
      </c>
      <c r="J2188" s="8">
        <v>1470062743</v>
      </c>
      <c r="K2188" t="b">
        <v>0</v>
      </c>
      <c r="L2188">
        <v>392</v>
      </c>
      <c r="M2188" t="b">
        <v>1</v>
      </c>
      <c r="N2188" s="5">
        <f>Table1[[#This Row],[pledged]]/Table1[[#This Row],[backers_count]]</f>
        <v>55.956632653061227</v>
      </c>
      <c r="O2188" s="1">
        <f t="shared" si="104"/>
        <v>110</v>
      </c>
      <c r="P2188" s="5" t="s">
        <v>8296</v>
      </c>
      <c r="Q2188" s="1" t="s">
        <v>8334</v>
      </c>
      <c r="R2188" s="1" t="s">
        <v>8352</v>
      </c>
      <c r="S2188" s="9">
        <f t="shared" si="102"/>
        <v>42583.615081018521</v>
      </c>
      <c r="T2188" s="11">
        <f t="shared" si="103"/>
        <v>42620.083333333328</v>
      </c>
      <c r="U2188" s="12" t="str">
        <f>TEXT(Table1[[#This Row],[Date Created Conversion (Launched at)]],"mmmm")</f>
        <v>August</v>
      </c>
      <c r="V2188" s="12">
        <f>YEAR(Table1[[#This Row],[Date Created Conversion (Launched at)]])</f>
        <v>2016</v>
      </c>
    </row>
    <row r="2189" spans="1:22" ht="43" x14ac:dyDescent="0.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 s="8">
        <v>1428033540</v>
      </c>
      <c r="J2189" s="8">
        <v>1425531666</v>
      </c>
      <c r="K2189" t="b">
        <v>1</v>
      </c>
      <c r="L2189">
        <v>3562</v>
      </c>
      <c r="M2189" t="b">
        <v>1</v>
      </c>
      <c r="N2189" s="5">
        <f>Table1[[#This Row],[pledged]]/Table1[[#This Row],[backers_count]]</f>
        <v>56.970381807973048</v>
      </c>
      <c r="O2189" s="1">
        <f t="shared" si="104"/>
        <v>1015</v>
      </c>
      <c r="P2189" s="5" t="s">
        <v>8296</v>
      </c>
      <c r="Q2189" s="1" t="s">
        <v>8334</v>
      </c>
      <c r="R2189" s="1" t="s">
        <v>8352</v>
      </c>
      <c r="S2189" s="9">
        <f t="shared" si="102"/>
        <v>42068.209097222221</v>
      </c>
      <c r="T2189" s="11">
        <f t="shared" si="103"/>
        <v>42097.165972222225</v>
      </c>
      <c r="U2189" s="12" t="str">
        <f>TEXT(Table1[[#This Row],[Date Created Conversion (Launched at)]],"mmmm")</f>
        <v>March</v>
      </c>
      <c r="V2189" s="12">
        <f>YEAR(Table1[[#This Row],[Date Created Conversion (Launched at)]])</f>
        <v>2015</v>
      </c>
    </row>
    <row r="2190" spans="1:22" ht="43" x14ac:dyDescent="0.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 s="8">
        <v>1477414800</v>
      </c>
      <c r="J2190" s="8">
        <v>1474380241</v>
      </c>
      <c r="K2190" t="b">
        <v>0</v>
      </c>
      <c r="L2190">
        <v>514</v>
      </c>
      <c r="M2190" t="b">
        <v>1</v>
      </c>
      <c r="N2190" s="5">
        <f>Table1[[#This Row],[pledged]]/Table1[[#This Row],[backers_count]]</f>
        <v>44.056420233463037</v>
      </c>
      <c r="O2190" s="1">
        <f t="shared" si="104"/>
        <v>412</v>
      </c>
      <c r="P2190" s="5" t="s">
        <v>8296</v>
      </c>
      <c r="Q2190" s="1" t="s">
        <v>8334</v>
      </c>
      <c r="R2190" s="1" t="s">
        <v>8352</v>
      </c>
      <c r="S2190" s="9">
        <f t="shared" si="102"/>
        <v>42633.586122685185</v>
      </c>
      <c r="T2190" s="11">
        <f t="shared" si="103"/>
        <v>42668.708333333328</v>
      </c>
      <c r="U2190" s="12" t="str">
        <f>TEXT(Table1[[#This Row],[Date Created Conversion (Launched at)]],"mmmm")</f>
        <v>September</v>
      </c>
      <c r="V2190" s="12">
        <f>YEAR(Table1[[#This Row],[Date Created Conversion (Launched at)]])</f>
        <v>2016</v>
      </c>
    </row>
    <row r="2191" spans="1:22" ht="43" x14ac:dyDescent="0.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 s="8">
        <v>1461276000</v>
      </c>
      <c r="J2191" s="8">
        <v>1460055300</v>
      </c>
      <c r="K2191" t="b">
        <v>0</v>
      </c>
      <c r="L2191">
        <v>88</v>
      </c>
      <c r="M2191" t="b">
        <v>1</v>
      </c>
      <c r="N2191" s="5">
        <f>Table1[[#This Row],[pledged]]/Table1[[#This Row],[backers_count]]</f>
        <v>68.625</v>
      </c>
      <c r="O2191" s="1">
        <f t="shared" si="104"/>
        <v>503</v>
      </c>
      <c r="P2191" s="5" t="s">
        <v>8296</v>
      </c>
      <c r="Q2191" s="1" t="s">
        <v>8334</v>
      </c>
      <c r="R2191" s="1" t="s">
        <v>8352</v>
      </c>
      <c r="S2191" s="9">
        <f t="shared" si="102"/>
        <v>42467.788194444445</v>
      </c>
      <c r="T2191" s="11">
        <f t="shared" si="103"/>
        <v>42481.916666666672</v>
      </c>
      <c r="U2191" s="12" t="str">
        <f>TEXT(Table1[[#This Row],[Date Created Conversion (Launched at)]],"mmmm")</f>
        <v>April</v>
      </c>
      <c r="V2191" s="12">
        <f>YEAR(Table1[[#This Row],[Date Created Conversion (Launched at)]])</f>
        <v>2016</v>
      </c>
    </row>
    <row r="2192" spans="1:22" ht="43" x14ac:dyDescent="0.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 s="8">
        <v>1458716340</v>
      </c>
      <c r="J2192" s="8">
        <v>1455721204</v>
      </c>
      <c r="K2192" t="b">
        <v>0</v>
      </c>
      <c r="L2192">
        <v>537</v>
      </c>
      <c r="M2192" t="b">
        <v>1</v>
      </c>
      <c r="N2192" s="5">
        <f>Table1[[#This Row],[pledged]]/Table1[[#This Row],[backers_count]]</f>
        <v>65.318435754189949</v>
      </c>
      <c r="O2192" s="1">
        <f t="shared" si="104"/>
        <v>185</v>
      </c>
      <c r="P2192" s="5" t="s">
        <v>8296</v>
      </c>
      <c r="Q2192" s="1" t="s">
        <v>8334</v>
      </c>
      <c r="R2192" s="1" t="s">
        <v>8352</v>
      </c>
      <c r="S2192" s="9">
        <f t="shared" si="102"/>
        <v>42417.625046296293</v>
      </c>
      <c r="T2192" s="11">
        <f t="shared" si="103"/>
        <v>42452.290972222225</v>
      </c>
      <c r="U2192" s="12" t="str">
        <f>TEXT(Table1[[#This Row],[Date Created Conversion (Launched at)]],"mmmm")</f>
        <v>February</v>
      </c>
      <c r="V2192" s="12">
        <f>YEAR(Table1[[#This Row],[Date Created Conversion (Launched at)]])</f>
        <v>2016</v>
      </c>
    </row>
    <row r="2193" spans="1:22" ht="43" x14ac:dyDescent="0.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 s="8">
        <v>1487102427</v>
      </c>
      <c r="J2193" s="8">
        <v>1486065627</v>
      </c>
      <c r="K2193" t="b">
        <v>0</v>
      </c>
      <c r="L2193">
        <v>25</v>
      </c>
      <c r="M2193" t="b">
        <v>1</v>
      </c>
      <c r="N2193" s="5">
        <f>Table1[[#This Row],[pledged]]/Table1[[#This Row],[backers_count]]</f>
        <v>35.92</v>
      </c>
      <c r="O2193" s="1">
        <f t="shared" si="104"/>
        <v>120</v>
      </c>
      <c r="P2193" s="5" t="s">
        <v>8296</v>
      </c>
      <c r="Q2193" s="1" t="s">
        <v>8334</v>
      </c>
      <c r="R2193" s="1" t="s">
        <v>8352</v>
      </c>
      <c r="S2193" s="9">
        <f t="shared" si="102"/>
        <v>42768.833645833336</v>
      </c>
      <c r="T2193" s="11">
        <f t="shared" si="103"/>
        <v>42780.833645833336</v>
      </c>
      <c r="U2193" s="12" t="str">
        <f>TEXT(Table1[[#This Row],[Date Created Conversion (Launched at)]],"mmmm")</f>
        <v>February</v>
      </c>
      <c r="V2193" s="12">
        <f>YEAR(Table1[[#This Row],[Date Created Conversion (Launched at)]])</f>
        <v>2017</v>
      </c>
    </row>
    <row r="2194" spans="1:22" ht="43" x14ac:dyDescent="0.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 s="8">
        <v>1481842800</v>
      </c>
      <c r="J2194" s="8">
        <v>1479414344</v>
      </c>
      <c r="K2194" t="b">
        <v>0</v>
      </c>
      <c r="L2194">
        <v>3238</v>
      </c>
      <c r="M2194" t="b">
        <v>1</v>
      </c>
      <c r="N2194" s="5">
        <f>Table1[[#This Row],[pledged]]/Table1[[#This Row],[backers_count]]</f>
        <v>40.070667078443485</v>
      </c>
      <c r="O2194" s="1">
        <f t="shared" si="104"/>
        <v>1081</v>
      </c>
      <c r="P2194" s="5" t="s">
        <v>8296</v>
      </c>
      <c r="Q2194" s="1" t="s">
        <v>8334</v>
      </c>
      <c r="R2194" s="1" t="s">
        <v>8352</v>
      </c>
      <c r="S2194" s="9">
        <f t="shared" si="102"/>
        <v>42691.8512037037</v>
      </c>
      <c r="T2194" s="11">
        <f t="shared" si="103"/>
        <v>42719.958333333328</v>
      </c>
      <c r="U2194" s="12" t="str">
        <f>TEXT(Table1[[#This Row],[Date Created Conversion (Launched at)]],"mmmm")</f>
        <v>November</v>
      </c>
      <c r="V2194" s="12">
        <f>YEAR(Table1[[#This Row],[Date Created Conversion (Launched at)]])</f>
        <v>2016</v>
      </c>
    </row>
    <row r="2195" spans="1:22" ht="43" x14ac:dyDescent="0.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 s="8">
        <v>1479704340</v>
      </c>
      <c r="J2195" s="8">
        <v>1477043072</v>
      </c>
      <c r="K2195" t="b">
        <v>0</v>
      </c>
      <c r="L2195">
        <v>897</v>
      </c>
      <c r="M2195" t="b">
        <v>1</v>
      </c>
      <c r="N2195" s="5">
        <f>Table1[[#This Row],[pledged]]/Table1[[#This Row],[backers_count]]</f>
        <v>75.647714604236342</v>
      </c>
      <c r="O2195" s="1">
        <f t="shared" si="104"/>
        <v>452</v>
      </c>
      <c r="P2195" s="5" t="s">
        <v>8296</v>
      </c>
      <c r="Q2195" s="1" t="s">
        <v>8334</v>
      </c>
      <c r="R2195" s="1" t="s">
        <v>8352</v>
      </c>
      <c r="S2195" s="9">
        <f t="shared" si="102"/>
        <v>42664.405925925923</v>
      </c>
      <c r="T2195" s="11">
        <f t="shared" si="103"/>
        <v>42695.207638888889</v>
      </c>
      <c r="U2195" s="12" t="str">
        <f>TEXT(Table1[[#This Row],[Date Created Conversion (Launched at)]],"mmmm")</f>
        <v>October</v>
      </c>
      <c r="V2195" s="12">
        <f>YEAR(Table1[[#This Row],[Date Created Conversion (Launched at)]])</f>
        <v>2016</v>
      </c>
    </row>
    <row r="2196" spans="1:22" ht="43" x14ac:dyDescent="0.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 s="8">
        <v>1459012290</v>
      </c>
      <c r="J2196" s="8">
        <v>1456423890</v>
      </c>
      <c r="K2196" t="b">
        <v>0</v>
      </c>
      <c r="L2196">
        <v>878</v>
      </c>
      <c r="M2196" t="b">
        <v>1</v>
      </c>
      <c r="N2196" s="5">
        <f>Table1[[#This Row],[pledged]]/Table1[[#This Row],[backers_count]]</f>
        <v>61.203872437357631</v>
      </c>
      <c r="O2196" s="1">
        <f t="shared" si="104"/>
        <v>537</v>
      </c>
      <c r="P2196" s="5" t="s">
        <v>8296</v>
      </c>
      <c r="Q2196" s="1" t="s">
        <v>8334</v>
      </c>
      <c r="R2196" s="1" t="s">
        <v>8352</v>
      </c>
      <c r="S2196" s="9">
        <f t="shared" si="102"/>
        <v>42425.757986111115</v>
      </c>
      <c r="T2196" s="11">
        <f t="shared" si="103"/>
        <v>42455.716319444444</v>
      </c>
      <c r="U2196" s="12" t="str">
        <f>TEXT(Table1[[#This Row],[Date Created Conversion (Launched at)]],"mmmm")</f>
        <v>February</v>
      </c>
      <c r="V2196" s="12">
        <f>YEAR(Table1[[#This Row],[Date Created Conversion (Launched at)]])</f>
        <v>2016</v>
      </c>
    </row>
    <row r="2197" spans="1:22" ht="28.7" x14ac:dyDescent="0.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 s="8">
        <v>1439317900</v>
      </c>
      <c r="J2197" s="8">
        <v>1436725900</v>
      </c>
      <c r="K2197" t="b">
        <v>0</v>
      </c>
      <c r="L2197">
        <v>115</v>
      </c>
      <c r="M2197" t="b">
        <v>1</v>
      </c>
      <c r="N2197" s="5">
        <f>Table1[[#This Row],[pledged]]/Table1[[#This Row],[backers_count]]</f>
        <v>48.130434782608695</v>
      </c>
      <c r="O2197" s="1">
        <f t="shared" si="104"/>
        <v>120</v>
      </c>
      <c r="P2197" s="5" t="s">
        <v>8296</v>
      </c>
      <c r="Q2197" s="1" t="s">
        <v>8334</v>
      </c>
      <c r="R2197" s="1" t="s">
        <v>8352</v>
      </c>
      <c r="S2197" s="9">
        <f t="shared" si="102"/>
        <v>42197.771990740745</v>
      </c>
      <c r="T2197" s="11">
        <f t="shared" si="103"/>
        <v>42227.771990740745</v>
      </c>
      <c r="U2197" s="12" t="str">
        <f>TEXT(Table1[[#This Row],[Date Created Conversion (Launched at)]],"mmmm")</f>
        <v>July</v>
      </c>
      <c r="V2197" s="12">
        <f>YEAR(Table1[[#This Row],[Date Created Conversion (Launched at)]])</f>
        <v>2015</v>
      </c>
    </row>
    <row r="2198" spans="1:22" ht="28.7" x14ac:dyDescent="0.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 s="8">
        <v>1480662000</v>
      </c>
      <c r="J2198" s="8">
        <v>1478000502</v>
      </c>
      <c r="K2198" t="b">
        <v>0</v>
      </c>
      <c r="L2198">
        <v>234</v>
      </c>
      <c r="M2198" t="b">
        <v>1</v>
      </c>
      <c r="N2198" s="5">
        <f>Table1[[#This Row],[pledged]]/Table1[[#This Row],[backers_count]]</f>
        <v>68.106837606837601</v>
      </c>
      <c r="O2198" s="1">
        <f t="shared" si="104"/>
        <v>114</v>
      </c>
      <c r="P2198" s="5" t="s">
        <v>8296</v>
      </c>
      <c r="Q2198" s="1" t="s">
        <v>8334</v>
      </c>
      <c r="R2198" s="1" t="s">
        <v>8352</v>
      </c>
      <c r="S2198" s="9">
        <f t="shared" si="102"/>
        <v>42675.487291666665</v>
      </c>
      <c r="T2198" s="11">
        <f t="shared" si="103"/>
        <v>42706.291666666672</v>
      </c>
      <c r="U2198" s="12" t="str">
        <f>TEXT(Table1[[#This Row],[Date Created Conversion (Launched at)]],"mmmm")</f>
        <v>November</v>
      </c>
      <c r="V2198" s="12">
        <f>YEAR(Table1[[#This Row],[Date Created Conversion (Launched at)]])</f>
        <v>2016</v>
      </c>
    </row>
    <row r="2199" spans="1:22" ht="43" x14ac:dyDescent="0.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 s="8">
        <v>1425132059</v>
      </c>
      <c r="J2199" s="8">
        <v>1422540059</v>
      </c>
      <c r="K2199" t="b">
        <v>0</v>
      </c>
      <c r="L2199">
        <v>4330</v>
      </c>
      <c r="M2199" t="b">
        <v>1</v>
      </c>
      <c r="N2199" s="5">
        <f>Table1[[#This Row],[pledged]]/Table1[[#This Row],[backers_count]]</f>
        <v>65.891300230946882</v>
      </c>
      <c r="O2199" s="1">
        <f t="shared" si="104"/>
        <v>951</v>
      </c>
      <c r="P2199" s="5" t="s">
        <v>8296</v>
      </c>
      <c r="Q2199" s="1" t="s">
        <v>8334</v>
      </c>
      <c r="R2199" s="1" t="s">
        <v>8352</v>
      </c>
      <c r="S2199" s="9">
        <f t="shared" si="102"/>
        <v>42033.584016203706</v>
      </c>
      <c r="T2199" s="11">
        <f t="shared" si="103"/>
        <v>42063.584016203706</v>
      </c>
      <c r="U2199" s="12" t="str">
        <f>TEXT(Table1[[#This Row],[Date Created Conversion (Launched at)]],"mmmm")</f>
        <v>January</v>
      </c>
      <c r="V2199" s="12">
        <f>YEAR(Table1[[#This Row],[Date Created Conversion (Launched at)]])</f>
        <v>2015</v>
      </c>
    </row>
    <row r="2200" spans="1:22" ht="43" x14ac:dyDescent="0.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 s="8">
        <v>1447507200</v>
      </c>
      <c r="J2200" s="8">
        <v>1444911600</v>
      </c>
      <c r="K2200" t="b">
        <v>0</v>
      </c>
      <c r="L2200">
        <v>651</v>
      </c>
      <c r="M2200" t="b">
        <v>1</v>
      </c>
      <c r="N2200" s="5">
        <f>Table1[[#This Row],[pledged]]/Table1[[#This Row],[backers_count]]</f>
        <v>81.654377880184327</v>
      </c>
      <c r="O2200" s="1">
        <f t="shared" si="104"/>
        <v>133</v>
      </c>
      <c r="P2200" s="5" t="s">
        <v>8296</v>
      </c>
      <c r="Q2200" s="1" t="s">
        <v>8334</v>
      </c>
      <c r="R2200" s="1" t="s">
        <v>8352</v>
      </c>
      <c r="S2200" s="9">
        <f t="shared" si="102"/>
        <v>42292.513888888891</v>
      </c>
      <c r="T2200" s="11">
        <f t="shared" si="103"/>
        <v>42322.555555555555</v>
      </c>
      <c r="U2200" s="12" t="str">
        <f>TEXT(Table1[[#This Row],[Date Created Conversion (Launched at)]],"mmmm")</f>
        <v>October</v>
      </c>
      <c r="V2200" s="12">
        <f>YEAR(Table1[[#This Row],[Date Created Conversion (Launched at)]])</f>
        <v>2015</v>
      </c>
    </row>
    <row r="2201" spans="1:22" ht="28.7" x14ac:dyDescent="0.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 s="8">
        <v>1444903198</v>
      </c>
      <c r="J2201" s="8">
        <v>1442311198</v>
      </c>
      <c r="K2201" t="b">
        <v>1</v>
      </c>
      <c r="L2201">
        <v>251</v>
      </c>
      <c r="M2201" t="b">
        <v>1</v>
      </c>
      <c r="N2201" s="5">
        <f>Table1[[#This Row],[pledged]]/Table1[[#This Row],[backers_count]]</f>
        <v>52.701195219123505</v>
      </c>
      <c r="O2201" s="1">
        <f t="shared" si="104"/>
        <v>147</v>
      </c>
      <c r="P2201" s="5" t="s">
        <v>8296</v>
      </c>
      <c r="Q2201" s="1" t="s">
        <v>8334</v>
      </c>
      <c r="R2201" s="1" t="s">
        <v>8352</v>
      </c>
      <c r="S2201" s="9">
        <f t="shared" si="102"/>
        <v>42262.416643518518</v>
      </c>
      <c r="T2201" s="11">
        <f t="shared" si="103"/>
        <v>42292.416643518518</v>
      </c>
      <c r="U2201" s="12" t="str">
        <f>TEXT(Table1[[#This Row],[Date Created Conversion (Launched at)]],"mmmm")</f>
        <v>September</v>
      </c>
      <c r="V2201" s="12">
        <f>YEAR(Table1[[#This Row],[Date Created Conversion (Launched at)]])</f>
        <v>2015</v>
      </c>
    </row>
    <row r="2202" spans="1:22" ht="43" x14ac:dyDescent="0.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 s="8">
        <v>1436151600</v>
      </c>
      <c r="J2202" s="8">
        <v>1433775668</v>
      </c>
      <c r="K2202" t="b">
        <v>0</v>
      </c>
      <c r="L2202">
        <v>263</v>
      </c>
      <c r="M2202" t="b">
        <v>1</v>
      </c>
      <c r="N2202" s="5">
        <f>Table1[[#This Row],[pledged]]/Table1[[#This Row],[backers_count]]</f>
        <v>41.228136882129277</v>
      </c>
      <c r="O2202" s="1">
        <f t="shared" si="104"/>
        <v>542</v>
      </c>
      <c r="P2202" s="5" t="s">
        <v>8296</v>
      </c>
      <c r="Q2202" s="1" t="s">
        <v>8334</v>
      </c>
      <c r="R2202" s="1" t="s">
        <v>8352</v>
      </c>
      <c r="S2202" s="9">
        <f t="shared" si="102"/>
        <v>42163.625787037032</v>
      </c>
      <c r="T2202" s="11">
        <f t="shared" si="103"/>
        <v>42191.125</v>
      </c>
      <c r="U2202" s="12" t="str">
        <f>TEXT(Table1[[#This Row],[Date Created Conversion (Launched at)]],"mmmm")</f>
        <v>June</v>
      </c>
      <c r="V2202" s="12">
        <f>YEAR(Table1[[#This Row],[Date Created Conversion (Launched at)]])</f>
        <v>2015</v>
      </c>
    </row>
    <row r="2203" spans="1:22" ht="43" x14ac:dyDescent="0.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 s="8">
        <v>1358367565</v>
      </c>
      <c r="J2203" s="8">
        <v>1357157965</v>
      </c>
      <c r="K2203" t="b">
        <v>0</v>
      </c>
      <c r="L2203">
        <v>28</v>
      </c>
      <c r="M2203" t="b">
        <v>1</v>
      </c>
      <c r="N2203" s="5">
        <f>Table1[[#This Row],[pledged]]/Table1[[#This Row],[backers_count]]</f>
        <v>15.035357142857142</v>
      </c>
      <c r="O2203" s="1">
        <f t="shared" si="104"/>
        <v>383</v>
      </c>
      <c r="P2203" s="5" t="s">
        <v>8279</v>
      </c>
      <c r="Q2203" s="1" t="s">
        <v>8326</v>
      </c>
      <c r="R2203" s="1" t="s">
        <v>8331</v>
      </c>
      <c r="S2203" s="9">
        <f t="shared" si="102"/>
        <v>41276.846817129626</v>
      </c>
      <c r="T2203" s="11">
        <f t="shared" si="103"/>
        <v>41290.846817129626</v>
      </c>
      <c r="U2203" s="12" t="str">
        <f>TEXT(Table1[[#This Row],[Date Created Conversion (Launched at)]],"mmmm")</f>
        <v>January</v>
      </c>
      <c r="V2203" s="12">
        <f>YEAR(Table1[[#This Row],[Date Created Conversion (Launched at)]])</f>
        <v>2013</v>
      </c>
    </row>
    <row r="2204" spans="1:22" ht="28.7" x14ac:dyDescent="0.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 s="8">
        <v>1351801368</v>
      </c>
      <c r="J2204" s="8">
        <v>1349209368</v>
      </c>
      <c r="K2204" t="b">
        <v>0</v>
      </c>
      <c r="L2204">
        <v>721</v>
      </c>
      <c r="M2204" t="b">
        <v>1</v>
      </c>
      <c r="N2204" s="5">
        <f>Table1[[#This Row],[pledged]]/Table1[[#This Row],[backers_count]]</f>
        <v>39.066920943134534</v>
      </c>
      <c r="O2204" s="1">
        <f t="shared" si="104"/>
        <v>704</v>
      </c>
      <c r="P2204" s="5" t="s">
        <v>8279</v>
      </c>
      <c r="Q2204" s="1" t="s">
        <v>8326</v>
      </c>
      <c r="R2204" s="1" t="s">
        <v>8331</v>
      </c>
      <c r="S2204" s="9">
        <f t="shared" si="102"/>
        <v>41184.849166666667</v>
      </c>
      <c r="T2204" s="11">
        <f t="shared" si="103"/>
        <v>41214.849166666667</v>
      </c>
      <c r="U2204" s="12" t="str">
        <f>TEXT(Table1[[#This Row],[Date Created Conversion (Launched at)]],"mmmm")</f>
        <v>October</v>
      </c>
      <c r="V2204" s="12">
        <f>YEAR(Table1[[#This Row],[Date Created Conversion (Launched at)]])</f>
        <v>2012</v>
      </c>
    </row>
    <row r="2205" spans="1:22" ht="43" x14ac:dyDescent="0.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 s="8">
        <v>1443127082</v>
      </c>
      <c r="J2205" s="8">
        <v>1440535082</v>
      </c>
      <c r="K2205" t="b">
        <v>0</v>
      </c>
      <c r="L2205">
        <v>50</v>
      </c>
      <c r="M2205" t="b">
        <v>1</v>
      </c>
      <c r="N2205" s="5">
        <f>Table1[[#This Row],[pledged]]/Table1[[#This Row],[backers_count]]</f>
        <v>43.82</v>
      </c>
      <c r="O2205" s="1">
        <f t="shared" si="104"/>
        <v>110</v>
      </c>
      <c r="P2205" s="5" t="s">
        <v>8279</v>
      </c>
      <c r="Q2205" s="1" t="s">
        <v>8326</v>
      </c>
      <c r="R2205" s="1" t="s">
        <v>8331</v>
      </c>
      <c r="S2205" s="9">
        <f t="shared" si="102"/>
        <v>42241.85974537037</v>
      </c>
      <c r="T2205" s="11">
        <f t="shared" si="103"/>
        <v>42271.85974537037</v>
      </c>
      <c r="U2205" s="12" t="str">
        <f>TEXT(Table1[[#This Row],[Date Created Conversion (Launched at)]],"mmmm")</f>
        <v>August</v>
      </c>
      <c r="V2205" s="12">
        <f>YEAR(Table1[[#This Row],[Date Created Conversion (Launched at)]])</f>
        <v>2015</v>
      </c>
    </row>
    <row r="2206" spans="1:22" ht="43" x14ac:dyDescent="0.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 s="8">
        <v>1362814119</v>
      </c>
      <c r="J2206" s="8">
        <v>1360222119</v>
      </c>
      <c r="K2206" t="b">
        <v>0</v>
      </c>
      <c r="L2206">
        <v>73</v>
      </c>
      <c r="M2206" t="b">
        <v>1</v>
      </c>
      <c r="N2206" s="5">
        <f>Table1[[#This Row],[pledged]]/Table1[[#This Row],[backers_count]]</f>
        <v>27.301369863013697</v>
      </c>
      <c r="O2206" s="1">
        <f t="shared" si="104"/>
        <v>133</v>
      </c>
      <c r="P2206" s="5" t="s">
        <v>8279</v>
      </c>
      <c r="Q2206" s="1" t="s">
        <v>8326</v>
      </c>
      <c r="R2206" s="1" t="s">
        <v>8331</v>
      </c>
      <c r="S2206" s="9">
        <f t="shared" si="102"/>
        <v>41312.311562499999</v>
      </c>
      <c r="T2206" s="11">
        <f t="shared" si="103"/>
        <v>41342.311562499999</v>
      </c>
      <c r="U2206" s="12" t="str">
        <f>TEXT(Table1[[#This Row],[Date Created Conversion (Launched at)]],"mmmm")</f>
        <v>February</v>
      </c>
      <c r="V2206" s="12">
        <f>YEAR(Table1[[#This Row],[Date Created Conversion (Launched at)]])</f>
        <v>2013</v>
      </c>
    </row>
    <row r="2207" spans="1:22" ht="43" x14ac:dyDescent="0.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 s="8">
        <v>1338579789</v>
      </c>
      <c r="J2207" s="8">
        <v>1335987789</v>
      </c>
      <c r="K2207" t="b">
        <v>0</v>
      </c>
      <c r="L2207">
        <v>27</v>
      </c>
      <c r="M2207" t="b">
        <v>1</v>
      </c>
      <c r="N2207" s="5">
        <f>Table1[[#This Row],[pledged]]/Table1[[#This Row],[backers_count]]</f>
        <v>42.222222222222221</v>
      </c>
      <c r="O2207" s="1">
        <f t="shared" si="104"/>
        <v>152</v>
      </c>
      <c r="P2207" s="5" t="s">
        <v>8279</v>
      </c>
      <c r="Q2207" s="1" t="s">
        <v>8326</v>
      </c>
      <c r="R2207" s="1" t="s">
        <v>8331</v>
      </c>
      <c r="S2207" s="9">
        <f t="shared" si="102"/>
        <v>41031.821631944447</v>
      </c>
      <c r="T2207" s="11">
        <f t="shared" si="103"/>
        <v>41061.821631944447</v>
      </c>
      <c r="U2207" s="12" t="str">
        <f>TEXT(Table1[[#This Row],[Date Created Conversion (Launched at)]],"mmmm")</f>
        <v>May</v>
      </c>
      <c r="V2207" s="12">
        <f>YEAR(Table1[[#This Row],[Date Created Conversion (Launched at)]])</f>
        <v>2012</v>
      </c>
    </row>
    <row r="2208" spans="1:22" ht="43" x14ac:dyDescent="0.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 s="8">
        <v>1334556624</v>
      </c>
      <c r="J2208" s="8">
        <v>1333001424</v>
      </c>
      <c r="K2208" t="b">
        <v>0</v>
      </c>
      <c r="L2208">
        <v>34</v>
      </c>
      <c r="M2208" t="b">
        <v>1</v>
      </c>
      <c r="N2208" s="5">
        <f>Table1[[#This Row],[pledged]]/Table1[[#This Row],[backers_count]]</f>
        <v>33.235294117647058</v>
      </c>
      <c r="O2208" s="1">
        <f t="shared" si="104"/>
        <v>103</v>
      </c>
      <c r="P2208" s="5" t="s">
        <v>8279</v>
      </c>
      <c r="Q2208" s="1" t="s">
        <v>8326</v>
      </c>
      <c r="R2208" s="1" t="s">
        <v>8331</v>
      </c>
      <c r="S2208" s="9">
        <f t="shared" si="102"/>
        <v>40997.257222222222</v>
      </c>
      <c r="T2208" s="11">
        <f t="shared" si="103"/>
        <v>41015.257222222222</v>
      </c>
      <c r="U2208" s="12" t="str">
        <f>TEXT(Table1[[#This Row],[Date Created Conversion (Launched at)]],"mmmm")</f>
        <v>March</v>
      </c>
      <c r="V2208" s="12">
        <f>YEAR(Table1[[#This Row],[Date Created Conversion (Launched at)]])</f>
        <v>2012</v>
      </c>
    </row>
    <row r="2209" spans="1:22" ht="43" x14ac:dyDescent="0.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 s="8">
        <v>1384580373</v>
      </c>
      <c r="J2209" s="8">
        <v>1381984773</v>
      </c>
      <c r="K2209" t="b">
        <v>0</v>
      </c>
      <c r="L2209">
        <v>7</v>
      </c>
      <c r="M2209" t="b">
        <v>1</v>
      </c>
      <c r="N2209" s="5">
        <f>Table1[[#This Row],[pledged]]/Table1[[#This Row],[backers_count]]</f>
        <v>285.71428571428572</v>
      </c>
      <c r="O2209" s="1">
        <f t="shared" si="104"/>
        <v>100</v>
      </c>
      <c r="P2209" s="5" t="s">
        <v>8279</v>
      </c>
      <c r="Q2209" s="1" t="s">
        <v>8326</v>
      </c>
      <c r="R2209" s="1" t="s">
        <v>8331</v>
      </c>
      <c r="S2209" s="9">
        <f t="shared" si="102"/>
        <v>41564.194131944445</v>
      </c>
      <c r="T2209" s="11">
        <f t="shared" si="103"/>
        <v>41594.235798611109</v>
      </c>
      <c r="U2209" s="12" t="str">
        <f>TEXT(Table1[[#This Row],[Date Created Conversion (Launched at)]],"mmmm")</f>
        <v>October</v>
      </c>
      <c r="V2209" s="12">
        <f>YEAR(Table1[[#This Row],[Date Created Conversion (Launched at)]])</f>
        <v>2013</v>
      </c>
    </row>
    <row r="2210" spans="1:22" ht="43" x14ac:dyDescent="0.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 s="8">
        <v>1333771200</v>
      </c>
      <c r="J2210" s="8">
        <v>1328649026</v>
      </c>
      <c r="K2210" t="b">
        <v>0</v>
      </c>
      <c r="L2210">
        <v>24</v>
      </c>
      <c r="M2210" t="b">
        <v>1</v>
      </c>
      <c r="N2210" s="5">
        <f>Table1[[#This Row],[pledged]]/Table1[[#This Row],[backers_count]]</f>
        <v>42.333333333333336</v>
      </c>
      <c r="O2210" s="1">
        <f t="shared" si="104"/>
        <v>102</v>
      </c>
      <c r="P2210" s="5" t="s">
        <v>8279</v>
      </c>
      <c r="Q2210" s="1" t="s">
        <v>8326</v>
      </c>
      <c r="R2210" s="1" t="s">
        <v>8331</v>
      </c>
      <c r="S2210" s="9">
        <f t="shared" si="102"/>
        <v>40946.882245370369</v>
      </c>
      <c r="T2210" s="11">
        <f t="shared" si="103"/>
        <v>41006.166666666664</v>
      </c>
      <c r="U2210" s="12" t="str">
        <f>TEXT(Table1[[#This Row],[Date Created Conversion (Launched at)]],"mmmm")</f>
        <v>February</v>
      </c>
      <c r="V2210" s="12">
        <f>YEAR(Table1[[#This Row],[Date Created Conversion (Launched at)]])</f>
        <v>2012</v>
      </c>
    </row>
    <row r="2211" spans="1:22" ht="28.7" x14ac:dyDescent="0.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 s="8">
        <v>1397516400</v>
      </c>
      <c r="J2211" s="8">
        <v>1396524644</v>
      </c>
      <c r="K2211" t="b">
        <v>0</v>
      </c>
      <c r="L2211">
        <v>15</v>
      </c>
      <c r="M2211" t="b">
        <v>1</v>
      </c>
      <c r="N2211" s="5">
        <f>Table1[[#This Row],[pledged]]/Table1[[#This Row],[backers_count]]</f>
        <v>50.266666666666666</v>
      </c>
      <c r="O2211" s="1">
        <f t="shared" si="104"/>
        <v>151</v>
      </c>
      <c r="P2211" s="5" t="s">
        <v>8279</v>
      </c>
      <c r="Q2211" s="1" t="s">
        <v>8326</v>
      </c>
      <c r="R2211" s="1" t="s">
        <v>8331</v>
      </c>
      <c r="S2211" s="9">
        <f t="shared" si="102"/>
        <v>41732.479675925926</v>
      </c>
      <c r="T2211" s="11">
        <f t="shared" si="103"/>
        <v>41743.958333333336</v>
      </c>
      <c r="U2211" s="12" t="str">
        <f>TEXT(Table1[[#This Row],[Date Created Conversion (Launched at)]],"mmmm")</f>
        <v>April</v>
      </c>
      <c r="V2211" s="12">
        <f>YEAR(Table1[[#This Row],[Date Created Conversion (Launched at)]])</f>
        <v>2014</v>
      </c>
    </row>
    <row r="2212" spans="1:22" ht="43" x14ac:dyDescent="0.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 s="8">
        <v>1334424960</v>
      </c>
      <c r="J2212" s="8">
        <v>1329442510</v>
      </c>
      <c r="K2212" t="b">
        <v>0</v>
      </c>
      <c r="L2212">
        <v>72</v>
      </c>
      <c r="M2212" t="b">
        <v>1</v>
      </c>
      <c r="N2212" s="5">
        <f>Table1[[#This Row],[pledged]]/Table1[[#This Row],[backers_count]]</f>
        <v>61.902777777777779</v>
      </c>
      <c r="O2212" s="1">
        <f t="shared" si="104"/>
        <v>111</v>
      </c>
      <c r="P2212" s="5" t="s">
        <v>8279</v>
      </c>
      <c r="Q2212" s="1" t="s">
        <v>8326</v>
      </c>
      <c r="R2212" s="1" t="s">
        <v>8331</v>
      </c>
      <c r="S2212" s="9">
        <f t="shared" si="102"/>
        <v>40956.066087962965</v>
      </c>
      <c r="T2212" s="11">
        <f t="shared" si="103"/>
        <v>41013.733333333337</v>
      </c>
      <c r="U2212" s="12" t="str">
        <f>TEXT(Table1[[#This Row],[Date Created Conversion (Launched at)]],"mmmm")</f>
        <v>February</v>
      </c>
      <c r="V2212" s="12">
        <f>YEAR(Table1[[#This Row],[Date Created Conversion (Launched at)]])</f>
        <v>2012</v>
      </c>
    </row>
    <row r="2213" spans="1:22" ht="43" x14ac:dyDescent="0.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 s="8">
        <v>1397113140</v>
      </c>
      <c r="J2213" s="8">
        <v>1395168625</v>
      </c>
      <c r="K2213" t="b">
        <v>0</v>
      </c>
      <c r="L2213">
        <v>120</v>
      </c>
      <c r="M2213" t="b">
        <v>1</v>
      </c>
      <c r="N2213" s="5">
        <f>Table1[[#This Row],[pledged]]/Table1[[#This Row],[backers_count]]</f>
        <v>40.75</v>
      </c>
      <c r="O2213" s="1">
        <f t="shared" si="104"/>
        <v>196</v>
      </c>
      <c r="P2213" s="5" t="s">
        <v>8279</v>
      </c>
      <c r="Q2213" s="1" t="s">
        <v>8326</v>
      </c>
      <c r="R2213" s="1" t="s">
        <v>8331</v>
      </c>
      <c r="S2213" s="9">
        <f t="shared" si="102"/>
        <v>41716.785011574073</v>
      </c>
      <c r="T2213" s="11">
        <f t="shared" si="103"/>
        <v>41739.290972222225</v>
      </c>
      <c r="U2213" s="12" t="str">
        <f>TEXT(Table1[[#This Row],[Date Created Conversion (Launched at)]],"mmmm")</f>
        <v>March</v>
      </c>
      <c r="V2213" s="12">
        <f>YEAR(Table1[[#This Row],[Date Created Conversion (Launched at)]])</f>
        <v>2014</v>
      </c>
    </row>
    <row r="2214" spans="1:22" ht="43" x14ac:dyDescent="0.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 s="8">
        <v>1383526800</v>
      </c>
      <c r="J2214" s="8">
        <v>1380650177</v>
      </c>
      <c r="K2214" t="b">
        <v>0</v>
      </c>
      <c r="L2214">
        <v>123</v>
      </c>
      <c r="M2214" t="b">
        <v>1</v>
      </c>
      <c r="N2214" s="5">
        <f>Table1[[#This Row],[pledged]]/Table1[[#This Row],[backers_count]]</f>
        <v>55.796747967479675</v>
      </c>
      <c r="O2214" s="1">
        <f t="shared" si="104"/>
        <v>114</v>
      </c>
      <c r="P2214" s="5" t="s">
        <v>8279</v>
      </c>
      <c r="Q2214" s="1" t="s">
        <v>8326</v>
      </c>
      <c r="R2214" s="1" t="s">
        <v>8331</v>
      </c>
      <c r="S2214" s="9">
        <f t="shared" si="102"/>
        <v>41548.747418981482</v>
      </c>
      <c r="T2214" s="11">
        <f t="shared" si="103"/>
        <v>41582.041666666664</v>
      </c>
      <c r="U2214" s="12" t="str">
        <f>TEXT(Table1[[#This Row],[Date Created Conversion (Launched at)]],"mmmm")</f>
        <v>October</v>
      </c>
      <c r="V2214" s="12">
        <f>YEAR(Table1[[#This Row],[Date Created Conversion (Launched at)]])</f>
        <v>2013</v>
      </c>
    </row>
    <row r="2215" spans="1:22" ht="57.35" x14ac:dyDescent="0.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 s="8">
        <v>1431719379</v>
      </c>
      <c r="J2215" s="8">
        <v>1429127379</v>
      </c>
      <c r="K2215" t="b">
        <v>0</v>
      </c>
      <c r="L2215">
        <v>1</v>
      </c>
      <c r="M2215" t="b">
        <v>1</v>
      </c>
      <c r="N2215" s="5">
        <f>Table1[[#This Row],[pledged]]/Table1[[#This Row],[backers_count]]</f>
        <v>10</v>
      </c>
      <c r="O2215" s="1">
        <f t="shared" si="104"/>
        <v>200</v>
      </c>
      <c r="P2215" s="5" t="s">
        <v>8279</v>
      </c>
      <c r="Q2215" s="1" t="s">
        <v>8326</v>
      </c>
      <c r="R2215" s="1" t="s">
        <v>8331</v>
      </c>
      <c r="S2215" s="9">
        <f t="shared" si="102"/>
        <v>42109.826145833329</v>
      </c>
      <c r="T2215" s="11">
        <f t="shared" si="103"/>
        <v>42139.826145833329</v>
      </c>
      <c r="U2215" s="12" t="str">
        <f>TEXT(Table1[[#This Row],[Date Created Conversion (Launched at)]],"mmmm")</f>
        <v>April</v>
      </c>
      <c r="V2215" s="12">
        <f>YEAR(Table1[[#This Row],[Date Created Conversion (Launched at)]])</f>
        <v>2015</v>
      </c>
    </row>
    <row r="2216" spans="1:22" ht="43" x14ac:dyDescent="0.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 s="8">
        <v>1391713248</v>
      </c>
      <c r="J2216" s="8">
        <v>1389121248</v>
      </c>
      <c r="K2216" t="b">
        <v>0</v>
      </c>
      <c r="L2216">
        <v>24</v>
      </c>
      <c r="M2216" t="b">
        <v>1</v>
      </c>
      <c r="N2216" s="5">
        <f>Table1[[#This Row],[pledged]]/Table1[[#This Row],[backers_count]]</f>
        <v>73.125416666666666</v>
      </c>
      <c r="O2216" s="1">
        <f t="shared" si="104"/>
        <v>293</v>
      </c>
      <c r="P2216" s="5" t="s">
        <v>8279</v>
      </c>
      <c r="Q2216" s="1" t="s">
        <v>8326</v>
      </c>
      <c r="R2216" s="1" t="s">
        <v>8331</v>
      </c>
      <c r="S2216" s="9">
        <f t="shared" si="102"/>
        <v>41646.792222222226</v>
      </c>
      <c r="T2216" s="11">
        <f t="shared" si="103"/>
        <v>41676.792222222226</v>
      </c>
      <c r="U2216" s="12" t="str">
        <f>TEXT(Table1[[#This Row],[Date Created Conversion (Launched at)]],"mmmm")</f>
        <v>January</v>
      </c>
      <c r="V2216" s="12">
        <f>YEAR(Table1[[#This Row],[Date Created Conversion (Launched at)]])</f>
        <v>2014</v>
      </c>
    </row>
    <row r="2217" spans="1:22" ht="28.7" x14ac:dyDescent="0.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 s="8">
        <v>1331621940</v>
      </c>
      <c r="J2217" s="8">
        <v>1329671572</v>
      </c>
      <c r="K2217" t="b">
        <v>0</v>
      </c>
      <c r="L2217">
        <v>33</v>
      </c>
      <c r="M2217" t="b">
        <v>1</v>
      </c>
      <c r="N2217" s="5">
        <f>Table1[[#This Row],[pledged]]/Table1[[#This Row],[backers_count]]</f>
        <v>26.060606060606062</v>
      </c>
      <c r="O2217" s="1">
        <f t="shared" si="104"/>
        <v>156</v>
      </c>
      <c r="P2217" s="5" t="s">
        <v>8279</v>
      </c>
      <c r="Q2217" s="1" t="s">
        <v>8326</v>
      </c>
      <c r="R2217" s="1" t="s">
        <v>8331</v>
      </c>
      <c r="S2217" s="9">
        <f t="shared" si="102"/>
        <v>40958.717268518521</v>
      </c>
      <c r="T2217" s="11">
        <f t="shared" si="103"/>
        <v>40981.290972222225</v>
      </c>
      <c r="U2217" s="12" t="str">
        <f>TEXT(Table1[[#This Row],[Date Created Conversion (Launched at)]],"mmmm")</f>
        <v>February</v>
      </c>
      <c r="V2217" s="12">
        <f>YEAR(Table1[[#This Row],[Date Created Conversion (Launched at)]])</f>
        <v>2012</v>
      </c>
    </row>
    <row r="2218" spans="1:22" ht="43" x14ac:dyDescent="0.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 s="8">
        <v>1437674545</v>
      </c>
      <c r="J2218" s="8">
        <v>1436464945</v>
      </c>
      <c r="K2218" t="b">
        <v>0</v>
      </c>
      <c r="L2218">
        <v>14</v>
      </c>
      <c r="M2218" t="b">
        <v>1</v>
      </c>
      <c r="N2218" s="5">
        <f>Table1[[#This Row],[pledged]]/Table1[[#This Row],[backers_count]]</f>
        <v>22.642857142857142</v>
      </c>
      <c r="O2218" s="1">
        <f t="shared" si="104"/>
        <v>106</v>
      </c>
      <c r="P2218" s="5" t="s">
        <v>8279</v>
      </c>
      <c r="Q2218" s="1" t="s">
        <v>8326</v>
      </c>
      <c r="R2218" s="1" t="s">
        <v>8331</v>
      </c>
      <c r="S2218" s="9">
        <f t="shared" si="102"/>
        <v>42194.75167824074</v>
      </c>
      <c r="T2218" s="11">
        <f t="shared" si="103"/>
        <v>42208.75167824074</v>
      </c>
      <c r="U2218" s="12" t="str">
        <f>TEXT(Table1[[#This Row],[Date Created Conversion (Launched at)]],"mmmm")</f>
        <v>July</v>
      </c>
      <c r="V2218" s="12">
        <f>YEAR(Table1[[#This Row],[Date Created Conversion (Launched at)]])</f>
        <v>2015</v>
      </c>
    </row>
    <row r="2219" spans="1:22" ht="43" x14ac:dyDescent="0.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 s="8">
        <v>1446451200</v>
      </c>
      <c r="J2219" s="8">
        <v>1445539113</v>
      </c>
      <c r="K2219" t="b">
        <v>0</v>
      </c>
      <c r="L2219">
        <v>9</v>
      </c>
      <c r="M2219" t="b">
        <v>1</v>
      </c>
      <c r="N2219" s="5">
        <f>Table1[[#This Row],[pledged]]/Table1[[#This Row],[backers_count]]</f>
        <v>47.222222222222221</v>
      </c>
      <c r="O2219" s="1">
        <f t="shared" si="104"/>
        <v>101</v>
      </c>
      <c r="P2219" s="5" t="s">
        <v>8279</v>
      </c>
      <c r="Q2219" s="1" t="s">
        <v>8326</v>
      </c>
      <c r="R2219" s="1" t="s">
        <v>8331</v>
      </c>
      <c r="S2219" s="9">
        <f t="shared" si="102"/>
        <v>42299.776770833334</v>
      </c>
      <c r="T2219" s="11">
        <f t="shared" si="103"/>
        <v>42310.333333333328</v>
      </c>
      <c r="U2219" s="12" t="str">
        <f>TEXT(Table1[[#This Row],[Date Created Conversion (Launched at)]],"mmmm")</f>
        <v>October</v>
      </c>
      <c r="V2219" s="12">
        <f>YEAR(Table1[[#This Row],[Date Created Conversion (Launched at)]])</f>
        <v>2015</v>
      </c>
    </row>
    <row r="2220" spans="1:22" ht="43" x14ac:dyDescent="0.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 s="8">
        <v>1346198400</v>
      </c>
      <c r="J2220" s="8">
        <v>1344281383</v>
      </c>
      <c r="K2220" t="b">
        <v>0</v>
      </c>
      <c r="L2220">
        <v>76</v>
      </c>
      <c r="M2220" t="b">
        <v>1</v>
      </c>
      <c r="N2220" s="5">
        <f>Table1[[#This Row],[pledged]]/Table1[[#This Row],[backers_count]]</f>
        <v>32.324473684210524</v>
      </c>
      <c r="O2220" s="1">
        <f t="shared" si="104"/>
        <v>123</v>
      </c>
      <c r="P2220" s="5" t="s">
        <v>8279</v>
      </c>
      <c r="Q2220" s="1" t="s">
        <v>8326</v>
      </c>
      <c r="R2220" s="1" t="s">
        <v>8331</v>
      </c>
      <c r="S2220" s="9">
        <f t="shared" si="102"/>
        <v>41127.812303240738</v>
      </c>
      <c r="T2220" s="11">
        <f t="shared" si="103"/>
        <v>41150</v>
      </c>
      <c r="U2220" s="12" t="str">
        <f>TEXT(Table1[[#This Row],[Date Created Conversion (Launched at)]],"mmmm")</f>
        <v>August</v>
      </c>
      <c r="V2220" s="12">
        <f>YEAR(Table1[[#This Row],[Date Created Conversion (Launched at)]])</f>
        <v>2012</v>
      </c>
    </row>
    <row r="2221" spans="1:22" ht="43" x14ac:dyDescent="0.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 s="8">
        <v>1440004512</v>
      </c>
      <c r="J2221" s="8">
        <v>1437412512</v>
      </c>
      <c r="K2221" t="b">
        <v>0</v>
      </c>
      <c r="L2221">
        <v>19</v>
      </c>
      <c r="M2221" t="b">
        <v>1</v>
      </c>
      <c r="N2221" s="5">
        <f>Table1[[#This Row],[pledged]]/Table1[[#This Row],[backers_count]]</f>
        <v>53.421052631578945</v>
      </c>
      <c r="O2221" s="1">
        <f t="shared" si="104"/>
        <v>102</v>
      </c>
      <c r="P2221" s="5" t="s">
        <v>8279</v>
      </c>
      <c r="Q2221" s="1" t="s">
        <v>8326</v>
      </c>
      <c r="R2221" s="1" t="s">
        <v>8331</v>
      </c>
      <c r="S2221" s="9">
        <f t="shared" si="102"/>
        <v>42205.718888888892</v>
      </c>
      <c r="T2221" s="11">
        <f t="shared" si="103"/>
        <v>42235.718888888892</v>
      </c>
      <c r="U2221" s="12" t="str">
        <f>TEXT(Table1[[#This Row],[Date Created Conversion (Launched at)]],"mmmm")</f>
        <v>July</v>
      </c>
      <c r="V2221" s="12">
        <f>YEAR(Table1[[#This Row],[Date Created Conversion (Launched at)]])</f>
        <v>2015</v>
      </c>
    </row>
    <row r="2222" spans="1:22" ht="43" x14ac:dyDescent="0.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 s="8">
        <v>1374888436</v>
      </c>
      <c r="J2222" s="8">
        <v>1372296436</v>
      </c>
      <c r="K2222" t="b">
        <v>0</v>
      </c>
      <c r="L2222">
        <v>69</v>
      </c>
      <c r="M2222" t="b">
        <v>1</v>
      </c>
      <c r="N2222" s="5">
        <f>Table1[[#This Row],[pledged]]/Table1[[#This Row],[backers_count]]</f>
        <v>51.304347826086953</v>
      </c>
      <c r="O2222" s="1">
        <f t="shared" si="104"/>
        <v>101</v>
      </c>
      <c r="P2222" s="5" t="s">
        <v>8279</v>
      </c>
      <c r="Q2222" s="1" t="s">
        <v>8326</v>
      </c>
      <c r="R2222" s="1" t="s">
        <v>8331</v>
      </c>
      <c r="S2222" s="9">
        <f t="shared" si="102"/>
        <v>41452.060601851852</v>
      </c>
      <c r="T2222" s="11">
        <f t="shared" si="103"/>
        <v>41482.060601851852</v>
      </c>
      <c r="U2222" s="12" t="str">
        <f>TEXT(Table1[[#This Row],[Date Created Conversion (Launched at)]],"mmmm")</f>
        <v>June</v>
      </c>
      <c r="V2222" s="12">
        <f>YEAR(Table1[[#This Row],[Date Created Conversion (Launched at)]])</f>
        <v>2013</v>
      </c>
    </row>
    <row r="2223" spans="1:22" ht="43" x14ac:dyDescent="0.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 s="8">
        <v>1461369600</v>
      </c>
      <c r="J2223" s="8">
        <v>1458748809</v>
      </c>
      <c r="K2223" t="b">
        <v>0</v>
      </c>
      <c r="L2223">
        <v>218</v>
      </c>
      <c r="M2223" t="b">
        <v>1</v>
      </c>
      <c r="N2223" s="5">
        <f>Table1[[#This Row],[pledged]]/Table1[[#This Row],[backers_count]]</f>
        <v>37.197247706422019</v>
      </c>
      <c r="O2223" s="1">
        <f t="shared" si="104"/>
        <v>108</v>
      </c>
      <c r="P2223" s="5" t="s">
        <v>8296</v>
      </c>
      <c r="Q2223" s="1" t="s">
        <v>8334</v>
      </c>
      <c r="R2223" s="1" t="s">
        <v>8352</v>
      </c>
      <c r="S2223" s="9">
        <f t="shared" si="102"/>
        <v>42452.666770833333</v>
      </c>
      <c r="T2223" s="11">
        <f t="shared" si="103"/>
        <v>42483</v>
      </c>
      <c r="U2223" s="12" t="str">
        <f>TEXT(Table1[[#This Row],[Date Created Conversion (Launched at)]],"mmmm")</f>
        <v>March</v>
      </c>
      <c r="V2223" s="12">
        <f>YEAR(Table1[[#This Row],[Date Created Conversion (Launched at)]])</f>
        <v>2016</v>
      </c>
    </row>
    <row r="2224" spans="1:22" ht="43" x14ac:dyDescent="0.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 s="8">
        <v>1327776847</v>
      </c>
      <c r="J2224" s="8">
        <v>1325184847</v>
      </c>
      <c r="K2224" t="b">
        <v>0</v>
      </c>
      <c r="L2224">
        <v>30</v>
      </c>
      <c r="M2224" t="b">
        <v>1</v>
      </c>
      <c r="N2224" s="5">
        <f>Table1[[#This Row],[pledged]]/Table1[[#This Row],[backers_count]]</f>
        <v>27.1</v>
      </c>
      <c r="O2224" s="1">
        <f t="shared" si="104"/>
        <v>163</v>
      </c>
      <c r="P2224" s="5" t="s">
        <v>8296</v>
      </c>
      <c r="Q2224" s="1" t="s">
        <v>8334</v>
      </c>
      <c r="R2224" s="1" t="s">
        <v>8352</v>
      </c>
      <c r="S2224" s="9">
        <f t="shared" si="102"/>
        <v>40906.787581018521</v>
      </c>
      <c r="T2224" s="11">
        <f t="shared" si="103"/>
        <v>40936.787581018521</v>
      </c>
      <c r="U2224" s="12" t="str">
        <f>TEXT(Table1[[#This Row],[Date Created Conversion (Launched at)]],"mmmm")</f>
        <v>December</v>
      </c>
      <c r="V2224" s="12">
        <f>YEAR(Table1[[#This Row],[Date Created Conversion (Launched at)]])</f>
        <v>2011</v>
      </c>
    </row>
    <row r="2225" spans="1:22" ht="43" x14ac:dyDescent="0.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 s="8">
        <v>1435418568</v>
      </c>
      <c r="J2225" s="8">
        <v>1432826568</v>
      </c>
      <c r="K2225" t="b">
        <v>0</v>
      </c>
      <c r="L2225">
        <v>100</v>
      </c>
      <c r="M2225" t="b">
        <v>1</v>
      </c>
      <c r="N2225" s="5">
        <f>Table1[[#This Row],[pledged]]/Table1[[#This Row],[backers_count]]</f>
        <v>206.31</v>
      </c>
      <c r="O2225" s="1">
        <f t="shared" si="104"/>
        <v>106</v>
      </c>
      <c r="P2225" s="5" t="s">
        <v>8296</v>
      </c>
      <c r="Q2225" s="1" t="s">
        <v>8334</v>
      </c>
      <c r="R2225" s="1" t="s">
        <v>8352</v>
      </c>
      <c r="S2225" s="9">
        <f t="shared" si="102"/>
        <v>42152.640833333338</v>
      </c>
      <c r="T2225" s="11">
        <f t="shared" si="103"/>
        <v>42182.640833333338</v>
      </c>
      <c r="U2225" s="12" t="str">
        <f>TEXT(Table1[[#This Row],[Date Created Conversion (Launched at)]],"mmmm")</f>
        <v>May</v>
      </c>
      <c r="V2225" s="12">
        <f>YEAR(Table1[[#This Row],[Date Created Conversion (Launched at)]])</f>
        <v>2015</v>
      </c>
    </row>
    <row r="2226" spans="1:22" ht="43" x14ac:dyDescent="0.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 s="8">
        <v>1477767600</v>
      </c>
      <c r="J2226" s="8">
        <v>1475337675</v>
      </c>
      <c r="K2226" t="b">
        <v>0</v>
      </c>
      <c r="L2226">
        <v>296</v>
      </c>
      <c r="M2226" t="b">
        <v>1</v>
      </c>
      <c r="N2226" s="5">
        <f>Table1[[#This Row],[pledged]]/Table1[[#This Row],[backers_count]]</f>
        <v>82.145270270270274</v>
      </c>
      <c r="O2226" s="1">
        <f t="shared" si="104"/>
        <v>243</v>
      </c>
      <c r="P2226" s="5" t="s">
        <v>8296</v>
      </c>
      <c r="Q2226" s="1" t="s">
        <v>8334</v>
      </c>
      <c r="R2226" s="1" t="s">
        <v>8352</v>
      </c>
      <c r="S2226" s="9">
        <f t="shared" si="102"/>
        <v>42644.667534722219</v>
      </c>
      <c r="T2226" s="11">
        <f t="shared" si="103"/>
        <v>42672.791666666672</v>
      </c>
      <c r="U2226" s="12" t="str">
        <f>TEXT(Table1[[#This Row],[Date Created Conversion (Launched at)]],"mmmm")</f>
        <v>October</v>
      </c>
      <c r="V2226" s="12">
        <f>YEAR(Table1[[#This Row],[Date Created Conversion (Launched at)]])</f>
        <v>2016</v>
      </c>
    </row>
    <row r="2227" spans="1:22" ht="43" x14ac:dyDescent="0.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 s="8">
        <v>1411326015</v>
      </c>
      <c r="J2227" s="8">
        <v>1408734015</v>
      </c>
      <c r="K2227" t="b">
        <v>0</v>
      </c>
      <c r="L2227">
        <v>1204</v>
      </c>
      <c r="M2227" t="b">
        <v>1</v>
      </c>
      <c r="N2227" s="5">
        <f>Table1[[#This Row],[pledged]]/Table1[[#This Row],[backers_count]]</f>
        <v>164.79651993355483</v>
      </c>
      <c r="O2227" s="1">
        <f t="shared" si="104"/>
        <v>945</v>
      </c>
      <c r="P2227" s="5" t="s">
        <v>8296</v>
      </c>
      <c r="Q2227" s="1" t="s">
        <v>8334</v>
      </c>
      <c r="R2227" s="1" t="s">
        <v>8352</v>
      </c>
      <c r="S2227" s="9">
        <f t="shared" si="102"/>
        <v>41873.79184027778</v>
      </c>
      <c r="T2227" s="11">
        <f t="shared" si="103"/>
        <v>41903.79184027778</v>
      </c>
      <c r="U2227" s="12" t="str">
        <f>TEXT(Table1[[#This Row],[Date Created Conversion (Launched at)]],"mmmm")</f>
        <v>August</v>
      </c>
      <c r="V2227" s="12">
        <f>YEAR(Table1[[#This Row],[Date Created Conversion (Launched at)]])</f>
        <v>2014</v>
      </c>
    </row>
    <row r="2228" spans="1:22" ht="43" x14ac:dyDescent="0.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 s="8">
        <v>1455253140</v>
      </c>
      <c r="J2228" s="8">
        <v>1452625822</v>
      </c>
      <c r="K2228" t="b">
        <v>0</v>
      </c>
      <c r="L2228">
        <v>321</v>
      </c>
      <c r="M2228" t="b">
        <v>1</v>
      </c>
      <c r="N2228" s="5">
        <f>Table1[[#This Row],[pledged]]/Table1[[#This Row],[backers_count]]</f>
        <v>60.820280373831778</v>
      </c>
      <c r="O2228" s="1">
        <f t="shared" si="104"/>
        <v>108</v>
      </c>
      <c r="P2228" s="5" t="s">
        <v>8296</v>
      </c>
      <c r="Q2228" s="1" t="s">
        <v>8334</v>
      </c>
      <c r="R2228" s="1" t="s">
        <v>8352</v>
      </c>
      <c r="S2228" s="9">
        <f t="shared" si="102"/>
        <v>42381.79886574074</v>
      </c>
      <c r="T2228" s="11">
        <f t="shared" si="103"/>
        <v>42412.207638888889</v>
      </c>
      <c r="U2228" s="12" t="str">
        <f>TEXT(Table1[[#This Row],[Date Created Conversion (Launched at)]],"mmmm")</f>
        <v>January</v>
      </c>
      <c r="V2228" s="12">
        <f>YEAR(Table1[[#This Row],[Date Created Conversion (Launched at)]])</f>
        <v>2016</v>
      </c>
    </row>
    <row r="2229" spans="1:22" ht="43" x14ac:dyDescent="0.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 s="8">
        <v>1384374155</v>
      </c>
      <c r="J2229" s="8">
        <v>1381778555</v>
      </c>
      <c r="K2229" t="b">
        <v>0</v>
      </c>
      <c r="L2229">
        <v>301</v>
      </c>
      <c r="M2229" t="b">
        <v>1</v>
      </c>
      <c r="N2229" s="5">
        <f>Table1[[#This Row],[pledged]]/Table1[[#This Row],[backers_count]]</f>
        <v>67.970099667774093</v>
      </c>
      <c r="O2229" s="1">
        <f t="shared" si="104"/>
        <v>157</v>
      </c>
      <c r="P2229" s="5" t="s">
        <v>8296</v>
      </c>
      <c r="Q2229" s="1" t="s">
        <v>8334</v>
      </c>
      <c r="R2229" s="1" t="s">
        <v>8352</v>
      </c>
      <c r="S2229" s="9">
        <f t="shared" si="102"/>
        <v>41561.807349537034</v>
      </c>
      <c r="T2229" s="11">
        <f t="shared" si="103"/>
        <v>41591.849016203705</v>
      </c>
      <c r="U2229" s="12" t="str">
        <f>TEXT(Table1[[#This Row],[Date Created Conversion (Launched at)]],"mmmm")</f>
        <v>October</v>
      </c>
      <c r="V2229" s="12">
        <f>YEAR(Table1[[#This Row],[Date Created Conversion (Launched at)]])</f>
        <v>2013</v>
      </c>
    </row>
    <row r="2230" spans="1:22" ht="43" x14ac:dyDescent="0.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 s="8">
        <v>1439707236</v>
      </c>
      <c r="J2230" s="8">
        <v>1437115236</v>
      </c>
      <c r="K2230" t="b">
        <v>0</v>
      </c>
      <c r="L2230">
        <v>144</v>
      </c>
      <c r="M2230" t="b">
        <v>1</v>
      </c>
      <c r="N2230" s="5">
        <f>Table1[[#This Row],[pledged]]/Table1[[#This Row],[backers_count]]</f>
        <v>81.561805555555551</v>
      </c>
      <c r="O2230" s="1">
        <f t="shared" si="104"/>
        <v>1174</v>
      </c>
      <c r="P2230" s="5" t="s">
        <v>8296</v>
      </c>
      <c r="Q2230" s="1" t="s">
        <v>8334</v>
      </c>
      <c r="R2230" s="1" t="s">
        <v>8352</v>
      </c>
      <c r="S2230" s="9">
        <f t="shared" si="102"/>
        <v>42202.278194444443</v>
      </c>
      <c r="T2230" s="11">
        <f t="shared" si="103"/>
        <v>42232.278194444443</v>
      </c>
      <c r="U2230" s="12" t="str">
        <f>TEXT(Table1[[#This Row],[Date Created Conversion (Launched at)]],"mmmm")</f>
        <v>July</v>
      </c>
      <c r="V2230" s="12">
        <f>YEAR(Table1[[#This Row],[Date Created Conversion (Launched at)]])</f>
        <v>2015</v>
      </c>
    </row>
    <row r="2231" spans="1:22" ht="43" x14ac:dyDescent="0.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 s="8">
        <v>1378180800</v>
      </c>
      <c r="J2231" s="8">
        <v>1375113391</v>
      </c>
      <c r="K2231" t="b">
        <v>0</v>
      </c>
      <c r="L2231">
        <v>539</v>
      </c>
      <c r="M2231" t="b">
        <v>1</v>
      </c>
      <c r="N2231" s="5">
        <f>Table1[[#This Row],[pledged]]/Table1[[#This Row],[backers_count]]</f>
        <v>25.42547309833024</v>
      </c>
      <c r="O2231" s="1">
        <f t="shared" si="104"/>
        <v>171</v>
      </c>
      <c r="P2231" s="5" t="s">
        <v>8296</v>
      </c>
      <c r="Q2231" s="1" t="s">
        <v>8334</v>
      </c>
      <c r="R2231" s="1" t="s">
        <v>8352</v>
      </c>
      <c r="S2231" s="9">
        <f t="shared" si="102"/>
        <v>41484.664247685185</v>
      </c>
      <c r="T2231" s="11">
        <f t="shared" si="103"/>
        <v>41520.166666666664</v>
      </c>
      <c r="U2231" s="12" t="str">
        <f>TEXT(Table1[[#This Row],[Date Created Conversion (Launched at)]],"mmmm")</f>
        <v>July</v>
      </c>
      <c r="V2231" s="12">
        <f>YEAR(Table1[[#This Row],[Date Created Conversion (Launched at)]])</f>
        <v>2013</v>
      </c>
    </row>
    <row r="2232" spans="1:22" ht="43" x14ac:dyDescent="0.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 s="8">
        <v>1398460127</v>
      </c>
      <c r="J2232" s="8">
        <v>1395868127</v>
      </c>
      <c r="K2232" t="b">
        <v>0</v>
      </c>
      <c r="L2232">
        <v>498</v>
      </c>
      <c r="M2232" t="b">
        <v>1</v>
      </c>
      <c r="N2232" s="5">
        <f>Table1[[#This Row],[pledged]]/Table1[[#This Row],[backers_count]]</f>
        <v>21.497991967871485</v>
      </c>
      <c r="O2232" s="1">
        <f t="shared" si="104"/>
        <v>126</v>
      </c>
      <c r="P2232" s="5" t="s">
        <v>8296</v>
      </c>
      <c r="Q2232" s="1" t="s">
        <v>8334</v>
      </c>
      <c r="R2232" s="1" t="s">
        <v>8352</v>
      </c>
      <c r="S2232" s="9">
        <f t="shared" si="102"/>
        <v>41724.881099537037</v>
      </c>
      <c r="T2232" s="11">
        <f t="shared" si="103"/>
        <v>41754.881099537037</v>
      </c>
      <c r="U2232" s="12" t="str">
        <f>TEXT(Table1[[#This Row],[Date Created Conversion (Launched at)]],"mmmm")</f>
        <v>March</v>
      </c>
      <c r="V2232" s="12">
        <f>YEAR(Table1[[#This Row],[Date Created Conversion (Launched at)]])</f>
        <v>2014</v>
      </c>
    </row>
    <row r="2233" spans="1:22" ht="43" x14ac:dyDescent="0.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 s="8">
        <v>1372136400</v>
      </c>
      <c r="J2233" s="8">
        <v>1369864301</v>
      </c>
      <c r="K2233" t="b">
        <v>0</v>
      </c>
      <c r="L2233">
        <v>1113</v>
      </c>
      <c r="M2233" t="b">
        <v>1</v>
      </c>
      <c r="N2233" s="5">
        <f>Table1[[#This Row],[pledged]]/Table1[[#This Row],[backers_count]]</f>
        <v>27.226630727762803</v>
      </c>
      <c r="O2233" s="1">
        <f t="shared" si="104"/>
        <v>1212</v>
      </c>
      <c r="P2233" s="5" t="s">
        <v>8296</v>
      </c>
      <c r="Q2233" s="1" t="s">
        <v>8334</v>
      </c>
      <c r="R2233" s="1" t="s">
        <v>8352</v>
      </c>
      <c r="S2233" s="9">
        <f t="shared" si="102"/>
        <v>41423.910891203705</v>
      </c>
      <c r="T2233" s="11">
        <f t="shared" si="103"/>
        <v>41450.208333333336</v>
      </c>
      <c r="U2233" s="12" t="str">
        <f>TEXT(Table1[[#This Row],[Date Created Conversion (Launched at)]],"mmmm")</f>
        <v>May</v>
      </c>
      <c r="V2233" s="12">
        <f>YEAR(Table1[[#This Row],[Date Created Conversion (Launched at)]])</f>
        <v>2013</v>
      </c>
    </row>
    <row r="2234" spans="1:22" ht="43" x14ac:dyDescent="0.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 s="8">
        <v>1405738800</v>
      </c>
      <c r="J2234" s="8">
        <v>1402945408</v>
      </c>
      <c r="K2234" t="b">
        <v>0</v>
      </c>
      <c r="L2234">
        <v>988</v>
      </c>
      <c r="M2234" t="b">
        <v>1</v>
      </c>
      <c r="N2234" s="5">
        <f>Table1[[#This Row],[pledged]]/Table1[[#This Row],[backers_count]]</f>
        <v>25.091093117408906</v>
      </c>
      <c r="O2234" s="1">
        <f t="shared" si="104"/>
        <v>496</v>
      </c>
      <c r="P2234" s="5" t="s">
        <v>8296</v>
      </c>
      <c r="Q2234" s="1" t="s">
        <v>8334</v>
      </c>
      <c r="R2234" s="1" t="s">
        <v>8352</v>
      </c>
      <c r="S2234" s="9">
        <f t="shared" si="102"/>
        <v>41806.794074074074</v>
      </c>
      <c r="T2234" s="11">
        <f t="shared" si="103"/>
        <v>41839.125</v>
      </c>
      <c r="U2234" s="12" t="str">
        <f>TEXT(Table1[[#This Row],[Date Created Conversion (Launched at)]],"mmmm")</f>
        <v>June</v>
      </c>
      <c r="V2234" s="12">
        <f>YEAR(Table1[[#This Row],[Date Created Conversion (Launched at)]])</f>
        <v>2014</v>
      </c>
    </row>
    <row r="2235" spans="1:22" ht="43" x14ac:dyDescent="0.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 s="8">
        <v>1450051200</v>
      </c>
      <c r="J2235" s="8">
        <v>1448269539</v>
      </c>
      <c r="K2235" t="b">
        <v>0</v>
      </c>
      <c r="L2235">
        <v>391</v>
      </c>
      <c r="M2235" t="b">
        <v>1</v>
      </c>
      <c r="N2235" s="5">
        <f>Table1[[#This Row],[pledged]]/Table1[[#This Row],[backers_count]]</f>
        <v>21.230179028132991</v>
      </c>
      <c r="O2235" s="1">
        <f t="shared" si="104"/>
        <v>332</v>
      </c>
      <c r="P2235" s="5" t="s">
        <v>8296</v>
      </c>
      <c r="Q2235" s="1" t="s">
        <v>8334</v>
      </c>
      <c r="R2235" s="1" t="s">
        <v>8352</v>
      </c>
      <c r="S2235" s="9">
        <f t="shared" si="102"/>
        <v>42331.378923611112</v>
      </c>
      <c r="T2235" s="11">
        <f t="shared" si="103"/>
        <v>42352</v>
      </c>
      <c r="U2235" s="12" t="str">
        <f>TEXT(Table1[[#This Row],[Date Created Conversion (Launched at)]],"mmmm")</f>
        <v>November</v>
      </c>
      <c r="V2235" s="12">
        <f>YEAR(Table1[[#This Row],[Date Created Conversion (Launched at)]])</f>
        <v>2015</v>
      </c>
    </row>
    <row r="2236" spans="1:22" ht="43" x14ac:dyDescent="0.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 s="8">
        <v>1483645647</v>
      </c>
      <c r="J2236" s="8">
        <v>1481053647</v>
      </c>
      <c r="K2236" t="b">
        <v>0</v>
      </c>
      <c r="L2236">
        <v>28</v>
      </c>
      <c r="M2236" t="b">
        <v>1</v>
      </c>
      <c r="N2236" s="5">
        <f>Table1[[#This Row],[pledged]]/Table1[[#This Row],[backers_count]]</f>
        <v>41.607142857142854</v>
      </c>
      <c r="O2236" s="1">
        <f t="shared" si="104"/>
        <v>1165</v>
      </c>
      <c r="P2236" s="5" t="s">
        <v>8296</v>
      </c>
      <c r="Q2236" s="1" t="s">
        <v>8334</v>
      </c>
      <c r="R2236" s="1" t="s">
        <v>8352</v>
      </c>
      <c r="S2236" s="9">
        <f t="shared" si="102"/>
        <v>42710.824618055558</v>
      </c>
      <c r="T2236" s="11">
        <f t="shared" si="103"/>
        <v>42740.824618055558</v>
      </c>
      <c r="U2236" s="12" t="str">
        <f>TEXT(Table1[[#This Row],[Date Created Conversion (Launched at)]],"mmmm")</f>
        <v>December</v>
      </c>
      <c r="V2236" s="12">
        <f>YEAR(Table1[[#This Row],[Date Created Conversion (Launched at)]])</f>
        <v>2016</v>
      </c>
    </row>
    <row r="2237" spans="1:22" ht="28.7" x14ac:dyDescent="0.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 s="8">
        <v>1427585511</v>
      </c>
      <c r="J2237" s="8">
        <v>1424997111</v>
      </c>
      <c r="K2237" t="b">
        <v>0</v>
      </c>
      <c r="L2237">
        <v>147</v>
      </c>
      <c r="M2237" t="b">
        <v>1</v>
      </c>
      <c r="N2237" s="5">
        <f>Table1[[#This Row],[pledged]]/Table1[[#This Row],[backers_count]]</f>
        <v>135.58503401360545</v>
      </c>
      <c r="O2237" s="1">
        <f t="shared" si="104"/>
        <v>153</v>
      </c>
      <c r="P2237" s="5" t="s">
        <v>8296</v>
      </c>
      <c r="Q2237" s="1" t="s">
        <v>8334</v>
      </c>
      <c r="R2237" s="1" t="s">
        <v>8352</v>
      </c>
      <c r="S2237" s="9">
        <f t="shared" si="102"/>
        <v>42062.022118055553</v>
      </c>
      <c r="T2237" s="11">
        <f t="shared" si="103"/>
        <v>42091.980451388888</v>
      </c>
      <c r="U2237" s="12" t="str">
        <f>TEXT(Table1[[#This Row],[Date Created Conversion (Launched at)]],"mmmm")</f>
        <v>February</v>
      </c>
      <c r="V2237" s="12">
        <f>YEAR(Table1[[#This Row],[Date Created Conversion (Launched at)]])</f>
        <v>2015</v>
      </c>
    </row>
    <row r="2238" spans="1:22" ht="43" x14ac:dyDescent="0.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 s="8">
        <v>1454338123</v>
      </c>
      <c r="J2238" s="8">
        <v>1451746123</v>
      </c>
      <c r="K2238" t="b">
        <v>0</v>
      </c>
      <c r="L2238">
        <v>680</v>
      </c>
      <c r="M2238" t="b">
        <v>1</v>
      </c>
      <c r="N2238" s="5">
        <f>Table1[[#This Row],[pledged]]/Table1[[#This Row],[backers_count]]</f>
        <v>22.116176470588236</v>
      </c>
      <c r="O2238" s="1">
        <f t="shared" si="104"/>
        <v>537</v>
      </c>
      <c r="P2238" s="5" t="s">
        <v>8296</v>
      </c>
      <c r="Q2238" s="1" t="s">
        <v>8334</v>
      </c>
      <c r="R2238" s="1" t="s">
        <v>8352</v>
      </c>
      <c r="S2238" s="9">
        <f t="shared" si="102"/>
        <v>42371.617164351846</v>
      </c>
      <c r="T2238" s="11">
        <f t="shared" si="103"/>
        <v>42401.617164351846</v>
      </c>
      <c r="U2238" s="12" t="str">
        <f>TEXT(Table1[[#This Row],[Date Created Conversion (Launched at)]],"mmmm")</f>
        <v>January</v>
      </c>
      <c r="V2238" s="12">
        <f>YEAR(Table1[[#This Row],[Date Created Conversion (Launched at)]])</f>
        <v>2016</v>
      </c>
    </row>
    <row r="2239" spans="1:22" ht="43" x14ac:dyDescent="0.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 s="8">
        <v>1415779140</v>
      </c>
      <c r="J2239" s="8">
        <v>1412294683</v>
      </c>
      <c r="K2239" t="b">
        <v>0</v>
      </c>
      <c r="L2239">
        <v>983</v>
      </c>
      <c r="M2239" t="b">
        <v>1</v>
      </c>
      <c r="N2239" s="5">
        <f>Table1[[#This Row],[pledged]]/Table1[[#This Row],[backers_count]]</f>
        <v>64.625635808748726</v>
      </c>
      <c r="O2239" s="1">
        <f t="shared" si="104"/>
        <v>353</v>
      </c>
      <c r="P2239" s="5" t="s">
        <v>8296</v>
      </c>
      <c r="Q2239" s="1" t="s">
        <v>8334</v>
      </c>
      <c r="R2239" s="1" t="s">
        <v>8352</v>
      </c>
      <c r="S2239" s="9">
        <f t="shared" si="102"/>
        <v>41915.003275462965</v>
      </c>
      <c r="T2239" s="11">
        <f t="shared" si="103"/>
        <v>41955.332638888889</v>
      </c>
      <c r="U2239" s="12" t="str">
        <f>TEXT(Table1[[#This Row],[Date Created Conversion (Launched at)]],"mmmm")</f>
        <v>October</v>
      </c>
      <c r="V2239" s="12">
        <f>YEAR(Table1[[#This Row],[Date Created Conversion (Launched at)]])</f>
        <v>2014</v>
      </c>
    </row>
    <row r="2240" spans="1:22" ht="28.7" x14ac:dyDescent="0.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 s="8">
        <v>1489157716</v>
      </c>
      <c r="J2240" s="8">
        <v>1486565716</v>
      </c>
      <c r="K2240" t="b">
        <v>0</v>
      </c>
      <c r="L2240">
        <v>79</v>
      </c>
      <c r="M2240" t="b">
        <v>1</v>
      </c>
      <c r="N2240" s="5">
        <f>Table1[[#This Row],[pledged]]/Table1[[#This Row],[backers_count]]</f>
        <v>69.569620253164558</v>
      </c>
      <c r="O2240" s="1">
        <f t="shared" si="104"/>
        <v>137</v>
      </c>
      <c r="P2240" s="5" t="s">
        <v>8296</v>
      </c>
      <c r="Q2240" s="1" t="s">
        <v>8334</v>
      </c>
      <c r="R2240" s="1" t="s">
        <v>8352</v>
      </c>
      <c r="S2240" s="9">
        <f t="shared" si="102"/>
        <v>42774.621712962966</v>
      </c>
      <c r="T2240" s="11">
        <f t="shared" si="103"/>
        <v>42804.621712962966</v>
      </c>
      <c r="U2240" s="12" t="str">
        <f>TEXT(Table1[[#This Row],[Date Created Conversion (Launched at)]],"mmmm")</f>
        <v>February</v>
      </c>
      <c r="V2240" s="12">
        <f>YEAR(Table1[[#This Row],[Date Created Conversion (Launched at)]])</f>
        <v>2017</v>
      </c>
    </row>
    <row r="2241" spans="1:22" ht="28.7" x14ac:dyDescent="0.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 s="8">
        <v>1385870520</v>
      </c>
      <c r="J2241" s="8">
        <v>1382742014</v>
      </c>
      <c r="K2241" t="b">
        <v>0</v>
      </c>
      <c r="L2241">
        <v>426</v>
      </c>
      <c r="M2241" t="b">
        <v>1</v>
      </c>
      <c r="N2241" s="5">
        <f>Table1[[#This Row],[pledged]]/Table1[[#This Row],[backers_count]]</f>
        <v>75.133028169014082</v>
      </c>
      <c r="O2241" s="1">
        <f t="shared" si="104"/>
        <v>128</v>
      </c>
      <c r="P2241" s="5" t="s">
        <v>8296</v>
      </c>
      <c r="Q2241" s="1" t="s">
        <v>8334</v>
      </c>
      <c r="R2241" s="1" t="s">
        <v>8352</v>
      </c>
      <c r="S2241" s="9">
        <f t="shared" si="102"/>
        <v>41572.958495370374</v>
      </c>
      <c r="T2241" s="11">
        <f t="shared" si="103"/>
        <v>41609.168055555558</v>
      </c>
      <c r="U2241" s="12" t="str">
        <f>TEXT(Table1[[#This Row],[Date Created Conversion (Launched at)]],"mmmm")</f>
        <v>October</v>
      </c>
      <c r="V2241" s="12">
        <f>YEAR(Table1[[#This Row],[Date Created Conversion (Launched at)]])</f>
        <v>2013</v>
      </c>
    </row>
    <row r="2242" spans="1:22" ht="43" x14ac:dyDescent="0.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 s="8">
        <v>1461354544</v>
      </c>
      <c r="J2242" s="8">
        <v>1458762544</v>
      </c>
      <c r="K2242" t="b">
        <v>0</v>
      </c>
      <c r="L2242">
        <v>96</v>
      </c>
      <c r="M2242" t="b">
        <v>1</v>
      </c>
      <c r="N2242" s="5">
        <f>Table1[[#This Row],[pledged]]/Table1[[#This Row],[backers_count]]</f>
        <v>140.97916666666666</v>
      </c>
      <c r="O2242" s="1">
        <f t="shared" si="104"/>
        <v>271</v>
      </c>
      <c r="P2242" s="5" t="s">
        <v>8296</v>
      </c>
      <c r="Q2242" s="1" t="s">
        <v>8334</v>
      </c>
      <c r="R2242" s="1" t="s">
        <v>8352</v>
      </c>
      <c r="S2242" s="9">
        <f t="shared" ref="S2242:S2305" si="105">(J2242/86400)+DATE(1970,1,1)</f>
        <v>42452.825740740736</v>
      </c>
      <c r="T2242" s="11">
        <f t="shared" ref="T2242:T2305" si="106">(I2242/86400)+DATE(1970,1,1)</f>
        <v>42482.825740740736</v>
      </c>
      <c r="U2242" s="12" t="str">
        <f>TEXT(Table1[[#This Row],[Date Created Conversion (Launched at)]],"mmmm")</f>
        <v>March</v>
      </c>
      <c r="V2242" s="12">
        <f>YEAR(Table1[[#This Row],[Date Created Conversion (Launched at)]])</f>
        <v>2016</v>
      </c>
    </row>
    <row r="2243" spans="1:22" ht="43" x14ac:dyDescent="0.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 s="8">
        <v>1488484300</v>
      </c>
      <c r="J2243" s="8">
        <v>1485892300</v>
      </c>
      <c r="K2243" t="b">
        <v>0</v>
      </c>
      <c r="L2243">
        <v>163</v>
      </c>
      <c r="M2243" t="b">
        <v>1</v>
      </c>
      <c r="N2243" s="5">
        <f>Table1[[#This Row],[pledged]]/Table1[[#This Row],[backers_count]]</f>
        <v>49.472392638036808</v>
      </c>
      <c r="O2243" s="1">
        <f t="shared" ref="O2243:O2306" si="107">ROUND(($E2243/$D2243)*100,0)</f>
        <v>806</v>
      </c>
      <c r="P2243" s="5" t="s">
        <v>8296</v>
      </c>
      <c r="Q2243" s="1" t="s">
        <v>8334</v>
      </c>
      <c r="R2243" s="1" t="s">
        <v>8352</v>
      </c>
      <c r="S2243" s="9">
        <f t="shared" si="105"/>
        <v>42766.827546296292</v>
      </c>
      <c r="T2243" s="11">
        <f t="shared" si="106"/>
        <v>42796.827546296292</v>
      </c>
      <c r="U2243" s="12" t="str">
        <f>TEXT(Table1[[#This Row],[Date Created Conversion (Launched at)]],"mmmm")</f>
        <v>January</v>
      </c>
      <c r="V2243" s="12">
        <f>YEAR(Table1[[#This Row],[Date Created Conversion (Launched at)]])</f>
        <v>2017</v>
      </c>
    </row>
    <row r="2244" spans="1:22" ht="28.7" x14ac:dyDescent="0.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 s="8">
        <v>1385521320</v>
      </c>
      <c r="J2244" s="8">
        <v>1382449733</v>
      </c>
      <c r="K2244" t="b">
        <v>0</v>
      </c>
      <c r="L2244">
        <v>2525</v>
      </c>
      <c r="M2244" t="b">
        <v>1</v>
      </c>
      <c r="N2244" s="5">
        <f>Table1[[#This Row],[pledged]]/Table1[[#This Row],[backers_count]]</f>
        <v>53.865251485148519</v>
      </c>
      <c r="O2244" s="1">
        <f t="shared" si="107"/>
        <v>1360</v>
      </c>
      <c r="P2244" s="5" t="s">
        <v>8296</v>
      </c>
      <c r="Q2244" s="1" t="s">
        <v>8334</v>
      </c>
      <c r="R2244" s="1" t="s">
        <v>8352</v>
      </c>
      <c r="S2244" s="9">
        <f t="shared" si="105"/>
        <v>41569.575613425928</v>
      </c>
      <c r="T2244" s="11">
        <f t="shared" si="106"/>
        <v>41605.126388888893</v>
      </c>
      <c r="U2244" s="12" t="str">
        <f>TEXT(Table1[[#This Row],[Date Created Conversion (Launched at)]],"mmmm")</f>
        <v>October</v>
      </c>
      <c r="V2244" s="12">
        <f>YEAR(Table1[[#This Row],[Date Created Conversion (Launched at)]])</f>
        <v>2013</v>
      </c>
    </row>
    <row r="2245" spans="1:22" ht="43" x14ac:dyDescent="0.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 s="8">
        <v>1489374000</v>
      </c>
      <c r="J2245" s="8">
        <v>1488823290</v>
      </c>
      <c r="K2245" t="b">
        <v>0</v>
      </c>
      <c r="L2245">
        <v>2035</v>
      </c>
      <c r="M2245" t="b">
        <v>1</v>
      </c>
      <c r="N2245" s="5">
        <f>Table1[[#This Row],[pledged]]/Table1[[#This Row],[backers_count]]</f>
        <v>4.5712530712530715</v>
      </c>
      <c r="O2245" s="1">
        <f t="shared" si="107"/>
        <v>930250</v>
      </c>
      <c r="P2245" s="5" t="s">
        <v>8296</v>
      </c>
      <c r="Q2245" s="1" t="s">
        <v>8334</v>
      </c>
      <c r="R2245" s="1" t="s">
        <v>8352</v>
      </c>
      <c r="S2245" s="9">
        <f t="shared" si="105"/>
        <v>42800.751041666663</v>
      </c>
      <c r="T2245" s="11">
        <f t="shared" si="106"/>
        <v>42807.125</v>
      </c>
      <c r="U2245" s="12" t="str">
        <f>TEXT(Table1[[#This Row],[Date Created Conversion (Launched at)]],"mmmm")</f>
        <v>March</v>
      </c>
      <c r="V2245" s="12">
        <f>YEAR(Table1[[#This Row],[Date Created Conversion (Launched at)]])</f>
        <v>2017</v>
      </c>
    </row>
    <row r="2246" spans="1:22" ht="43" x14ac:dyDescent="0.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 s="8">
        <v>1476649800</v>
      </c>
      <c r="J2246" s="8">
        <v>1475609946</v>
      </c>
      <c r="K2246" t="b">
        <v>0</v>
      </c>
      <c r="L2246">
        <v>290</v>
      </c>
      <c r="M2246" t="b">
        <v>1</v>
      </c>
      <c r="N2246" s="5">
        <f>Table1[[#This Row],[pledged]]/Table1[[#This Row],[backers_count]]</f>
        <v>65.00344827586207</v>
      </c>
      <c r="O2246" s="1">
        <f t="shared" si="107"/>
        <v>377</v>
      </c>
      <c r="P2246" s="5" t="s">
        <v>8296</v>
      </c>
      <c r="Q2246" s="1" t="s">
        <v>8334</v>
      </c>
      <c r="R2246" s="1" t="s">
        <v>8352</v>
      </c>
      <c r="S2246" s="9">
        <f t="shared" si="105"/>
        <v>42647.818819444445</v>
      </c>
      <c r="T2246" s="11">
        <f t="shared" si="106"/>
        <v>42659.854166666672</v>
      </c>
      <c r="U2246" s="12" t="str">
        <f>TEXT(Table1[[#This Row],[Date Created Conversion (Launched at)]],"mmmm")</f>
        <v>October</v>
      </c>
      <c r="V2246" s="12">
        <f>YEAR(Table1[[#This Row],[Date Created Conversion (Launched at)]])</f>
        <v>2016</v>
      </c>
    </row>
    <row r="2247" spans="1:22" ht="43" x14ac:dyDescent="0.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 s="8">
        <v>1393005600</v>
      </c>
      <c r="J2247" s="8">
        <v>1390323617</v>
      </c>
      <c r="K2247" t="b">
        <v>0</v>
      </c>
      <c r="L2247">
        <v>1980</v>
      </c>
      <c r="M2247" t="b">
        <v>1</v>
      </c>
      <c r="N2247" s="5">
        <f>Table1[[#This Row],[pledged]]/Table1[[#This Row],[backers_count]]</f>
        <v>53.475252525252522</v>
      </c>
      <c r="O2247" s="1">
        <f t="shared" si="107"/>
        <v>2647</v>
      </c>
      <c r="P2247" s="5" t="s">
        <v>8296</v>
      </c>
      <c r="Q2247" s="1" t="s">
        <v>8334</v>
      </c>
      <c r="R2247" s="1" t="s">
        <v>8352</v>
      </c>
      <c r="S2247" s="9">
        <f t="shared" si="105"/>
        <v>41660.70853009259</v>
      </c>
      <c r="T2247" s="11">
        <f t="shared" si="106"/>
        <v>41691.75</v>
      </c>
      <c r="U2247" s="12" t="str">
        <f>TEXT(Table1[[#This Row],[Date Created Conversion (Launched at)]],"mmmm")</f>
        <v>January</v>
      </c>
      <c r="V2247" s="12">
        <f>YEAR(Table1[[#This Row],[Date Created Conversion (Launched at)]])</f>
        <v>2014</v>
      </c>
    </row>
    <row r="2248" spans="1:22" ht="43" x14ac:dyDescent="0.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 s="8">
        <v>1441393210</v>
      </c>
      <c r="J2248" s="8">
        <v>1438801210</v>
      </c>
      <c r="K2248" t="b">
        <v>0</v>
      </c>
      <c r="L2248">
        <v>57</v>
      </c>
      <c r="M2248" t="b">
        <v>1</v>
      </c>
      <c r="N2248" s="5">
        <f>Table1[[#This Row],[pledged]]/Table1[[#This Row],[backers_count]]</f>
        <v>43.912280701754383</v>
      </c>
      <c r="O2248" s="1">
        <f t="shared" si="107"/>
        <v>100</v>
      </c>
      <c r="P2248" s="5" t="s">
        <v>8296</v>
      </c>
      <c r="Q2248" s="1" t="s">
        <v>8334</v>
      </c>
      <c r="R2248" s="1" t="s">
        <v>8352</v>
      </c>
      <c r="S2248" s="9">
        <f t="shared" si="105"/>
        <v>42221.79178240741</v>
      </c>
      <c r="T2248" s="11">
        <f t="shared" si="106"/>
        <v>42251.79178240741</v>
      </c>
      <c r="U2248" s="12" t="str">
        <f>TEXT(Table1[[#This Row],[Date Created Conversion (Launched at)]],"mmmm")</f>
        <v>August</v>
      </c>
      <c r="V2248" s="12">
        <f>YEAR(Table1[[#This Row],[Date Created Conversion (Launched at)]])</f>
        <v>2015</v>
      </c>
    </row>
    <row r="2249" spans="1:22" ht="28.7" x14ac:dyDescent="0.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 s="8">
        <v>1438185565</v>
      </c>
      <c r="J2249" s="8">
        <v>1436975965</v>
      </c>
      <c r="K2249" t="b">
        <v>0</v>
      </c>
      <c r="L2249">
        <v>380</v>
      </c>
      <c r="M2249" t="b">
        <v>1</v>
      </c>
      <c r="N2249" s="5">
        <f>Table1[[#This Row],[pledged]]/Table1[[#This Row],[backers_count]]</f>
        <v>50.852631578947367</v>
      </c>
      <c r="O2249" s="1">
        <f t="shared" si="107"/>
        <v>104</v>
      </c>
      <c r="P2249" s="5" t="s">
        <v>8296</v>
      </c>
      <c r="Q2249" s="1" t="s">
        <v>8334</v>
      </c>
      <c r="R2249" s="1" t="s">
        <v>8352</v>
      </c>
      <c r="S2249" s="9">
        <f t="shared" si="105"/>
        <v>42200.666261574079</v>
      </c>
      <c r="T2249" s="11">
        <f t="shared" si="106"/>
        <v>42214.666261574079</v>
      </c>
      <c r="U2249" s="12" t="str">
        <f>TEXT(Table1[[#This Row],[Date Created Conversion (Launched at)]],"mmmm")</f>
        <v>July</v>
      </c>
      <c r="V2249" s="12">
        <f>YEAR(Table1[[#This Row],[Date Created Conversion (Launched at)]])</f>
        <v>2015</v>
      </c>
    </row>
    <row r="2250" spans="1:22" ht="43" x14ac:dyDescent="0.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 s="8">
        <v>1481749278</v>
      </c>
      <c r="J2250" s="8">
        <v>1479157278</v>
      </c>
      <c r="K2250" t="b">
        <v>0</v>
      </c>
      <c r="L2250">
        <v>128</v>
      </c>
      <c r="M2250" t="b">
        <v>1</v>
      </c>
      <c r="N2250" s="5">
        <f>Table1[[#This Row],[pledged]]/Table1[[#This Row],[backers_count]]</f>
        <v>58.6328125</v>
      </c>
      <c r="O2250" s="1">
        <f t="shared" si="107"/>
        <v>107</v>
      </c>
      <c r="P2250" s="5" t="s">
        <v>8296</v>
      </c>
      <c r="Q2250" s="1" t="s">
        <v>8334</v>
      </c>
      <c r="R2250" s="1" t="s">
        <v>8352</v>
      </c>
      <c r="S2250" s="9">
        <f t="shared" si="105"/>
        <v>42688.875902777778</v>
      </c>
      <c r="T2250" s="11">
        <f t="shared" si="106"/>
        <v>42718.875902777778</v>
      </c>
      <c r="U2250" s="12" t="str">
        <f>TEXT(Table1[[#This Row],[Date Created Conversion (Launched at)]],"mmmm")</f>
        <v>November</v>
      </c>
      <c r="V2250" s="12">
        <f>YEAR(Table1[[#This Row],[Date Created Conversion (Launched at)]])</f>
        <v>2016</v>
      </c>
    </row>
    <row r="2251" spans="1:22" ht="43" x14ac:dyDescent="0.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 s="8">
        <v>1364917965</v>
      </c>
      <c r="J2251" s="8">
        <v>1362329565</v>
      </c>
      <c r="K2251" t="b">
        <v>0</v>
      </c>
      <c r="L2251">
        <v>180</v>
      </c>
      <c r="M2251" t="b">
        <v>1</v>
      </c>
      <c r="N2251" s="5">
        <f>Table1[[#This Row],[pledged]]/Table1[[#This Row],[backers_count]]</f>
        <v>32.81666666666667</v>
      </c>
      <c r="O2251" s="1">
        <f t="shared" si="107"/>
        <v>169</v>
      </c>
      <c r="P2251" s="5" t="s">
        <v>8296</v>
      </c>
      <c r="Q2251" s="1" t="s">
        <v>8334</v>
      </c>
      <c r="R2251" s="1" t="s">
        <v>8352</v>
      </c>
      <c r="S2251" s="9">
        <f t="shared" si="105"/>
        <v>41336.703298611115</v>
      </c>
      <c r="T2251" s="11">
        <f t="shared" si="106"/>
        <v>41366.661631944444</v>
      </c>
      <c r="U2251" s="12" t="str">
        <f>TEXT(Table1[[#This Row],[Date Created Conversion (Launched at)]],"mmmm")</f>
        <v>March</v>
      </c>
      <c r="V2251" s="12">
        <f>YEAR(Table1[[#This Row],[Date Created Conversion (Launched at)]])</f>
        <v>2013</v>
      </c>
    </row>
    <row r="2252" spans="1:22" ht="43" x14ac:dyDescent="0.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 s="8">
        <v>1480727273</v>
      </c>
      <c r="J2252" s="8">
        <v>1478131673</v>
      </c>
      <c r="K2252" t="b">
        <v>0</v>
      </c>
      <c r="L2252">
        <v>571</v>
      </c>
      <c r="M2252" t="b">
        <v>1</v>
      </c>
      <c r="N2252" s="5">
        <f>Table1[[#This Row],[pledged]]/Table1[[#This Row],[backers_count]]</f>
        <v>426.93169877408059</v>
      </c>
      <c r="O2252" s="1">
        <f t="shared" si="107"/>
        <v>975</v>
      </c>
      <c r="P2252" s="5" t="s">
        <v>8296</v>
      </c>
      <c r="Q2252" s="1" t="s">
        <v>8334</v>
      </c>
      <c r="R2252" s="1" t="s">
        <v>8352</v>
      </c>
      <c r="S2252" s="9">
        <f t="shared" si="105"/>
        <v>42677.005474537036</v>
      </c>
      <c r="T2252" s="11">
        <f t="shared" si="106"/>
        <v>42707.0471412037</v>
      </c>
      <c r="U2252" s="12" t="str">
        <f>TEXT(Table1[[#This Row],[Date Created Conversion (Launched at)]],"mmmm")</f>
        <v>November</v>
      </c>
      <c r="V2252" s="12">
        <f>YEAR(Table1[[#This Row],[Date Created Conversion (Launched at)]])</f>
        <v>2016</v>
      </c>
    </row>
    <row r="2253" spans="1:22" ht="43" x14ac:dyDescent="0.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 s="8">
        <v>1408177077</v>
      </c>
      <c r="J2253" s="8">
        <v>1406362677</v>
      </c>
      <c r="K2253" t="b">
        <v>0</v>
      </c>
      <c r="L2253">
        <v>480</v>
      </c>
      <c r="M2253" t="b">
        <v>1</v>
      </c>
      <c r="N2253" s="5">
        <f>Table1[[#This Row],[pledged]]/Table1[[#This Row],[backers_count]]</f>
        <v>23.808729166666669</v>
      </c>
      <c r="O2253" s="1">
        <f t="shared" si="107"/>
        <v>134</v>
      </c>
      <c r="P2253" s="5" t="s">
        <v>8296</v>
      </c>
      <c r="Q2253" s="1" t="s">
        <v>8334</v>
      </c>
      <c r="R2253" s="1" t="s">
        <v>8352</v>
      </c>
      <c r="S2253" s="9">
        <f t="shared" si="105"/>
        <v>41846.34579861111</v>
      </c>
      <c r="T2253" s="11">
        <f t="shared" si="106"/>
        <v>41867.34579861111</v>
      </c>
      <c r="U2253" s="12" t="str">
        <f>TEXT(Table1[[#This Row],[Date Created Conversion (Launched at)]],"mmmm")</f>
        <v>July</v>
      </c>
      <c r="V2253" s="12">
        <f>YEAR(Table1[[#This Row],[Date Created Conversion (Launched at)]])</f>
        <v>2014</v>
      </c>
    </row>
    <row r="2254" spans="1:22" ht="43" x14ac:dyDescent="0.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 s="8">
        <v>1470469938</v>
      </c>
      <c r="J2254" s="8">
        <v>1469173938</v>
      </c>
      <c r="K2254" t="b">
        <v>0</v>
      </c>
      <c r="L2254">
        <v>249</v>
      </c>
      <c r="M2254" t="b">
        <v>1</v>
      </c>
      <c r="N2254" s="5">
        <f>Table1[[#This Row],[pledged]]/Table1[[#This Row],[backers_count]]</f>
        <v>98.413654618473899</v>
      </c>
      <c r="O2254" s="1">
        <f t="shared" si="107"/>
        <v>272</v>
      </c>
      <c r="P2254" s="5" t="s">
        <v>8296</v>
      </c>
      <c r="Q2254" s="1" t="s">
        <v>8334</v>
      </c>
      <c r="R2254" s="1" t="s">
        <v>8352</v>
      </c>
      <c r="S2254" s="9">
        <f t="shared" si="105"/>
        <v>42573.327986111108</v>
      </c>
      <c r="T2254" s="11">
        <f t="shared" si="106"/>
        <v>42588.327986111108</v>
      </c>
      <c r="U2254" s="12" t="str">
        <f>TEXT(Table1[[#This Row],[Date Created Conversion (Launched at)]],"mmmm")</f>
        <v>July</v>
      </c>
      <c r="V2254" s="12">
        <f>YEAR(Table1[[#This Row],[Date Created Conversion (Launched at)]])</f>
        <v>2016</v>
      </c>
    </row>
    <row r="2255" spans="1:22" ht="43" x14ac:dyDescent="0.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 s="8">
        <v>1447862947</v>
      </c>
      <c r="J2255" s="8">
        <v>1445267347</v>
      </c>
      <c r="K2255" t="b">
        <v>0</v>
      </c>
      <c r="L2255">
        <v>84</v>
      </c>
      <c r="M2255" t="b">
        <v>1</v>
      </c>
      <c r="N2255" s="5">
        <f>Table1[[#This Row],[pledged]]/Table1[[#This Row],[backers_count]]</f>
        <v>107.32142857142857</v>
      </c>
      <c r="O2255" s="1">
        <f t="shared" si="107"/>
        <v>113</v>
      </c>
      <c r="P2255" s="5" t="s">
        <v>8296</v>
      </c>
      <c r="Q2255" s="1" t="s">
        <v>8334</v>
      </c>
      <c r="R2255" s="1" t="s">
        <v>8352</v>
      </c>
      <c r="S2255" s="9">
        <f t="shared" si="105"/>
        <v>42296.631331018521</v>
      </c>
      <c r="T2255" s="11">
        <f t="shared" si="106"/>
        <v>42326.672997685186</v>
      </c>
      <c r="U2255" s="12" t="str">
        <f>TEXT(Table1[[#This Row],[Date Created Conversion (Launched at)]],"mmmm")</f>
        <v>October</v>
      </c>
      <c r="V2255" s="12">
        <f>YEAR(Table1[[#This Row],[Date Created Conversion (Launched at)]])</f>
        <v>2015</v>
      </c>
    </row>
    <row r="2256" spans="1:22" ht="28.7" x14ac:dyDescent="0.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 s="8">
        <v>1485271968</v>
      </c>
      <c r="J2256" s="8">
        <v>1484667168</v>
      </c>
      <c r="K2256" t="b">
        <v>0</v>
      </c>
      <c r="L2256">
        <v>197</v>
      </c>
      <c r="M2256" t="b">
        <v>1</v>
      </c>
      <c r="N2256" s="5">
        <f>Table1[[#This Row],[pledged]]/Table1[[#This Row],[backers_count]]</f>
        <v>11.67005076142132</v>
      </c>
      <c r="O2256" s="1">
        <f t="shared" si="107"/>
        <v>460</v>
      </c>
      <c r="P2256" s="5" t="s">
        <v>8296</v>
      </c>
      <c r="Q2256" s="1" t="s">
        <v>8334</v>
      </c>
      <c r="R2256" s="1" t="s">
        <v>8352</v>
      </c>
      <c r="S2256" s="9">
        <f t="shared" si="105"/>
        <v>42752.647777777776</v>
      </c>
      <c r="T2256" s="11">
        <f t="shared" si="106"/>
        <v>42759.647777777776</v>
      </c>
      <c r="U2256" s="12" t="str">
        <f>TEXT(Table1[[#This Row],[Date Created Conversion (Launched at)]],"mmmm")</f>
        <v>January</v>
      </c>
      <c r="V2256" s="12">
        <f>YEAR(Table1[[#This Row],[Date Created Conversion (Launched at)]])</f>
        <v>2017</v>
      </c>
    </row>
    <row r="2257" spans="1:22" ht="28.7" x14ac:dyDescent="0.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 s="8">
        <v>1462661451</v>
      </c>
      <c r="J2257" s="8">
        <v>1460069451</v>
      </c>
      <c r="K2257" t="b">
        <v>0</v>
      </c>
      <c r="L2257">
        <v>271</v>
      </c>
      <c r="M2257" t="b">
        <v>1</v>
      </c>
      <c r="N2257" s="5">
        <f>Table1[[#This Row],[pledged]]/Table1[[#This Row],[backers_count]]</f>
        <v>41.782287822878232</v>
      </c>
      <c r="O2257" s="1">
        <f t="shared" si="107"/>
        <v>287</v>
      </c>
      <c r="P2257" s="5" t="s">
        <v>8296</v>
      </c>
      <c r="Q2257" s="1" t="s">
        <v>8334</v>
      </c>
      <c r="R2257" s="1" t="s">
        <v>8352</v>
      </c>
      <c r="S2257" s="9">
        <f t="shared" si="105"/>
        <v>42467.951979166668</v>
      </c>
      <c r="T2257" s="11">
        <f t="shared" si="106"/>
        <v>42497.951979166668</v>
      </c>
      <c r="U2257" s="12" t="str">
        <f>TEXT(Table1[[#This Row],[Date Created Conversion (Launched at)]],"mmmm")</f>
        <v>April</v>
      </c>
      <c r="V2257" s="12">
        <f>YEAR(Table1[[#This Row],[Date Created Conversion (Launched at)]])</f>
        <v>2016</v>
      </c>
    </row>
    <row r="2258" spans="1:22" ht="43" x14ac:dyDescent="0.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 s="8">
        <v>1479811846</v>
      </c>
      <c r="J2258" s="8">
        <v>1478602246</v>
      </c>
      <c r="K2258" t="b">
        <v>0</v>
      </c>
      <c r="L2258">
        <v>50</v>
      </c>
      <c r="M2258" t="b">
        <v>1</v>
      </c>
      <c r="N2258" s="5">
        <f>Table1[[#This Row],[pledged]]/Table1[[#This Row],[backers_count]]</f>
        <v>21.38</v>
      </c>
      <c r="O2258" s="1">
        <f t="shared" si="107"/>
        <v>223</v>
      </c>
      <c r="P2258" s="5" t="s">
        <v>8296</v>
      </c>
      <c r="Q2258" s="1" t="s">
        <v>8334</v>
      </c>
      <c r="R2258" s="1" t="s">
        <v>8352</v>
      </c>
      <c r="S2258" s="9">
        <f t="shared" si="105"/>
        <v>42682.451921296291</v>
      </c>
      <c r="T2258" s="11">
        <f t="shared" si="106"/>
        <v>42696.451921296291</v>
      </c>
      <c r="U2258" s="12" t="str">
        <f>TEXT(Table1[[#This Row],[Date Created Conversion (Launched at)]],"mmmm")</f>
        <v>November</v>
      </c>
      <c r="V2258" s="12">
        <f>YEAR(Table1[[#This Row],[Date Created Conversion (Launched at)]])</f>
        <v>2016</v>
      </c>
    </row>
    <row r="2259" spans="1:22" ht="43" x14ac:dyDescent="0.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 s="8">
        <v>1466377200</v>
      </c>
      <c r="J2259" s="8">
        <v>1463351329</v>
      </c>
      <c r="K2259" t="b">
        <v>0</v>
      </c>
      <c r="L2259">
        <v>169</v>
      </c>
      <c r="M2259" t="b">
        <v>1</v>
      </c>
      <c r="N2259" s="5">
        <f>Table1[[#This Row],[pledged]]/Table1[[#This Row],[backers_count]]</f>
        <v>94.103550295857985</v>
      </c>
      <c r="O2259" s="1">
        <f t="shared" si="107"/>
        <v>636</v>
      </c>
      <c r="P2259" s="5" t="s">
        <v>8296</v>
      </c>
      <c r="Q2259" s="1" t="s">
        <v>8334</v>
      </c>
      <c r="R2259" s="1" t="s">
        <v>8352</v>
      </c>
      <c r="S2259" s="9">
        <f t="shared" si="105"/>
        <v>42505.936678240745</v>
      </c>
      <c r="T2259" s="11">
        <f t="shared" si="106"/>
        <v>42540.958333333328</v>
      </c>
      <c r="U2259" s="12" t="str">
        <f>TEXT(Table1[[#This Row],[Date Created Conversion (Launched at)]],"mmmm")</f>
        <v>May</v>
      </c>
      <c r="V2259" s="12">
        <f>YEAR(Table1[[#This Row],[Date Created Conversion (Launched at)]])</f>
        <v>2016</v>
      </c>
    </row>
    <row r="2260" spans="1:22" ht="28.7" x14ac:dyDescent="0.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 s="8">
        <v>1434045687</v>
      </c>
      <c r="J2260" s="8">
        <v>1431453687</v>
      </c>
      <c r="K2260" t="b">
        <v>0</v>
      </c>
      <c r="L2260">
        <v>205</v>
      </c>
      <c r="M2260" t="b">
        <v>1</v>
      </c>
      <c r="N2260" s="5">
        <f>Table1[[#This Row],[pledged]]/Table1[[#This Row],[backers_count]]</f>
        <v>15.721951219512196</v>
      </c>
      <c r="O2260" s="1">
        <f t="shared" si="107"/>
        <v>147</v>
      </c>
      <c r="P2260" s="5" t="s">
        <v>8296</v>
      </c>
      <c r="Q2260" s="1" t="s">
        <v>8334</v>
      </c>
      <c r="R2260" s="1" t="s">
        <v>8352</v>
      </c>
      <c r="S2260" s="9">
        <f t="shared" si="105"/>
        <v>42136.75100694444</v>
      </c>
      <c r="T2260" s="11">
        <f t="shared" si="106"/>
        <v>42166.75100694444</v>
      </c>
      <c r="U2260" s="12" t="str">
        <f>TEXT(Table1[[#This Row],[Date Created Conversion (Launched at)]],"mmmm")</f>
        <v>May</v>
      </c>
      <c r="V2260" s="12">
        <f>YEAR(Table1[[#This Row],[Date Created Conversion (Launched at)]])</f>
        <v>2015</v>
      </c>
    </row>
    <row r="2261" spans="1:22" ht="43" x14ac:dyDescent="0.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 s="8">
        <v>1481224736</v>
      </c>
      <c r="J2261" s="8">
        <v>1480360736</v>
      </c>
      <c r="K2261" t="b">
        <v>0</v>
      </c>
      <c r="L2261">
        <v>206</v>
      </c>
      <c r="M2261" t="b">
        <v>1</v>
      </c>
      <c r="N2261" s="5">
        <f>Table1[[#This Row],[pledged]]/Table1[[#This Row],[backers_count]]</f>
        <v>90.635922330097088</v>
      </c>
      <c r="O2261" s="1">
        <f t="shared" si="107"/>
        <v>1867</v>
      </c>
      <c r="P2261" s="5" t="s">
        <v>8296</v>
      </c>
      <c r="Q2261" s="1" t="s">
        <v>8334</v>
      </c>
      <c r="R2261" s="1" t="s">
        <v>8352</v>
      </c>
      <c r="S2261" s="9">
        <f t="shared" si="105"/>
        <v>42702.804814814815</v>
      </c>
      <c r="T2261" s="11">
        <f t="shared" si="106"/>
        <v>42712.804814814815</v>
      </c>
      <c r="U2261" s="12" t="str">
        <f>TEXT(Table1[[#This Row],[Date Created Conversion (Launched at)]],"mmmm")</f>
        <v>November</v>
      </c>
      <c r="V2261" s="12">
        <f>YEAR(Table1[[#This Row],[Date Created Conversion (Launched at)]])</f>
        <v>2016</v>
      </c>
    </row>
    <row r="2262" spans="1:22" ht="43" x14ac:dyDescent="0.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 s="8">
        <v>1395876250</v>
      </c>
      <c r="J2262" s="8">
        <v>1393287850</v>
      </c>
      <c r="K2262" t="b">
        <v>0</v>
      </c>
      <c r="L2262">
        <v>84</v>
      </c>
      <c r="M2262" t="b">
        <v>1</v>
      </c>
      <c r="N2262" s="5">
        <f>Table1[[#This Row],[pledged]]/Table1[[#This Row],[backers_count]]</f>
        <v>97.297619047619051</v>
      </c>
      <c r="O2262" s="1">
        <f t="shared" si="107"/>
        <v>327</v>
      </c>
      <c r="P2262" s="5" t="s">
        <v>8296</v>
      </c>
      <c r="Q2262" s="1" t="s">
        <v>8334</v>
      </c>
      <c r="R2262" s="1" t="s">
        <v>8352</v>
      </c>
      <c r="S2262" s="9">
        <f t="shared" si="105"/>
        <v>41695.016782407409</v>
      </c>
      <c r="T2262" s="11">
        <f t="shared" si="106"/>
        <v>41724.975115740745</v>
      </c>
      <c r="U2262" s="12" t="str">
        <f>TEXT(Table1[[#This Row],[Date Created Conversion (Launched at)]],"mmmm")</f>
        <v>February</v>
      </c>
      <c r="V2262" s="12">
        <f>YEAR(Table1[[#This Row],[Date Created Conversion (Launched at)]])</f>
        <v>2014</v>
      </c>
    </row>
    <row r="2263" spans="1:22" ht="43" x14ac:dyDescent="0.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 s="8">
        <v>1487093020</v>
      </c>
      <c r="J2263" s="8">
        <v>1485278620</v>
      </c>
      <c r="K2263" t="b">
        <v>0</v>
      </c>
      <c r="L2263">
        <v>210</v>
      </c>
      <c r="M2263" t="b">
        <v>1</v>
      </c>
      <c r="N2263" s="5">
        <f>Table1[[#This Row],[pledged]]/Table1[[#This Row],[backers_count]]</f>
        <v>37.11904761904762</v>
      </c>
      <c r="O2263" s="1">
        <f t="shared" si="107"/>
        <v>780</v>
      </c>
      <c r="P2263" s="5" t="s">
        <v>8296</v>
      </c>
      <c r="Q2263" s="1" t="s">
        <v>8334</v>
      </c>
      <c r="R2263" s="1" t="s">
        <v>8352</v>
      </c>
      <c r="S2263" s="9">
        <f t="shared" si="105"/>
        <v>42759.724768518514</v>
      </c>
      <c r="T2263" s="11">
        <f t="shared" si="106"/>
        <v>42780.724768518514</v>
      </c>
      <c r="U2263" s="12" t="str">
        <f>TEXT(Table1[[#This Row],[Date Created Conversion (Launched at)]],"mmmm")</f>
        <v>January</v>
      </c>
      <c r="V2263" s="12">
        <f>YEAR(Table1[[#This Row],[Date Created Conversion (Launched at)]])</f>
        <v>2017</v>
      </c>
    </row>
    <row r="2264" spans="1:22" ht="28.7" x14ac:dyDescent="0.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 s="8">
        <v>1416268800</v>
      </c>
      <c r="J2264" s="8">
        <v>1413295358</v>
      </c>
      <c r="K2264" t="b">
        <v>0</v>
      </c>
      <c r="L2264">
        <v>181</v>
      </c>
      <c r="M2264" t="b">
        <v>1</v>
      </c>
      <c r="N2264" s="5">
        <f>Table1[[#This Row],[pledged]]/Table1[[#This Row],[backers_count]]</f>
        <v>28.104972375690608</v>
      </c>
      <c r="O2264" s="1">
        <f t="shared" si="107"/>
        <v>154</v>
      </c>
      <c r="P2264" s="5" t="s">
        <v>8296</v>
      </c>
      <c r="Q2264" s="1" t="s">
        <v>8334</v>
      </c>
      <c r="R2264" s="1" t="s">
        <v>8352</v>
      </c>
      <c r="S2264" s="9">
        <f t="shared" si="105"/>
        <v>41926.585162037038</v>
      </c>
      <c r="T2264" s="11">
        <f t="shared" si="106"/>
        <v>41961</v>
      </c>
      <c r="U2264" s="12" t="str">
        <f>TEXT(Table1[[#This Row],[Date Created Conversion (Launched at)]],"mmmm")</f>
        <v>October</v>
      </c>
      <c r="V2264" s="12">
        <f>YEAR(Table1[[#This Row],[Date Created Conversion (Launched at)]])</f>
        <v>2014</v>
      </c>
    </row>
    <row r="2265" spans="1:22" ht="43" x14ac:dyDescent="0.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 s="8">
        <v>1422734313</v>
      </c>
      <c r="J2265" s="8">
        <v>1420919913</v>
      </c>
      <c r="K2265" t="b">
        <v>0</v>
      </c>
      <c r="L2265">
        <v>60</v>
      </c>
      <c r="M2265" t="b">
        <v>1</v>
      </c>
      <c r="N2265" s="5">
        <f>Table1[[#This Row],[pledged]]/Table1[[#This Row],[backers_count]]</f>
        <v>144.43333333333334</v>
      </c>
      <c r="O2265" s="1">
        <f t="shared" si="107"/>
        <v>116</v>
      </c>
      <c r="P2265" s="5" t="s">
        <v>8296</v>
      </c>
      <c r="Q2265" s="1" t="s">
        <v>8334</v>
      </c>
      <c r="R2265" s="1" t="s">
        <v>8352</v>
      </c>
      <c r="S2265" s="9">
        <f t="shared" si="105"/>
        <v>42014.832326388889</v>
      </c>
      <c r="T2265" s="11">
        <f t="shared" si="106"/>
        <v>42035.832326388889</v>
      </c>
      <c r="U2265" s="12" t="str">
        <f>TEXT(Table1[[#This Row],[Date Created Conversion (Launched at)]],"mmmm")</f>
        <v>January</v>
      </c>
      <c r="V2265" s="12">
        <f>YEAR(Table1[[#This Row],[Date Created Conversion (Launched at)]])</f>
        <v>2015</v>
      </c>
    </row>
    <row r="2266" spans="1:22" ht="43" x14ac:dyDescent="0.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 s="8">
        <v>1463972400</v>
      </c>
      <c r="J2266" s="8">
        <v>1462543114</v>
      </c>
      <c r="K2266" t="b">
        <v>0</v>
      </c>
      <c r="L2266">
        <v>445</v>
      </c>
      <c r="M2266" t="b">
        <v>1</v>
      </c>
      <c r="N2266" s="5">
        <f>Table1[[#This Row],[pledged]]/Table1[[#This Row],[backers_count]]</f>
        <v>24.274157303370785</v>
      </c>
      <c r="O2266" s="1">
        <f t="shared" si="107"/>
        <v>180</v>
      </c>
      <c r="P2266" s="5" t="s">
        <v>8296</v>
      </c>
      <c r="Q2266" s="1" t="s">
        <v>8334</v>
      </c>
      <c r="R2266" s="1" t="s">
        <v>8352</v>
      </c>
      <c r="S2266" s="9">
        <f t="shared" si="105"/>
        <v>42496.582337962958</v>
      </c>
      <c r="T2266" s="11">
        <f t="shared" si="106"/>
        <v>42513.125</v>
      </c>
      <c r="U2266" s="12" t="str">
        <f>TEXT(Table1[[#This Row],[Date Created Conversion (Launched at)]],"mmmm")</f>
        <v>May</v>
      </c>
      <c r="V2266" s="12">
        <f>YEAR(Table1[[#This Row],[Date Created Conversion (Launched at)]])</f>
        <v>2016</v>
      </c>
    </row>
    <row r="2267" spans="1:22" ht="43" x14ac:dyDescent="0.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 s="8">
        <v>1479846507</v>
      </c>
      <c r="J2267" s="8">
        <v>1479241707</v>
      </c>
      <c r="K2267" t="b">
        <v>0</v>
      </c>
      <c r="L2267">
        <v>17</v>
      </c>
      <c r="M2267" t="b">
        <v>1</v>
      </c>
      <c r="N2267" s="5">
        <f>Table1[[#This Row],[pledged]]/Table1[[#This Row],[backers_count]]</f>
        <v>35.117647058823529</v>
      </c>
      <c r="O2267" s="1">
        <f t="shared" si="107"/>
        <v>299</v>
      </c>
      <c r="P2267" s="5" t="s">
        <v>8296</v>
      </c>
      <c r="Q2267" s="1" t="s">
        <v>8334</v>
      </c>
      <c r="R2267" s="1" t="s">
        <v>8352</v>
      </c>
      <c r="S2267" s="9">
        <f t="shared" si="105"/>
        <v>42689.853090277778</v>
      </c>
      <c r="T2267" s="11">
        <f t="shared" si="106"/>
        <v>42696.853090277778</v>
      </c>
      <c r="U2267" s="12" t="str">
        <f>TEXT(Table1[[#This Row],[Date Created Conversion (Launched at)]],"mmmm")</f>
        <v>November</v>
      </c>
      <c r="V2267" s="12">
        <f>YEAR(Table1[[#This Row],[Date Created Conversion (Launched at)]])</f>
        <v>2016</v>
      </c>
    </row>
    <row r="2268" spans="1:22" ht="43" x14ac:dyDescent="0.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 s="8">
        <v>1461722400</v>
      </c>
      <c r="J2268" s="8">
        <v>1460235592</v>
      </c>
      <c r="K2268" t="b">
        <v>0</v>
      </c>
      <c r="L2268">
        <v>194</v>
      </c>
      <c r="M2268" t="b">
        <v>1</v>
      </c>
      <c r="N2268" s="5">
        <f>Table1[[#This Row],[pledged]]/Table1[[#This Row],[backers_count]]</f>
        <v>24.762886597938145</v>
      </c>
      <c r="O2268" s="1">
        <f t="shared" si="107"/>
        <v>320</v>
      </c>
      <c r="P2268" s="5" t="s">
        <v>8296</v>
      </c>
      <c r="Q2268" s="1" t="s">
        <v>8334</v>
      </c>
      <c r="R2268" s="1" t="s">
        <v>8352</v>
      </c>
      <c r="S2268" s="9">
        <f t="shared" si="105"/>
        <v>42469.874907407408</v>
      </c>
      <c r="T2268" s="11">
        <f t="shared" si="106"/>
        <v>42487.083333333328</v>
      </c>
      <c r="U2268" s="12" t="str">
        <f>TEXT(Table1[[#This Row],[Date Created Conversion (Launched at)]],"mmmm")</f>
        <v>April</v>
      </c>
      <c r="V2268" s="12">
        <f>YEAR(Table1[[#This Row],[Date Created Conversion (Launched at)]])</f>
        <v>2016</v>
      </c>
    </row>
    <row r="2269" spans="1:22" ht="43" x14ac:dyDescent="0.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 s="8">
        <v>1419123600</v>
      </c>
      <c r="J2269" s="8">
        <v>1416945297</v>
      </c>
      <c r="K2269" t="b">
        <v>0</v>
      </c>
      <c r="L2269">
        <v>404</v>
      </c>
      <c r="M2269" t="b">
        <v>1</v>
      </c>
      <c r="N2269" s="5">
        <f>Table1[[#This Row],[pledged]]/Table1[[#This Row],[backers_count]]</f>
        <v>188.37871287128712</v>
      </c>
      <c r="O2269" s="1">
        <f t="shared" si="107"/>
        <v>381</v>
      </c>
      <c r="P2269" s="5" t="s">
        <v>8296</v>
      </c>
      <c r="Q2269" s="1" t="s">
        <v>8334</v>
      </c>
      <c r="R2269" s="1" t="s">
        <v>8352</v>
      </c>
      <c r="S2269" s="9">
        <f t="shared" si="105"/>
        <v>41968.829826388886</v>
      </c>
      <c r="T2269" s="11">
        <f t="shared" si="106"/>
        <v>41994.041666666672</v>
      </c>
      <c r="U2269" s="12" t="str">
        <f>TEXT(Table1[[#This Row],[Date Created Conversion (Launched at)]],"mmmm")</f>
        <v>November</v>
      </c>
      <c r="V2269" s="12">
        <f>YEAR(Table1[[#This Row],[Date Created Conversion (Launched at)]])</f>
        <v>2014</v>
      </c>
    </row>
    <row r="2270" spans="1:22" ht="43" x14ac:dyDescent="0.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 s="8">
        <v>1489283915</v>
      </c>
      <c r="J2270" s="8">
        <v>1486691915</v>
      </c>
      <c r="K2270" t="b">
        <v>0</v>
      </c>
      <c r="L2270">
        <v>194</v>
      </c>
      <c r="M2270" t="b">
        <v>1</v>
      </c>
      <c r="N2270" s="5">
        <f>Table1[[#This Row],[pledged]]/Table1[[#This Row],[backers_count]]</f>
        <v>148.08247422680412</v>
      </c>
      <c r="O2270" s="1">
        <f t="shared" si="107"/>
        <v>103</v>
      </c>
      <c r="P2270" s="5" t="s">
        <v>8296</v>
      </c>
      <c r="Q2270" s="1" t="s">
        <v>8334</v>
      </c>
      <c r="R2270" s="1" t="s">
        <v>8352</v>
      </c>
      <c r="S2270" s="9">
        <f t="shared" si="105"/>
        <v>42776.082349537042</v>
      </c>
      <c r="T2270" s="11">
        <f t="shared" si="106"/>
        <v>42806.082349537042</v>
      </c>
      <c r="U2270" s="12" t="str">
        <f>TEXT(Table1[[#This Row],[Date Created Conversion (Launched at)]],"mmmm")</f>
        <v>February</v>
      </c>
      <c r="V2270" s="12">
        <f>YEAR(Table1[[#This Row],[Date Created Conversion (Launched at)]])</f>
        <v>2017</v>
      </c>
    </row>
    <row r="2271" spans="1:22" ht="43" x14ac:dyDescent="0.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 s="8">
        <v>1488862800</v>
      </c>
      <c r="J2271" s="8">
        <v>1486745663</v>
      </c>
      <c r="K2271" t="b">
        <v>0</v>
      </c>
      <c r="L2271">
        <v>902</v>
      </c>
      <c r="M2271" t="b">
        <v>1</v>
      </c>
      <c r="N2271" s="5">
        <f>Table1[[#This Row],[pledged]]/Table1[[#This Row],[backers_count]]</f>
        <v>49.934589800443462</v>
      </c>
      <c r="O2271" s="1">
        <f t="shared" si="107"/>
        <v>1802</v>
      </c>
      <c r="P2271" s="5" t="s">
        <v>8296</v>
      </c>
      <c r="Q2271" s="1" t="s">
        <v>8334</v>
      </c>
      <c r="R2271" s="1" t="s">
        <v>8352</v>
      </c>
      <c r="S2271" s="9">
        <f t="shared" si="105"/>
        <v>42776.704432870371</v>
      </c>
      <c r="T2271" s="11">
        <f t="shared" si="106"/>
        <v>42801.208333333328</v>
      </c>
      <c r="U2271" s="12" t="str">
        <f>TEXT(Table1[[#This Row],[Date Created Conversion (Launched at)]],"mmmm")</f>
        <v>February</v>
      </c>
      <c r="V2271" s="12">
        <f>YEAR(Table1[[#This Row],[Date Created Conversion (Launched at)]])</f>
        <v>2017</v>
      </c>
    </row>
    <row r="2272" spans="1:22" ht="43" x14ac:dyDescent="0.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 s="8">
        <v>1484085540</v>
      </c>
      <c r="J2272" s="8">
        <v>1482353513</v>
      </c>
      <c r="K2272" t="b">
        <v>0</v>
      </c>
      <c r="L2272">
        <v>1670</v>
      </c>
      <c r="M2272" t="b">
        <v>1</v>
      </c>
      <c r="N2272" s="5">
        <f>Table1[[#This Row],[pledged]]/Table1[[#This Row],[backers_count]]</f>
        <v>107.82155688622754</v>
      </c>
      <c r="O2272" s="1">
        <f t="shared" si="107"/>
        <v>720</v>
      </c>
      <c r="P2272" s="5" t="s">
        <v>8296</v>
      </c>
      <c r="Q2272" s="1" t="s">
        <v>8334</v>
      </c>
      <c r="R2272" s="1" t="s">
        <v>8352</v>
      </c>
      <c r="S2272" s="9">
        <f t="shared" si="105"/>
        <v>42725.869363425925</v>
      </c>
      <c r="T2272" s="11">
        <f t="shared" si="106"/>
        <v>42745.915972222225</v>
      </c>
      <c r="U2272" s="12" t="str">
        <f>TEXT(Table1[[#This Row],[Date Created Conversion (Launched at)]],"mmmm")</f>
        <v>December</v>
      </c>
      <c r="V2272" s="12">
        <f>YEAR(Table1[[#This Row],[Date Created Conversion (Launched at)]])</f>
        <v>2016</v>
      </c>
    </row>
    <row r="2273" spans="1:22" ht="43" x14ac:dyDescent="0.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 s="8">
        <v>1481328004</v>
      </c>
      <c r="J2273" s="8">
        <v>1478736004</v>
      </c>
      <c r="K2273" t="b">
        <v>0</v>
      </c>
      <c r="L2273">
        <v>1328</v>
      </c>
      <c r="M2273" t="b">
        <v>1</v>
      </c>
      <c r="N2273" s="5">
        <f>Table1[[#This Row],[pledged]]/Table1[[#This Row],[backers_count]]</f>
        <v>42.63403614457831</v>
      </c>
      <c r="O2273" s="1">
        <f t="shared" si="107"/>
        <v>283</v>
      </c>
      <c r="P2273" s="5" t="s">
        <v>8296</v>
      </c>
      <c r="Q2273" s="1" t="s">
        <v>8334</v>
      </c>
      <c r="R2273" s="1" t="s">
        <v>8352</v>
      </c>
      <c r="S2273" s="9">
        <f t="shared" si="105"/>
        <v>42684.000046296293</v>
      </c>
      <c r="T2273" s="11">
        <f t="shared" si="106"/>
        <v>42714.000046296293</v>
      </c>
      <c r="U2273" s="12" t="str">
        <f>TEXT(Table1[[#This Row],[Date Created Conversion (Launched at)]],"mmmm")</f>
        <v>November</v>
      </c>
      <c r="V2273" s="12">
        <f>YEAR(Table1[[#This Row],[Date Created Conversion (Launched at)]])</f>
        <v>2016</v>
      </c>
    </row>
    <row r="2274" spans="1:22" ht="43" x14ac:dyDescent="0.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 s="8">
        <v>1449506836</v>
      </c>
      <c r="J2274" s="8">
        <v>1446914836</v>
      </c>
      <c r="K2274" t="b">
        <v>0</v>
      </c>
      <c r="L2274">
        <v>944</v>
      </c>
      <c r="M2274" t="b">
        <v>1</v>
      </c>
      <c r="N2274" s="5">
        <f>Table1[[#This Row],[pledged]]/Table1[[#This Row],[backers_count]]</f>
        <v>14.370762711864407</v>
      </c>
      <c r="O2274" s="1">
        <f t="shared" si="107"/>
        <v>1357</v>
      </c>
      <c r="P2274" s="5" t="s">
        <v>8296</v>
      </c>
      <c r="Q2274" s="1" t="s">
        <v>8334</v>
      </c>
      <c r="R2274" s="1" t="s">
        <v>8352</v>
      </c>
      <c r="S2274" s="9">
        <f t="shared" si="105"/>
        <v>42315.699490740742</v>
      </c>
      <c r="T2274" s="11">
        <f t="shared" si="106"/>
        <v>42345.699490740742</v>
      </c>
      <c r="U2274" s="12" t="str">
        <f>TEXT(Table1[[#This Row],[Date Created Conversion (Launched at)]],"mmmm")</f>
        <v>November</v>
      </c>
      <c r="V2274" s="12">
        <f>YEAR(Table1[[#This Row],[Date Created Conversion (Launched at)]])</f>
        <v>2015</v>
      </c>
    </row>
    <row r="2275" spans="1:22" ht="43" x14ac:dyDescent="0.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 s="8">
        <v>1489320642</v>
      </c>
      <c r="J2275" s="8">
        <v>1487164242</v>
      </c>
      <c r="K2275" t="b">
        <v>0</v>
      </c>
      <c r="L2275">
        <v>147</v>
      </c>
      <c r="M2275" t="b">
        <v>1</v>
      </c>
      <c r="N2275" s="5">
        <f>Table1[[#This Row],[pledged]]/Table1[[#This Row],[backers_count]]</f>
        <v>37.476190476190474</v>
      </c>
      <c r="O2275" s="1">
        <f t="shared" si="107"/>
        <v>220</v>
      </c>
      <c r="P2275" s="5" t="s">
        <v>8296</v>
      </c>
      <c r="Q2275" s="1" t="s">
        <v>8334</v>
      </c>
      <c r="R2275" s="1" t="s">
        <v>8352</v>
      </c>
      <c r="S2275" s="9">
        <f t="shared" si="105"/>
        <v>42781.549097222218</v>
      </c>
      <c r="T2275" s="11">
        <f t="shared" si="106"/>
        <v>42806.507430555561</v>
      </c>
      <c r="U2275" s="12" t="str">
        <f>TEXT(Table1[[#This Row],[Date Created Conversion (Launched at)]],"mmmm")</f>
        <v>February</v>
      </c>
      <c r="V2275" s="12">
        <f>YEAR(Table1[[#This Row],[Date Created Conversion (Launched at)]])</f>
        <v>2017</v>
      </c>
    </row>
    <row r="2276" spans="1:22" ht="57.35" x14ac:dyDescent="0.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 s="8">
        <v>1393156857</v>
      </c>
      <c r="J2276" s="8">
        <v>1390564857</v>
      </c>
      <c r="K2276" t="b">
        <v>0</v>
      </c>
      <c r="L2276">
        <v>99</v>
      </c>
      <c r="M2276" t="b">
        <v>1</v>
      </c>
      <c r="N2276" s="5">
        <f>Table1[[#This Row],[pledged]]/Table1[[#This Row],[backers_count]]</f>
        <v>30.202020202020201</v>
      </c>
      <c r="O2276" s="1">
        <f t="shared" si="107"/>
        <v>120</v>
      </c>
      <c r="P2276" s="5" t="s">
        <v>8296</v>
      </c>
      <c r="Q2276" s="1" t="s">
        <v>8334</v>
      </c>
      <c r="R2276" s="1" t="s">
        <v>8352</v>
      </c>
      <c r="S2276" s="9">
        <f t="shared" si="105"/>
        <v>41663.500659722224</v>
      </c>
      <c r="T2276" s="11">
        <f t="shared" si="106"/>
        <v>41693.500659722224</v>
      </c>
      <c r="U2276" s="12" t="str">
        <f>TEXT(Table1[[#This Row],[Date Created Conversion (Launched at)]],"mmmm")</f>
        <v>January</v>
      </c>
      <c r="V2276" s="12">
        <f>YEAR(Table1[[#This Row],[Date Created Conversion (Launched at)]])</f>
        <v>2014</v>
      </c>
    </row>
    <row r="2277" spans="1:22" ht="43" x14ac:dyDescent="0.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 s="8">
        <v>1419259679</v>
      </c>
      <c r="J2277" s="8">
        <v>1416667679</v>
      </c>
      <c r="K2277" t="b">
        <v>0</v>
      </c>
      <c r="L2277">
        <v>79</v>
      </c>
      <c r="M2277" t="b">
        <v>1</v>
      </c>
      <c r="N2277" s="5">
        <f>Table1[[#This Row],[pledged]]/Table1[[#This Row],[backers_count]]</f>
        <v>33.550632911392405</v>
      </c>
      <c r="O2277" s="1">
        <f t="shared" si="107"/>
        <v>408</v>
      </c>
      <c r="P2277" s="5" t="s">
        <v>8296</v>
      </c>
      <c r="Q2277" s="1" t="s">
        <v>8334</v>
      </c>
      <c r="R2277" s="1" t="s">
        <v>8352</v>
      </c>
      <c r="S2277" s="9">
        <f t="shared" si="105"/>
        <v>41965.616655092592</v>
      </c>
      <c r="T2277" s="11">
        <f t="shared" si="106"/>
        <v>41995.616655092592</v>
      </c>
      <c r="U2277" s="12" t="str">
        <f>TEXT(Table1[[#This Row],[Date Created Conversion (Launched at)]],"mmmm")</f>
        <v>November</v>
      </c>
      <c r="V2277" s="12">
        <f>YEAR(Table1[[#This Row],[Date Created Conversion (Launched at)]])</f>
        <v>2014</v>
      </c>
    </row>
    <row r="2278" spans="1:22" ht="43" x14ac:dyDescent="0.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 s="8">
        <v>1388936289</v>
      </c>
      <c r="J2278" s="8">
        <v>1386344289</v>
      </c>
      <c r="K2278" t="b">
        <v>0</v>
      </c>
      <c r="L2278">
        <v>75</v>
      </c>
      <c r="M2278" t="b">
        <v>1</v>
      </c>
      <c r="N2278" s="5">
        <f>Table1[[#This Row],[pledged]]/Table1[[#This Row],[backers_count]]</f>
        <v>64.74666666666667</v>
      </c>
      <c r="O2278" s="1">
        <f t="shared" si="107"/>
        <v>106</v>
      </c>
      <c r="P2278" s="5" t="s">
        <v>8296</v>
      </c>
      <c r="Q2278" s="1" t="s">
        <v>8334</v>
      </c>
      <c r="R2278" s="1" t="s">
        <v>8352</v>
      </c>
      <c r="S2278" s="9">
        <f t="shared" si="105"/>
        <v>41614.651493055557</v>
      </c>
      <c r="T2278" s="11">
        <f t="shared" si="106"/>
        <v>41644.651493055557</v>
      </c>
      <c r="U2278" s="12" t="str">
        <f>TEXT(Table1[[#This Row],[Date Created Conversion (Launched at)]],"mmmm")</f>
        <v>December</v>
      </c>
      <c r="V2278" s="12">
        <f>YEAR(Table1[[#This Row],[Date Created Conversion (Launched at)]])</f>
        <v>2013</v>
      </c>
    </row>
    <row r="2279" spans="1:22" ht="43" x14ac:dyDescent="0.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 s="8">
        <v>1330359423</v>
      </c>
      <c r="J2279" s="8">
        <v>1327767423</v>
      </c>
      <c r="K2279" t="b">
        <v>0</v>
      </c>
      <c r="L2279">
        <v>207</v>
      </c>
      <c r="M2279" t="b">
        <v>1</v>
      </c>
      <c r="N2279" s="5">
        <f>Table1[[#This Row],[pledged]]/Table1[[#This Row],[backers_count]]</f>
        <v>57.932367149758456</v>
      </c>
      <c r="O2279" s="1">
        <f t="shared" si="107"/>
        <v>141</v>
      </c>
      <c r="P2279" s="5" t="s">
        <v>8296</v>
      </c>
      <c r="Q2279" s="1" t="s">
        <v>8334</v>
      </c>
      <c r="R2279" s="1" t="s">
        <v>8352</v>
      </c>
      <c r="S2279" s="9">
        <f t="shared" si="105"/>
        <v>40936.678506944445</v>
      </c>
      <c r="T2279" s="11">
        <f t="shared" si="106"/>
        <v>40966.678506944445</v>
      </c>
      <c r="U2279" s="12" t="str">
        <f>TEXT(Table1[[#This Row],[Date Created Conversion (Launched at)]],"mmmm")</f>
        <v>January</v>
      </c>
      <c r="V2279" s="12">
        <f>YEAR(Table1[[#This Row],[Date Created Conversion (Launched at)]])</f>
        <v>2012</v>
      </c>
    </row>
    <row r="2280" spans="1:22" ht="28.7" x14ac:dyDescent="0.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 s="8">
        <v>1451861940</v>
      </c>
      <c r="J2280" s="8">
        <v>1448902867</v>
      </c>
      <c r="K2280" t="b">
        <v>0</v>
      </c>
      <c r="L2280">
        <v>102</v>
      </c>
      <c r="M2280" t="b">
        <v>1</v>
      </c>
      <c r="N2280" s="5">
        <f>Table1[[#This Row],[pledged]]/Table1[[#This Row],[backers_count]]</f>
        <v>53.078431372549019</v>
      </c>
      <c r="O2280" s="1">
        <f t="shared" si="107"/>
        <v>271</v>
      </c>
      <c r="P2280" s="5" t="s">
        <v>8296</v>
      </c>
      <c r="Q2280" s="1" t="s">
        <v>8334</v>
      </c>
      <c r="R2280" s="1" t="s">
        <v>8352</v>
      </c>
      <c r="S2280" s="9">
        <f t="shared" si="105"/>
        <v>42338.709108796298</v>
      </c>
      <c r="T2280" s="11">
        <f t="shared" si="106"/>
        <v>42372.957638888889</v>
      </c>
      <c r="U2280" s="12" t="str">
        <f>TEXT(Table1[[#This Row],[Date Created Conversion (Launched at)]],"mmmm")</f>
        <v>November</v>
      </c>
      <c r="V2280" s="12">
        <f>YEAR(Table1[[#This Row],[Date Created Conversion (Launched at)]])</f>
        <v>2015</v>
      </c>
    </row>
    <row r="2281" spans="1:22" ht="43" x14ac:dyDescent="0.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 s="8">
        <v>1423022400</v>
      </c>
      <c r="J2281" s="8">
        <v>1421436099</v>
      </c>
      <c r="K2281" t="b">
        <v>0</v>
      </c>
      <c r="L2281">
        <v>32</v>
      </c>
      <c r="M2281" t="b">
        <v>1</v>
      </c>
      <c r="N2281" s="5">
        <f>Table1[[#This Row],[pledged]]/Table1[[#This Row],[backers_count]]</f>
        <v>48.0625</v>
      </c>
      <c r="O2281" s="1">
        <f t="shared" si="107"/>
        <v>154</v>
      </c>
      <c r="P2281" s="5" t="s">
        <v>8296</v>
      </c>
      <c r="Q2281" s="1" t="s">
        <v>8334</v>
      </c>
      <c r="R2281" s="1" t="s">
        <v>8352</v>
      </c>
      <c r="S2281" s="9">
        <f t="shared" si="105"/>
        <v>42020.806701388894</v>
      </c>
      <c r="T2281" s="11">
        <f t="shared" si="106"/>
        <v>42039.166666666672</v>
      </c>
      <c r="U2281" s="12" t="str">
        <f>TEXT(Table1[[#This Row],[Date Created Conversion (Launched at)]],"mmmm")</f>
        <v>January</v>
      </c>
      <c r="V2281" s="12">
        <f>YEAR(Table1[[#This Row],[Date Created Conversion (Launched at)]])</f>
        <v>2015</v>
      </c>
    </row>
    <row r="2282" spans="1:22" ht="57.35" x14ac:dyDescent="0.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 s="8">
        <v>1442501991</v>
      </c>
      <c r="J2282" s="8">
        <v>1439909991</v>
      </c>
      <c r="K2282" t="b">
        <v>0</v>
      </c>
      <c r="L2282">
        <v>480</v>
      </c>
      <c r="M2282" t="b">
        <v>1</v>
      </c>
      <c r="N2282" s="5">
        <f>Table1[[#This Row],[pledged]]/Table1[[#This Row],[backers_count]]</f>
        <v>82.396874999999994</v>
      </c>
      <c r="O2282" s="1">
        <f t="shared" si="107"/>
        <v>404</v>
      </c>
      <c r="P2282" s="5" t="s">
        <v>8296</v>
      </c>
      <c r="Q2282" s="1" t="s">
        <v>8334</v>
      </c>
      <c r="R2282" s="1" t="s">
        <v>8352</v>
      </c>
      <c r="S2282" s="9">
        <f t="shared" si="105"/>
        <v>42234.624895833331</v>
      </c>
      <c r="T2282" s="11">
        <f t="shared" si="106"/>
        <v>42264.624895833331</v>
      </c>
      <c r="U2282" s="12" t="str">
        <f>TEXT(Table1[[#This Row],[Date Created Conversion (Launched at)]],"mmmm")</f>
        <v>August</v>
      </c>
      <c r="V2282" s="12">
        <f>YEAR(Table1[[#This Row],[Date Created Conversion (Launched at)]])</f>
        <v>2015</v>
      </c>
    </row>
    <row r="2283" spans="1:22" ht="43" x14ac:dyDescent="0.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 s="8">
        <v>1311576600</v>
      </c>
      <c r="J2283" s="8">
        <v>1306219897</v>
      </c>
      <c r="K2283" t="b">
        <v>0</v>
      </c>
      <c r="L2283">
        <v>11</v>
      </c>
      <c r="M2283" t="b">
        <v>1</v>
      </c>
      <c r="N2283" s="5">
        <f>Table1[[#This Row],[pledged]]/Table1[[#This Row],[backers_count]]</f>
        <v>50.454545454545453</v>
      </c>
      <c r="O2283" s="1">
        <f t="shared" si="107"/>
        <v>185</v>
      </c>
      <c r="P2283" s="5" t="s">
        <v>8275</v>
      </c>
      <c r="Q2283" s="1" t="s">
        <v>8326</v>
      </c>
      <c r="R2283" s="1" t="s">
        <v>8327</v>
      </c>
      <c r="S2283" s="9">
        <f t="shared" si="105"/>
        <v>40687.285844907405</v>
      </c>
      <c r="T2283" s="11">
        <f t="shared" si="106"/>
        <v>40749.284722222219</v>
      </c>
      <c r="U2283" s="12" t="str">
        <f>TEXT(Table1[[#This Row],[Date Created Conversion (Launched at)]],"mmmm")</f>
        <v>May</v>
      </c>
      <c r="V2283" s="12">
        <f>YEAR(Table1[[#This Row],[Date Created Conversion (Launched at)]])</f>
        <v>2011</v>
      </c>
    </row>
    <row r="2284" spans="1:22" ht="28.7" x14ac:dyDescent="0.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 s="8">
        <v>1452744686</v>
      </c>
      <c r="J2284" s="8">
        <v>1447560686</v>
      </c>
      <c r="K2284" t="b">
        <v>0</v>
      </c>
      <c r="L2284">
        <v>12</v>
      </c>
      <c r="M2284" t="b">
        <v>1</v>
      </c>
      <c r="N2284" s="5">
        <f>Table1[[#This Row],[pledged]]/Table1[[#This Row],[backers_count]]</f>
        <v>115.83333333333333</v>
      </c>
      <c r="O2284" s="1">
        <f t="shared" si="107"/>
        <v>185</v>
      </c>
      <c r="P2284" s="5" t="s">
        <v>8275</v>
      </c>
      <c r="Q2284" s="1" t="s">
        <v>8326</v>
      </c>
      <c r="R2284" s="1" t="s">
        <v>8327</v>
      </c>
      <c r="S2284" s="9">
        <f t="shared" si="105"/>
        <v>42323.17460648148</v>
      </c>
      <c r="T2284" s="11">
        <f t="shared" si="106"/>
        <v>42383.17460648148</v>
      </c>
      <c r="U2284" s="12" t="str">
        <f>TEXT(Table1[[#This Row],[Date Created Conversion (Launched at)]],"mmmm")</f>
        <v>November</v>
      </c>
      <c r="V2284" s="12">
        <f>YEAR(Table1[[#This Row],[Date Created Conversion (Launched at)]])</f>
        <v>2015</v>
      </c>
    </row>
    <row r="2285" spans="1:22" ht="43" x14ac:dyDescent="0.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 s="8">
        <v>1336528804</v>
      </c>
      <c r="J2285" s="8">
        <v>1331348404</v>
      </c>
      <c r="K2285" t="b">
        <v>0</v>
      </c>
      <c r="L2285">
        <v>48</v>
      </c>
      <c r="M2285" t="b">
        <v>1</v>
      </c>
      <c r="N2285" s="5">
        <f>Table1[[#This Row],[pledged]]/Table1[[#This Row],[backers_count]]</f>
        <v>63.03458333333333</v>
      </c>
      <c r="O2285" s="1">
        <f t="shared" si="107"/>
        <v>101</v>
      </c>
      <c r="P2285" s="5" t="s">
        <v>8275</v>
      </c>
      <c r="Q2285" s="1" t="s">
        <v>8326</v>
      </c>
      <c r="R2285" s="1" t="s">
        <v>8327</v>
      </c>
      <c r="S2285" s="9">
        <f t="shared" si="105"/>
        <v>40978.125046296293</v>
      </c>
      <c r="T2285" s="11">
        <f t="shared" si="106"/>
        <v>41038.083379629628</v>
      </c>
      <c r="U2285" s="12" t="str">
        <f>TEXT(Table1[[#This Row],[Date Created Conversion (Launched at)]],"mmmm")</f>
        <v>March</v>
      </c>
      <c r="V2285" s="12">
        <f>YEAR(Table1[[#This Row],[Date Created Conversion (Launched at)]])</f>
        <v>2012</v>
      </c>
    </row>
    <row r="2286" spans="1:22" ht="28.7" x14ac:dyDescent="0.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 s="8">
        <v>1299902400</v>
      </c>
      <c r="J2286" s="8">
        <v>1297451245</v>
      </c>
      <c r="K2286" t="b">
        <v>0</v>
      </c>
      <c r="L2286">
        <v>59</v>
      </c>
      <c r="M2286" t="b">
        <v>1</v>
      </c>
      <c r="N2286" s="5">
        <f>Table1[[#This Row],[pledged]]/Table1[[#This Row],[backers_count]]</f>
        <v>108.02152542372882</v>
      </c>
      <c r="O2286" s="1">
        <f t="shared" si="107"/>
        <v>106</v>
      </c>
      <c r="P2286" s="5" t="s">
        <v>8275</v>
      </c>
      <c r="Q2286" s="1" t="s">
        <v>8326</v>
      </c>
      <c r="R2286" s="1" t="s">
        <v>8327</v>
      </c>
      <c r="S2286" s="9">
        <f t="shared" si="105"/>
        <v>40585.796817129631</v>
      </c>
      <c r="T2286" s="11">
        <f t="shared" si="106"/>
        <v>40614.166666666664</v>
      </c>
      <c r="U2286" s="12" t="str">
        <f>TEXT(Table1[[#This Row],[Date Created Conversion (Launched at)]],"mmmm")</f>
        <v>February</v>
      </c>
      <c r="V2286" s="12">
        <f>YEAR(Table1[[#This Row],[Date Created Conversion (Launched at)]])</f>
        <v>2011</v>
      </c>
    </row>
    <row r="2287" spans="1:22" ht="43" x14ac:dyDescent="0.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 s="8">
        <v>1340944043</v>
      </c>
      <c r="J2287" s="8">
        <v>1338352043</v>
      </c>
      <c r="K2287" t="b">
        <v>0</v>
      </c>
      <c r="L2287">
        <v>79</v>
      </c>
      <c r="M2287" t="b">
        <v>1</v>
      </c>
      <c r="N2287" s="5">
        <f>Table1[[#This Row],[pledged]]/Table1[[#This Row],[backers_count]]</f>
        <v>46.088607594936711</v>
      </c>
      <c r="O2287" s="1">
        <f t="shared" si="107"/>
        <v>121</v>
      </c>
      <c r="P2287" s="5" t="s">
        <v>8275</v>
      </c>
      <c r="Q2287" s="1" t="s">
        <v>8326</v>
      </c>
      <c r="R2287" s="1" t="s">
        <v>8327</v>
      </c>
      <c r="S2287" s="9">
        <f t="shared" si="105"/>
        <v>41059.185682870375</v>
      </c>
      <c r="T2287" s="11">
        <f t="shared" si="106"/>
        <v>41089.185682870375</v>
      </c>
      <c r="U2287" s="12" t="str">
        <f>TEXT(Table1[[#This Row],[Date Created Conversion (Launched at)]],"mmmm")</f>
        <v>May</v>
      </c>
      <c r="V2287" s="12">
        <f>YEAR(Table1[[#This Row],[Date Created Conversion (Launched at)]])</f>
        <v>2012</v>
      </c>
    </row>
    <row r="2288" spans="1:22" ht="43" x14ac:dyDescent="0.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 s="8">
        <v>1378439940</v>
      </c>
      <c r="J2288" s="8">
        <v>1376003254</v>
      </c>
      <c r="K2288" t="b">
        <v>0</v>
      </c>
      <c r="L2288">
        <v>14</v>
      </c>
      <c r="M2288" t="b">
        <v>1</v>
      </c>
      <c r="N2288" s="5">
        <f>Table1[[#This Row],[pledged]]/Table1[[#This Row],[backers_count]]</f>
        <v>107.21428571428571</v>
      </c>
      <c r="O2288" s="1">
        <f t="shared" si="107"/>
        <v>100</v>
      </c>
      <c r="P2288" s="5" t="s">
        <v>8275</v>
      </c>
      <c r="Q2288" s="1" t="s">
        <v>8326</v>
      </c>
      <c r="R2288" s="1" t="s">
        <v>8327</v>
      </c>
      <c r="S2288" s="9">
        <f t="shared" si="105"/>
        <v>41494.963587962964</v>
      </c>
      <c r="T2288" s="11">
        <f t="shared" si="106"/>
        <v>41523.165972222225</v>
      </c>
      <c r="U2288" s="12" t="str">
        <f>TEXT(Table1[[#This Row],[Date Created Conversion (Launched at)]],"mmmm")</f>
        <v>August</v>
      </c>
      <c r="V2288" s="12">
        <f>YEAR(Table1[[#This Row],[Date Created Conversion (Launched at)]])</f>
        <v>2013</v>
      </c>
    </row>
    <row r="2289" spans="1:22" ht="43" x14ac:dyDescent="0.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 s="8">
        <v>1403539260</v>
      </c>
      <c r="J2289" s="8">
        <v>1401724860</v>
      </c>
      <c r="K2289" t="b">
        <v>0</v>
      </c>
      <c r="L2289">
        <v>106</v>
      </c>
      <c r="M2289" t="b">
        <v>1</v>
      </c>
      <c r="N2289" s="5">
        <f>Table1[[#This Row],[pledged]]/Table1[[#This Row],[backers_count]]</f>
        <v>50.9338679245283</v>
      </c>
      <c r="O2289" s="1">
        <f t="shared" si="107"/>
        <v>120</v>
      </c>
      <c r="P2289" s="5" t="s">
        <v>8275</v>
      </c>
      <c r="Q2289" s="1" t="s">
        <v>8326</v>
      </c>
      <c r="R2289" s="1" t="s">
        <v>8327</v>
      </c>
      <c r="S2289" s="9">
        <f t="shared" si="105"/>
        <v>41792.667361111111</v>
      </c>
      <c r="T2289" s="11">
        <f t="shared" si="106"/>
        <v>41813.667361111111</v>
      </c>
      <c r="U2289" s="12" t="str">
        <f>TEXT(Table1[[#This Row],[Date Created Conversion (Launched at)]],"mmmm")</f>
        <v>June</v>
      </c>
      <c r="V2289" s="12">
        <f>YEAR(Table1[[#This Row],[Date Created Conversion (Launched at)]])</f>
        <v>2014</v>
      </c>
    </row>
    <row r="2290" spans="1:22" ht="43" x14ac:dyDescent="0.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 s="8">
        <v>1340733600</v>
      </c>
      <c r="J2290" s="8">
        <v>1339098689</v>
      </c>
      <c r="K2290" t="b">
        <v>0</v>
      </c>
      <c r="L2290">
        <v>25</v>
      </c>
      <c r="M2290" t="b">
        <v>1</v>
      </c>
      <c r="N2290" s="5">
        <f>Table1[[#This Row],[pledged]]/Table1[[#This Row],[backers_count]]</f>
        <v>40.04</v>
      </c>
      <c r="O2290" s="1">
        <f t="shared" si="107"/>
        <v>100</v>
      </c>
      <c r="P2290" s="5" t="s">
        <v>8275</v>
      </c>
      <c r="Q2290" s="1" t="s">
        <v>8326</v>
      </c>
      <c r="R2290" s="1" t="s">
        <v>8327</v>
      </c>
      <c r="S2290" s="9">
        <f t="shared" si="105"/>
        <v>41067.827418981484</v>
      </c>
      <c r="T2290" s="11">
        <f t="shared" si="106"/>
        <v>41086.75</v>
      </c>
      <c r="U2290" s="12" t="str">
        <f>TEXT(Table1[[#This Row],[Date Created Conversion (Launched at)]],"mmmm")</f>
        <v>June</v>
      </c>
      <c r="V2290" s="12">
        <f>YEAR(Table1[[#This Row],[Date Created Conversion (Launched at)]])</f>
        <v>2012</v>
      </c>
    </row>
    <row r="2291" spans="1:22" ht="43" x14ac:dyDescent="0.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 s="8">
        <v>1386372120</v>
      </c>
      <c r="J2291" s="8">
        <v>1382659060</v>
      </c>
      <c r="K2291" t="b">
        <v>0</v>
      </c>
      <c r="L2291">
        <v>25</v>
      </c>
      <c r="M2291" t="b">
        <v>1</v>
      </c>
      <c r="N2291" s="5">
        <f>Table1[[#This Row],[pledged]]/Table1[[#This Row],[backers_count]]</f>
        <v>64.44</v>
      </c>
      <c r="O2291" s="1">
        <f t="shared" si="107"/>
        <v>107</v>
      </c>
      <c r="P2291" s="5" t="s">
        <v>8275</v>
      </c>
      <c r="Q2291" s="1" t="s">
        <v>8326</v>
      </c>
      <c r="R2291" s="1" t="s">
        <v>8327</v>
      </c>
      <c r="S2291" s="9">
        <f t="shared" si="105"/>
        <v>41571.998379629629</v>
      </c>
      <c r="T2291" s="11">
        <f t="shared" si="106"/>
        <v>41614.973611111112</v>
      </c>
      <c r="U2291" s="12" t="str">
        <f>TEXT(Table1[[#This Row],[Date Created Conversion (Launched at)]],"mmmm")</f>
        <v>October</v>
      </c>
      <c r="V2291" s="12">
        <f>YEAR(Table1[[#This Row],[Date Created Conversion (Launched at)]])</f>
        <v>2013</v>
      </c>
    </row>
    <row r="2292" spans="1:22" ht="43" x14ac:dyDescent="0.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 s="8">
        <v>1259686800</v>
      </c>
      <c r="J2292" s="8">
        <v>1252908330</v>
      </c>
      <c r="K2292" t="b">
        <v>0</v>
      </c>
      <c r="L2292">
        <v>29</v>
      </c>
      <c r="M2292" t="b">
        <v>1</v>
      </c>
      <c r="N2292" s="5">
        <f>Table1[[#This Row],[pledged]]/Table1[[#This Row],[backers_count]]</f>
        <v>53.827586206896555</v>
      </c>
      <c r="O2292" s="1">
        <f t="shared" si="107"/>
        <v>104</v>
      </c>
      <c r="P2292" s="5" t="s">
        <v>8275</v>
      </c>
      <c r="Q2292" s="1" t="s">
        <v>8326</v>
      </c>
      <c r="R2292" s="1" t="s">
        <v>8327</v>
      </c>
      <c r="S2292" s="9">
        <f t="shared" si="105"/>
        <v>40070.253819444442</v>
      </c>
      <c r="T2292" s="11">
        <f t="shared" si="106"/>
        <v>40148.708333333336</v>
      </c>
      <c r="U2292" s="12" t="str">
        <f>TEXT(Table1[[#This Row],[Date Created Conversion (Launched at)]],"mmmm")</f>
        <v>September</v>
      </c>
      <c r="V2292" s="12">
        <f>YEAR(Table1[[#This Row],[Date Created Conversion (Launched at)]])</f>
        <v>2009</v>
      </c>
    </row>
    <row r="2293" spans="1:22" ht="43" x14ac:dyDescent="0.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 s="8">
        <v>1335153600</v>
      </c>
      <c r="J2293" s="8">
        <v>1332199618</v>
      </c>
      <c r="K2293" t="b">
        <v>0</v>
      </c>
      <c r="L2293">
        <v>43</v>
      </c>
      <c r="M2293" t="b">
        <v>1</v>
      </c>
      <c r="N2293" s="5">
        <f>Table1[[#This Row],[pledged]]/Table1[[#This Row],[backers_count]]</f>
        <v>100.46511627906976</v>
      </c>
      <c r="O2293" s="1">
        <f t="shared" si="107"/>
        <v>173</v>
      </c>
      <c r="P2293" s="5" t="s">
        <v>8275</v>
      </c>
      <c r="Q2293" s="1" t="s">
        <v>8326</v>
      </c>
      <c r="R2293" s="1" t="s">
        <v>8327</v>
      </c>
      <c r="S2293" s="9">
        <f t="shared" si="105"/>
        <v>40987.977060185185</v>
      </c>
      <c r="T2293" s="11">
        <f t="shared" si="106"/>
        <v>41022.166666666664</v>
      </c>
      <c r="U2293" s="12" t="str">
        <f>TEXT(Table1[[#This Row],[Date Created Conversion (Launched at)]],"mmmm")</f>
        <v>March</v>
      </c>
      <c r="V2293" s="12">
        <f>YEAR(Table1[[#This Row],[Date Created Conversion (Launched at)]])</f>
        <v>2012</v>
      </c>
    </row>
    <row r="2294" spans="1:22" ht="43" x14ac:dyDescent="0.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 s="8">
        <v>1334767476</v>
      </c>
      <c r="J2294" s="8">
        <v>1332175476</v>
      </c>
      <c r="K2294" t="b">
        <v>0</v>
      </c>
      <c r="L2294">
        <v>46</v>
      </c>
      <c r="M2294" t="b">
        <v>1</v>
      </c>
      <c r="N2294" s="5">
        <f>Table1[[#This Row],[pledged]]/Table1[[#This Row],[backers_count]]</f>
        <v>46.630652173913049</v>
      </c>
      <c r="O2294" s="1">
        <f t="shared" si="107"/>
        <v>107</v>
      </c>
      <c r="P2294" s="5" t="s">
        <v>8275</v>
      </c>
      <c r="Q2294" s="1" t="s">
        <v>8326</v>
      </c>
      <c r="R2294" s="1" t="s">
        <v>8327</v>
      </c>
      <c r="S2294" s="9">
        <f t="shared" si="105"/>
        <v>40987.697638888887</v>
      </c>
      <c r="T2294" s="11">
        <f t="shared" si="106"/>
        <v>41017.697638888887</v>
      </c>
      <c r="U2294" s="12" t="str">
        <f>TEXT(Table1[[#This Row],[Date Created Conversion (Launched at)]],"mmmm")</f>
        <v>March</v>
      </c>
      <c r="V2294" s="12">
        <f>YEAR(Table1[[#This Row],[Date Created Conversion (Launched at)]])</f>
        <v>2012</v>
      </c>
    </row>
    <row r="2295" spans="1:22" ht="28.7" x14ac:dyDescent="0.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 s="8">
        <v>1348545540</v>
      </c>
      <c r="J2295" s="8">
        <v>1346345999</v>
      </c>
      <c r="K2295" t="b">
        <v>0</v>
      </c>
      <c r="L2295">
        <v>27</v>
      </c>
      <c r="M2295" t="b">
        <v>1</v>
      </c>
      <c r="N2295" s="5">
        <f>Table1[[#This Row],[pledged]]/Table1[[#This Row],[backers_count]]</f>
        <v>34.074074074074076</v>
      </c>
      <c r="O2295" s="1">
        <f t="shared" si="107"/>
        <v>108</v>
      </c>
      <c r="P2295" s="5" t="s">
        <v>8275</v>
      </c>
      <c r="Q2295" s="1" t="s">
        <v>8326</v>
      </c>
      <c r="R2295" s="1" t="s">
        <v>8327</v>
      </c>
      <c r="S2295" s="9">
        <f t="shared" si="105"/>
        <v>41151.708321759259</v>
      </c>
      <c r="T2295" s="11">
        <f t="shared" si="106"/>
        <v>41177.165972222225</v>
      </c>
      <c r="U2295" s="12" t="str">
        <f>TEXT(Table1[[#This Row],[Date Created Conversion (Launched at)]],"mmmm")</f>
        <v>August</v>
      </c>
      <c r="V2295" s="12">
        <f>YEAR(Table1[[#This Row],[Date Created Conversion (Launched at)]])</f>
        <v>2012</v>
      </c>
    </row>
    <row r="2296" spans="1:22" ht="43" x14ac:dyDescent="0.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 s="8">
        <v>1358702480</v>
      </c>
      <c r="J2296" s="8">
        <v>1356110480</v>
      </c>
      <c r="K2296" t="b">
        <v>0</v>
      </c>
      <c r="L2296">
        <v>112</v>
      </c>
      <c r="M2296" t="b">
        <v>1</v>
      </c>
      <c r="N2296" s="5">
        <f>Table1[[#This Row],[pledged]]/Table1[[#This Row],[backers_count]]</f>
        <v>65.214642857142863</v>
      </c>
      <c r="O2296" s="1">
        <f t="shared" si="107"/>
        <v>146</v>
      </c>
      <c r="P2296" s="5" t="s">
        <v>8275</v>
      </c>
      <c r="Q2296" s="1" t="s">
        <v>8326</v>
      </c>
      <c r="R2296" s="1" t="s">
        <v>8327</v>
      </c>
      <c r="S2296" s="9">
        <f t="shared" si="105"/>
        <v>41264.72314814815</v>
      </c>
      <c r="T2296" s="11">
        <f t="shared" si="106"/>
        <v>41294.72314814815</v>
      </c>
      <c r="U2296" s="12" t="str">
        <f>TEXT(Table1[[#This Row],[Date Created Conversion (Launched at)]],"mmmm")</f>
        <v>December</v>
      </c>
      <c r="V2296" s="12">
        <f>YEAR(Table1[[#This Row],[Date Created Conversion (Launched at)]])</f>
        <v>2012</v>
      </c>
    </row>
    <row r="2297" spans="1:22" ht="43" x14ac:dyDescent="0.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 s="8">
        <v>1359240856</v>
      </c>
      <c r="J2297" s="8">
        <v>1356648856</v>
      </c>
      <c r="K2297" t="b">
        <v>0</v>
      </c>
      <c r="L2297">
        <v>34</v>
      </c>
      <c r="M2297" t="b">
        <v>1</v>
      </c>
      <c r="N2297" s="5">
        <f>Table1[[#This Row],[pledged]]/Table1[[#This Row],[backers_count]]</f>
        <v>44.205882352941174</v>
      </c>
      <c r="O2297" s="1">
        <f t="shared" si="107"/>
        <v>125</v>
      </c>
      <c r="P2297" s="5" t="s">
        <v>8275</v>
      </c>
      <c r="Q2297" s="1" t="s">
        <v>8326</v>
      </c>
      <c r="R2297" s="1" t="s">
        <v>8327</v>
      </c>
      <c r="S2297" s="9">
        <f t="shared" si="105"/>
        <v>41270.954351851848</v>
      </c>
      <c r="T2297" s="11">
        <f t="shared" si="106"/>
        <v>41300.954351851848</v>
      </c>
      <c r="U2297" s="12" t="str">
        <f>TEXT(Table1[[#This Row],[Date Created Conversion (Launched at)]],"mmmm")</f>
        <v>December</v>
      </c>
      <c r="V2297" s="12">
        <f>YEAR(Table1[[#This Row],[Date Created Conversion (Launched at)]])</f>
        <v>2012</v>
      </c>
    </row>
    <row r="2298" spans="1:22" ht="43" x14ac:dyDescent="0.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 s="8">
        <v>1330018426</v>
      </c>
      <c r="J2298" s="8">
        <v>1326994426</v>
      </c>
      <c r="K2298" t="b">
        <v>0</v>
      </c>
      <c r="L2298">
        <v>145</v>
      </c>
      <c r="M2298" t="b">
        <v>1</v>
      </c>
      <c r="N2298" s="5">
        <f>Table1[[#This Row],[pledged]]/Table1[[#This Row],[backers_count]]</f>
        <v>71.965517241379317</v>
      </c>
      <c r="O2298" s="1">
        <f t="shared" si="107"/>
        <v>149</v>
      </c>
      <c r="P2298" s="5" t="s">
        <v>8275</v>
      </c>
      <c r="Q2298" s="1" t="s">
        <v>8326</v>
      </c>
      <c r="R2298" s="1" t="s">
        <v>8327</v>
      </c>
      <c r="S2298" s="9">
        <f t="shared" si="105"/>
        <v>40927.731782407405</v>
      </c>
      <c r="T2298" s="11">
        <f t="shared" si="106"/>
        <v>40962.731782407405</v>
      </c>
      <c r="U2298" s="12" t="str">
        <f>TEXT(Table1[[#This Row],[Date Created Conversion (Launched at)]],"mmmm")</f>
        <v>January</v>
      </c>
      <c r="V2298" s="12">
        <f>YEAR(Table1[[#This Row],[Date Created Conversion (Launched at)]])</f>
        <v>2012</v>
      </c>
    </row>
    <row r="2299" spans="1:22" ht="28.7" x14ac:dyDescent="0.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 s="8">
        <v>1331697540</v>
      </c>
      <c r="J2299" s="8">
        <v>1328749249</v>
      </c>
      <c r="K2299" t="b">
        <v>0</v>
      </c>
      <c r="L2299">
        <v>19</v>
      </c>
      <c r="M2299" t="b">
        <v>1</v>
      </c>
      <c r="N2299" s="5">
        <f>Table1[[#This Row],[pledged]]/Table1[[#This Row],[backers_count]]</f>
        <v>52.94736842105263</v>
      </c>
      <c r="O2299" s="1">
        <f t="shared" si="107"/>
        <v>101</v>
      </c>
      <c r="P2299" s="5" t="s">
        <v>8275</v>
      </c>
      <c r="Q2299" s="1" t="s">
        <v>8326</v>
      </c>
      <c r="R2299" s="1" t="s">
        <v>8327</v>
      </c>
      <c r="S2299" s="9">
        <f t="shared" si="105"/>
        <v>40948.042233796295</v>
      </c>
      <c r="T2299" s="11">
        <f t="shared" si="106"/>
        <v>40982.165972222225</v>
      </c>
      <c r="U2299" s="12" t="str">
        <f>TEXT(Table1[[#This Row],[Date Created Conversion (Launched at)]],"mmmm")</f>
        <v>February</v>
      </c>
      <c r="V2299" s="12">
        <f>YEAR(Table1[[#This Row],[Date Created Conversion (Launched at)]])</f>
        <v>2012</v>
      </c>
    </row>
    <row r="2300" spans="1:22" ht="43" x14ac:dyDescent="0.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 s="8">
        <v>1395861033</v>
      </c>
      <c r="J2300" s="8">
        <v>1393272633</v>
      </c>
      <c r="K2300" t="b">
        <v>0</v>
      </c>
      <c r="L2300">
        <v>288</v>
      </c>
      <c r="M2300" t="b">
        <v>1</v>
      </c>
      <c r="N2300" s="5">
        <f>Table1[[#This Row],[pledged]]/Table1[[#This Row],[backers_count]]</f>
        <v>109.45138888888889</v>
      </c>
      <c r="O2300" s="1">
        <f t="shared" si="107"/>
        <v>105</v>
      </c>
      <c r="P2300" s="5" t="s">
        <v>8275</v>
      </c>
      <c r="Q2300" s="1" t="s">
        <v>8326</v>
      </c>
      <c r="R2300" s="1" t="s">
        <v>8327</v>
      </c>
      <c r="S2300" s="9">
        <f t="shared" si="105"/>
        <v>41694.84065972222</v>
      </c>
      <c r="T2300" s="11">
        <f t="shared" si="106"/>
        <v>41724.798993055556</v>
      </c>
      <c r="U2300" s="12" t="str">
        <f>TEXT(Table1[[#This Row],[Date Created Conversion (Launched at)]],"mmmm")</f>
        <v>February</v>
      </c>
      <c r="V2300" s="12">
        <f>YEAR(Table1[[#This Row],[Date Created Conversion (Launched at)]])</f>
        <v>2014</v>
      </c>
    </row>
    <row r="2301" spans="1:22" ht="43" x14ac:dyDescent="0.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 s="8">
        <v>1296953209</v>
      </c>
      <c r="J2301" s="8">
        <v>1295657209</v>
      </c>
      <c r="K2301" t="b">
        <v>0</v>
      </c>
      <c r="L2301">
        <v>14</v>
      </c>
      <c r="M2301" t="b">
        <v>1</v>
      </c>
      <c r="N2301" s="5">
        <f>Table1[[#This Row],[pledged]]/Table1[[#This Row],[backers_count]]</f>
        <v>75.035714285714292</v>
      </c>
      <c r="O2301" s="1">
        <f t="shared" si="107"/>
        <v>350</v>
      </c>
      <c r="P2301" s="5" t="s">
        <v>8275</v>
      </c>
      <c r="Q2301" s="1" t="s">
        <v>8326</v>
      </c>
      <c r="R2301" s="1" t="s">
        <v>8327</v>
      </c>
      <c r="S2301" s="9">
        <f t="shared" si="105"/>
        <v>40565.032511574071</v>
      </c>
      <c r="T2301" s="11">
        <f t="shared" si="106"/>
        <v>40580.032511574071</v>
      </c>
      <c r="U2301" s="12" t="str">
        <f>TEXT(Table1[[#This Row],[Date Created Conversion (Launched at)]],"mmmm")</f>
        <v>January</v>
      </c>
      <c r="V2301" s="12">
        <f>YEAR(Table1[[#This Row],[Date Created Conversion (Launched at)]])</f>
        <v>2011</v>
      </c>
    </row>
    <row r="2302" spans="1:22" ht="43" x14ac:dyDescent="0.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 s="8">
        <v>1340904416</v>
      </c>
      <c r="J2302" s="8">
        <v>1339694816</v>
      </c>
      <c r="K2302" t="b">
        <v>0</v>
      </c>
      <c r="L2302">
        <v>7</v>
      </c>
      <c r="M2302" t="b">
        <v>1</v>
      </c>
      <c r="N2302" s="5">
        <f>Table1[[#This Row],[pledged]]/Table1[[#This Row],[backers_count]]</f>
        <v>115.71428571428571</v>
      </c>
      <c r="O2302" s="1">
        <f t="shared" si="107"/>
        <v>101</v>
      </c>
      <c r="P2302" s="5" t="s">
        <v>8275</v>
      </c>
      <c r="Q2302" s="1" t="s">
        <v>8326</v>
      </c>
      <c r="R2302" s="1" t="s">
        <v>8327</v>
      </c>
      <c r="S2302" s="9">
        <f t="shared" si="105"/>
        <v>41074.727037037039</v>
      </c>
      <c r="T2302" s="11">
        <f t="shared" si="106"/>
        <v>41088.727037037039</v>
      </c>
      <c r="U2302" s="12" t="str">
        <f>TEXT(Table1[[#This Row],[Date Created Conversion (Launched at)]],"mmmm")</f>
        <v>June</v>
      </c>
      <c r="V2302" s="12">
        <f>YEAR(Table1[[#This Row],[Date Created Conversion (Launched at)]])</f>
        <v>2012</v>
      </c>
    </row>
    <row r="2303" spans="1:22" ht="28.7" x14ac:dyDescent="0.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 s="8">
        <v>1371785496</v>
      </c>
      <c r="J2303" s="8">
        <v>1369193496</v>
      </c>
      <c r="K2303" t="b">
        <v>1</v>
      </c>
      <c r="L2303">
        <v>211</v>
      </c>
      <c r="M2303" t="b">
        <v>1</v>
      </c>
      <c r="N2303" s="5">
        <f>Table1[[#This Row],[pledged]]/Table1[[#This Row],[backers_count]]</f>
        <v>31.659810426540286</v>
      </c>
      <c r="O2303" s="1">
        <f t="shared" si="107"/>
        <v>134</v>
      </c>
      <c r="P2303" s="5" t="s">
        <v>8278</v>
      </c>
      <c r="Q2303" s="1" t="s">
        <v>8326</v>
      </c>
      <c r="R2303" s="1" t="s">
        <v>8330</v>
      </c>
      <c r="S2303" s="9">
        <f t="shared" si="105"/>
        <v>41416.146944444445</v>
      </c>
      <c r="T2303" s="11">
        <f t="shared" si="106"/>
        <v>41446.146944444445</v>
      </c>
      <c r="U2303" s="12" t="str">
        <f>TEXT(Table1[[#This Row],[Date Created Conversion (Launched at)]],"mmmm")</f>
        <v>May</v>
      </c>
      <c r="V2303" s="12">
        <f>YEAR(Table1[[#This Row],[Date Created Conversion (Launched at)]])</f>
        <v>2013</v>
      </c>
    </row>
    <row r="2304" spans="1:22" ht="43" x14ac:dyDescent="0.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 s="8">
        <v>1388473200</v>
      </c>
      <c r="J2304" s="8">
        <v>1385585434</v>
      </c>
      <c r="K2304" t="b">
        <v>1</v>
      </c>
      <c r="L2304">
        <v>85</v>
      </c>
      <c r="M2304" t="b">
        <v>1</v>
      </c>
      <c r="N2304" s="5">
        <f>Table1[[#This Row],[pledged]]/Table1[[#This Row],[backers_count]]</f>
        <v>46.176470588235297</v>
      </c>
      <c r="O2304" s="1">
        <f t="shared" si="107"/>
        <v>171</v>
      </c>
      <c r="P2304" s="5" t="s">
        <v>8278</v>
      </c>
      <c r="Q2304" s="1" t="s">
        <v>8326</v>
      </c>
      <c r="R2304" s="1" t="s">
        <v>8330</v>
      </c>
      <c r="S2304" s="9">
        <f t="shared" si="105"/>
        <v>41605.868449074071</v>
      </c>
      <c r="T2304" s="11">
        <f t="shared" si="106"/>
        <v>41639.291666666664</v>
      </c>
      <c r="U2304" s="12" t="str">
        <f>TEXT(Table1[[#This Row],[Date Created Conversion (Launched at)]],"mmmm")</f>
        <v>November</v>
      </c>
      <c r="V2304" s="12">
        <f>YEAR(Table1[[#This Row],[Date Created Conversion (Launched at)]])</f>
        <v>2013</v>
      </c>
    </row>
    <row r="2305" spans="1:22" ht="43" x14ac:dyDescent="0.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 s="8">
        <v>1323747596</v>
      </c>
      <c r="J2305" s="8">
        <v>1320287996</v>
      </c>
      <c r="K2305" t="b">
        <v>1</v>
      </c>
      <c r="L2305">
        <v>103</v>
      </c>
      <c r="M2305" t="b">
        <v>1</v>
      </c>
      <c r="N2305" s="5">
        <f>Table1[[#This Row],[pledged]]/Table1[[#This Row],[backers_count]]</f>
        <v>68.481650485436887</v>
      </c>
      <c r="O2305" s="1">
        <f t="shared" si="107"/>
        <v>109</v>
      </c>
      <c r="P2305" s="5" t="s">
        <v>8278</v>
      </c>
      <c r="Q2305" s="1" t="s">
        <v>8326</v>
      </c>
      <c r="R2305" s="1" t="s">
        <v>8330</v>
      </c>
      <c r="S2305" s="9">
        <f t="shared" si="105"/>
        <v>40850.111064814817</v>
      </c>
      <c r="T2305" s="11">
        <f t="shared" si="106"/>
        <v>40890.152731481481</v>
      </c>
      <c r="U2305" s="12" t="str">
        <f>TEXT(Table1[[#This Row],[Date Created Conversion (Launched at)]],"mmmm")</f>
        <v>November</v>
      </c>
      <c r="V2305" s="12">
        <f>YEAR(Table1[[#This Row],[Date Created Conversion (Launched at)]])</f>
        <v>2011</v>
      </c>
    </row>
    <row r="2306" spans="1:22" ht="43" x14ac:dyDescent="0.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 s="8">
        <v>1293857940</v>
      </c>
      <c r="J2306" s="8">
        <v>1290281691</v>
      </c>
      <c r="K2306" t="b">
        <v>1</v>
      </c>
      <c r="L2306">
        <v>113</v>
      </c>
      <c r="M2306" t="b">
        <v>1</v>
      </c>
      <c r="N2306" s="5">
        <f>Table1[[#This Row],[pledged]]/Table1[[#This Row],[backers_count]]</f>
        <v>53.469203539823013</v>
      </c>
      <c r="O2306" s="1">
        <f t="shared" si="107"/>
        <v>101</v>
      </c>
      <c r="P2306" s="5" t="s">
        <v>8278</v>
      </c>
      <c r="Q2306" s="1" t="s">
        <v>8326</v>
      </c>
      <c r="R2306" s="1" t="s">
        <v>8330</v>
      </c>
      <c r="S2306" s="9">
        <f t="shared" ref="S2306:S2369" si="108">(J2306/86400)+DATE(1970,1,1)</f>
        <v>40502.815868055557</v>
      </c>
      <c r="T2306" s="11">
        <f t="shared" ref="T2306:T2369" si="109">(I2306/86400)+DATE(1970,1,1)</f>
        <v>40544.207638888889</v>
      </c>
      <c r="U2306" s="12" t="str">
        <f>TEXT(Table1[[#This Row],[Date Created Conversion (Launched at)]],"mmmm")</f>
        <v>November</v>
      </c>
      <c r="V2306" s="12">
        <f>YEAR(Table1[[#This Row],[Date Created Conversion (Launched at)]])</f>
        <v>2010</v>
      </c>
    </row>
    <row r="2307" spans="1:22" ht="43" x14ac:dyDescent="0.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 s="8">
        <v>1407520800</v>
      </c>
      <c r="J2307" s="8">
        <v>1405356072</v>
      </c>
      <c r="K2307" t="b">
        <v>1</v>
      </c>
      <c r="L2307">
        <v>167</v>
      </c>
      <c r="M2307" t="b">
        <v>1</v>
      </c>
      <c r="N2307" s="5">
        <f>Table1[[#This Row],[pledged]]/Table1[[#This Row],[backers_count]]</f>
        <v>109.10778443113773</v>
      </c>
      <c r="O2307" s="1">
        <f t="shared" ref="O2307:O2370" si="110">ROUND(($E2307/$D2307)*100,0)</f>
        <v>101</v>
      </c>
      <c r="P2307" s="5" t="s">
        <v>8278</v>
      </c>
      <c r="Q2307" s="1" t="s">
        <v>8326</v>
      </c>
      <c r="R2307" s="1" t="s">
        <v>8330</v>
      </c>
      <c r="S2307" s="9">
        <f t="shared" si="108"/>
        <v>41834.695277777777</v>
      </c>
      <c r="T2307" s="11">
        <f t="shared" si="109"/>
        <v>41859.75</v>
      </c>
      <c r="U2307" s="12" t="str">
        <f>TEXT(Table1[[#This Row],[Date Created Conversion (Launched at)]],"mmmm")</f>
        <v>July</v>
      </c>
      <c r="V2307" s="12">
        <f>YEAR(Table1[[#This Row],[Date Created Conversion (Launched at)]])</f>
        <v>2014</v>
      </c>
    </row>
    <row r="2308" spans="1:22" ht="43" x14ac:dyDescent="0.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 s="8">
        <v>1331352129</v>
      </c>
      <c r="J2308" s="8">
        <v>1328760129</v>
      </c>
      <c r="K2308" t="b">
        <v>1</v>
      </c>
      <c r="L2308">
        <v>73</v>
      </c>
      <c r="M2308" t="b">
        <v>1</v>
      </c>
      <c r="N2308" s="5">
        <f>Table1[[#This Row],[pledged]]/Table1[[#This Row],[backers_count]]</f>
        <v>51.185616438356163</v>
      </c>
      <c r="O2308" s="1">
        <f t="shared" si="110"/>
        <v>107</v>
      </c>
      <c r="P2308" s="5" t="s">
        <v>8278</v>
      </c>
      <c r="Q2308" s="1" t="s">
        <v>8326</v>
      </c>
      <c r="R2308" s="1" t="s">
        <v>8330</v>
      </c>
      <c r="S2308" s="9">
        <f t="shared" si="108"/>
        <v>40948.16815972222</v>
      </c>
      <c r="T2308" s="11">
        <f t="shared" si="109"/>
        <v>40978.16815972222</v>
      </c>
      <c r="U2308" s="12" t="str">
        <f>TEXT(Table1[[#This Row],[Date Created Conversion (Launched at)]],"mmmm")</f>
        <v>February</v>
      </c>
      <c r="V2308" s="12">
        <f>YEAR(Table1[[#This Row],[Date Created Conversion (Launched at)]])</f>
        <v>2012</v>
      </c>
    </row>
    <row r="2309" spans="1:22" ht="43" x14ac:dyDescent="0.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 s="8">
        <v>1336245328</v>
      </c>
      <c r="J2309" s="8">
        <v>1333653333</v>
      </c>
      <c r="K2309" t="b">
        <v>1</v>
      </c>
      <c r="L2309">
        <v>75</v>
      </c>
      <c r="M2309" t="b">
        <v>1</v>
      </c>
      <c r="N2309" s="5">
        <f>Table1[[#This Row],[pledged]]/Table1[[#This Row],[backers_count]]</f>
        <v>27.936800000000002</v>
      </c>
      <c r="O2309" s="1">
        <f t="shared" si="110"/>
        <v>107</v>
      </c>
      <c r="P2309" s="5" t="s">
        <v>8278</v>
      </c>
      <c r="Q2309" s="1" t="s">
        <v>8326</v>
      </c>
      <c r="R2309" s="1" t="s">
        <v>8330</v>
      </c>
      <c r="S2309" s="9">
        <f t="shared" si="108"/>
        <v>41004.802465277782</v>
      </c>
      <c r="T2309" s="11">
        <f t="shared" si="109"/>
        <v>41034.802407407406</v>
      </c>
      <c r="U2309" s="12" t="str">
        <f>TEXT(Table1[[#This Row],[Date Created Conversion (Launched at)]],"mmmm")</f>
        <v>April</v>
      </c>
      <c r="V2309" s="12">
        <f>YEAR(Table1[[#This Row],[Date Created Conversion (Launched at)]])</f>
        <v>2012</v>
      </c>
    </row>
    <row r="2310" spans="1:22" ht="43" x14ac:dyDescent="0.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 s="8">
        <v>1409274000</v>
      </c>
      <c r="J2310" s="8">
        <v>1406847996</v>
      </c>
      <c r="K2310" t="b">
        <v>1</v>
      </c>
      <c r="L2310">
        <v>614</v>
      </c>
      <c r="M2310" t="b">
        <v>1</v>
      </c>
      <c r="N2310" s="5">
        <f>Table1[[#This Row],[pledged]]/Table1[[#This Row],[backers_count]]</f>
        <v>82.496921824104234</v>
      </c>
      <c r="O2310" s="1">
        <f t="shared" si="110"/>
        <v>101</v>
      </c>
      <c r="P2310" s="5" t="s">
        <v>8278</v>
      </c>
      <c r="Q2310" s="1" t="s">
        <v>8326</v>
      </c>
      <c r="R2310" s="1" t="s">
        <v>8330</v>
      </c>
      <c r="S2310" s="9">
        <f t="shared" si="108"/>
        <v>41851.962916666671</v>
      </c>
      <c r="T2310" s="11">
        <f t="shared" si="109"/>
        <v>41880.041666666664</v>
      </c>
      <c r="U2310" s="12" t="str">
        <f>TEXT(Table1[[#This Row],[Date Created Conversion (Launched at)]],"mmmm")</f>
        <v>July</v>
      </c>
      <c r="V2310" s="12">
        <f>YEAR(Table1[[#This Row],[Date Created Conversion (Launched at)]])</f>
        <v>2014</v>
      </c>
    </row>
    <row r="2311" spans="1:22" ht="43" x14ac:dyDescent="0.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 s="8">
        <v>1362872537</v>
      </c>
      <c r="J2311" s="8">
        <v>1359848537</v>
      </c>
      <c r="K2311" t="b">
        <v>1</v>
      </c>
      <c r="L2311">
        <v>107</v>
      </c>
      <c r="M2311" t="b">
        <v>1</v>
      </c>
      <c r="N2311" s="5">
        <f>Table1[[#This Row],[pledged]]/Table1[[#This Row],[backers_count]]</f>
        <v>59.817476635514019</v>
      </c>
      <c r="O2311" s="1">
        <f t="shared" si="110"/>
        <v>107</v>
      </c>
      <c r="P2311" s="5" t="s">
        <v>8278</v>
      </c>
      <c r="Q2311" s="1" t="s">
        <v>8326</v>
      </c>
      <c r="R2311" s="1" t="s">
        <v>8330</v>
      </c>
      <c r="S2311" s="9">
        <f t="shared" si="108"/>
        <v>41307.987696759257</v>
      </c>
      <c r="T2311" s="11">
        <f t="shared" si="109"/>
        <v>41342.987696759257</v>
      </c>
      <c r="U2311" s="12" t="str">
        <f>TEXT(Table1[[#This Row],[Date Created Conversion (Launched at)]],"mmmm")</f>
        <v>February</v>
      </c>
      <c r="V2311" s="12">
        <f>YEAR(Table1[[#This Row],[Date Created Conversion (Launched at)]])</f>
        <v>2013</v>
      </c>
    </row>
    <row r="2312" spans="1:22" ht="43" x14ac:dyDescent="0.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 s="8">
        <v>1363889015</v>
      </c>
      <c r="J2312" s="8">
        <v>1361300615</v>
      </c>
      <c r="K2312" t="b">
        <v>1</v>
      </c>
      <c r="L2312">
        <v>1224</v>
      </c>
      <c r="M2312" t="b">
        <v>1</v>
      </c>
      <c r="N2312" s="5">
        <f>Table1[[#This Row],[pledged]]/Table1[[#This Row],[backers_count]]</f>
        <v>64.816470588235291</v>
      </c>
      <c r="O2312" s="1">
        <f t="shared" si="110"/>
        <v>429</v>
      </c>
      <c r="P2312" s="5" t="s">
        <v>8278</v>
      </c>
      <c r="Q2312" s="1" t="s">
        <v>8326</v>
      </c>
      <c r="R2312" s="1" t="s">
        <v>8330</v>
      </c>
      <c r="S2312" s="9">
        <f t="shared" si="108"/>
        <v>41324.79415509259</v>
      </c>
      <c r="T2312" s="11">
        <f t="shared" si="109"/>
        <v>41354.752488425926</v>
      </c>
      <c r="U2312" s="12" t="str">
        <f>TEXT(Table1[[#This Row],[Date Created Conversion (Launched at)]],"mmmm")</f>
        <v>February</v>
      </c>
      <c r="V2312" s="12">
        <f>YEAR(Table1[[#This Row],[Date Created Conversion (Launched at)]])</f>
        <v>2013</v>
      </c>
    </row>
    <row r="2313" spans="1:22" ht="43" x14ac:dyDescent="0.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 s="8">
        <v>1399421189</v>
      </c>
      <c r="J2313" s="8">
        <v>1396829189</v>
      </c>
      <c r="K2313" t="b">
        <v>1</v>
      </c>
      <c r="L2313">
        <v>104</v>
      </c>
      <c r="M2313" t="b">
        <v>1</v>
      </c>
      <c r="N2313" s="5">
        <f>Table1[[#This Row],[pledged]]/Table1[[#This Row],[backers_count]]</f>
        <v>90.09615384615384</v>
      </c>
      <c r="O2313" s="1">
        <f t="shared" si="110"/>
        <v>104</v>
      </c>
      <c r="P2313" s="5" t="s">
        <v>8278</v>
      </c>
      <c r="Q2313" s="1" t="s">
        <v>8326</v>
      </c>
      <c r="R2313" s="1" t="s">
        <v>8330</v>
      </c>
      <c r="S2313" s="9">
        <f t="shared" si="108"/>
        <v>41736.004502314812</v>
      </c>
      <c r="T2313" s="11">
        <f t="shared" si="109"/>
        <v>41766.004502314812</v>
      </c>
      <c r="U2313" s="12" t="str">
        <f>TEXT(Table1[[#This Row],[Date Created Conversion (Launched at)]],"mmmm")</f>
        <v>April</v>
      </c>
      <c r="V2313" s="12">
        <f>YEAR(Table1[[#This Row],[Date Created Conversion (Launched at)]])</f>
        <v>2014</v>
      </c>
    </row>
    <row r="2314" spans="1:22" ht="43" x14ac:dyDescent="0.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 s="8">
        <v>1397862000</v>
      </c>
      <c r="J2314" s="8">
        <v>1395155478</v>
      </c>
      <c r="K2314" t="b">
        <v>1</v>
      </c>
      <c r="L2314">
        <v>79</v>
      </c>
      <c r="M2314" t="b">
        <v>1</v>
      </c>
      <c r="N2314" s="5">
        <f>Table1[[#This Row],[pledged]]/Table1[[#This Row],[backers_count]]</f>
        <v>40.962025316455694</v>
      </c>
      <c r="O2314" s="1">
        <f t="shared" si="110"/>
        <v>108</v>
      </c>
      <c r="P2314" s="5" t="s">
        <v>8278</v>
      </c>
      <c r="Q2314" s="1" t="s">
        <v>8326</v>
      </c>
      <c r="R2314" s="1" t="s">
        <v>8330</v>
      </c>
      <c r="S2314" s="9">
        <f t="shared" si="108"/>
        <v>41716.632847222223</v>
      </c>
      <c r="T2314" s="11">
        <f t="shared" si="109"/>
        <v>41747.958333333336</v>
      </c>
      <c r="U2314" s="12" t="str">
        <f>TEXT(Table1[[#This Row],[Date Created Conversion (Launched at)]],"mmmm")</f>
        <v>March</v>
      </c>
      <c r="V2314" s="12">
        <f>YEAR(Table1[[#This Row],[Date Created Conversion (Launched at)]])</f>
        <v>2014</v>
      </c>
    </row>
    <row r="2315" spans="1:22" ht="28.7" x14ac:dyDescent="0.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 s="8">
        <v>1336086026</v>
      </c>
      <c r="J2315" s="8">
        <v>1333494026</v>
      </c>
      <c r="K2315" t="b">
        <v>1</v>
      </c>
      <c r="L2315">
        <v>157</v>
      </c>
      <c r="M2315" t="b">
        <v>1</v>
      </c>
      <c r="N2315" s="5">
        <f>Table1[[#This Row],[pledged]]/Table1[[#This Row],[backers_count]]</f>
        <v>56.000127388535034</v>
      </c>
      <c r="O2315" s="1">
        <f t="shared" si="110"/>
        <v>176</v>
      </c>
      <c r="P2315" s="5" t="s">
        <v>8278</v>
      </c>
      <c r="Q2315" s="1" t="s">
        <v>8326</v>
      </c>
      <c r="R2315" s="1" t="s">
        <v>8330</v>
      </c>
      <c r="S2315" s="9">
        <f t="shared" si="108"/>
        <v>41002.958634259259</v>
      </c>
      <c r="T2315" s="11">
        <f t="shared" si="109"/>
        <v>41032.958634259259</v>
      </c>
      <c r="U2315" s="12" t="str">
        <f>TEXT(Table1[[#This Row],[Date Created Conversion (Launched at)]],"mmmm")</f>
        <v>April</v>
      </c>
      <c r="V2315" s="12">
        <f>YEAR(Table1[[#This Row],[Date Created Conversion (Launched at)]])</f>
        <v>2012</v>
      </c>
    </row>
    <row r="2316" spans="1:22" ht="43" x14ac:dyDescent="0.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 s="8">
        <v>1339074857</v>
      </c>
      <c r="J2316" s="8">
        <v>1336482857</v>
      </c>
      <c r="K2316" t="b">
        <v>1</v>
      </c>
      <c r="L2316">
        <v>50</v>
      </c>
      <c r="M2316" t="b">
        <v>1</v>
      </c>
      <c r="N2316" s="5">
        <f>Table1[[#This Row],[pledged]]/Table1[[#This Row],[backers_count]]</f>
        <v>37.672800000000002</v>
      </c>
      <c r="O2316" s="1">
        <f t="shared" si="110"/>
        <v>157</v>
      </c>
      <c r="P2316" s="5" t="s">
        <v>8278</v>
      </c>
      <c r="Q2316" s="1" t="s">
        <v>8326</v>
      </c>
      <c r="R2316" s="1" t="s">
        <v>8330</v>
      </c>
      <c r="S2316" s="9">
        <f t="shared" si="108"/>
        <v>41037.551585648151</v>
      </c>
      <c r="T2316" s="11">
        <f t="shared" si="109"/>
        <v>41067.551585648151</v>
      </c>
      <c r="U2316" s="12" t="str">
        <f>TEXT(Table1[[#This Row],[Date Created Conversion (Launched at)]],"mmmm")</f>
        <v>May</v>
      </c>
      <c r="V2316" s="12">
        <f>YEAR(Table1[[#This Row],[Date Created Conversion (Launched at)]])</f>
        <v>2012</v>
      </c>
    </row>
    <row r="2317" spans="1:22" ht="43" x14ac:dyDescent="0.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 s="8">
        <v>1336238743</v>
      </c>
      <c r="J2317" s="8">
        <v>1333646743</v>
      </c>
      <c r="K2317" t="b">
        <v>1</v>
      </c>
      <c r="L2317">
        <v>64</v>
      </c>
      <c r="M2317" t="b">
        <v>1</v>
      </c>
      <c r="N2317" s="5">
        <f>Table1[[#This Row],[pledged]]/Table1[[#This Row],[backers_count]]</f>
        <v>40.078125</v>
      </c>
      <c r="O2317" s="1">
        <f t="shared" si="110"/>
        <v>103</v>
      </c>
      <c r="P2317" s="5" t="s">
        <v>8278</v>
      </c>
      <c r="Q2317" s="1" t="s">
        <v>8326</v>
      </c>
      <c r="R2317" s="1" t="s">
        <v>8330</v>
      </c>
      <c r="S2317" s="9">
        <f t="shared" si="108"/>
        <v>41004.72619212963</v>
      </c>
      <c r="T2317" s="11">
        <f t="shared" si="109"/>
        <v>41034.72619212963</v>
      </c>
      <c r="U2317" s="12" t="str">
        <f>TEXT(Table1[[#This Row],[Date Created Conversion (Launched at)]],"mmmm")</f>
        <v>April</v>
      </c>
      <c r="V2317" s="12">
        <f>YEAR(Table1[[#This Row],[Date Created Conversion (Launched at)]])</f>
        <v>2012</v>
      </c>
    </row>
    <row r="2318" spans="1:22" ht="57.35" x14ac:dyDescent="0.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 s="8">
        <v>1260383040</v>
      </c>
      <c r="J2318" s="8">
        <v>1253726650</v>
      </c>
      <c r="K2318" t="b">
        <v>1</v>
      </c>
      <c r="L2318">
        <v>200</v>
      </c>
      <c r="M2318" t="b">
        <v>1</v>
      </c>
      <c r="N2318" s="5">
        <f>Table1[[#This Row],[pledged]]/Table1[[#This Row],[backers_count]]</f>
        <v>78.031999999999996</v>
      </c>
      <c r="O2318" s="1">
        <f t="shared" si="110"/>
        <v>104</v>
      </c>
      <c r="P2318" s="5" t="s">
        <v>8278</v>
      </c>
      <c r="Q2318" s="1" t="s">
        <v>8326</v>
      </c>
      <c r="R2318" s="1" t="s">
        <v>8330</v>
      </c>
      <c r="S2318" s="9">
        <f t="shared" si="108"/>
        <v>40079.725115740745</v>
      </c>
      <c r="T2318" s="11">
        <f t="shared" si="109"/>
        <v>40156.766666666663</v>
      </c>
      <c r="U2318" s="12" t="str">
        <f>TEXT(Table1[[#This Row],[Date Created Conversion (Launched at)]],"mmmm")</f>
        <v>September</v>
      </c>
      <c r="V2318" s="12">
        <f>YEAR(Table1[[#This Row],[Date Created Conversion (Launched at)]])</f>
        <v>2009</v>
      </c>
    </row>
    <row r="2319" spans="1:22" ht="43" x14ac:dyDescent="0.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 s="8">
        <v>1266210000</v>
      </c>
      <c r="J2319" s="8">
        <v>1263474049</v>
      </c>
      <c r="K2319" t="b">
        <v>1</v>
      </c>
      <c r="L2319">
        <v>22</v>
      </c>
      <c r="M2319" t="b">
        <v>1</v>
      </c>
      <c r="N2319" s="5">
        <f>Table1[[#This Row],[pledged]]/Table1[[#This Row],[backers_count]]</f>
        <v>18.90909090909091</v>
      </c>
      <c r="O2319" s="1">
        <f t="shared" si="110"/>
        <v>104</v>
      </c>
      <c r="P2319" s="5" t="s">
        <v>8278</v>
      </c>
      <c r="Q2319" s="1" t="s">
        <v>8326</v>
      </c>
      <c r="R2319" s="1" t="s">
        <v>8330</v>
      </c>
      <c r="S2319" s="9">
        <f t="shared" si="108"/>
        <v>40192.542233796295</v>
      </c>
      <c r="T2319" s="11">
        <f t="shared" si="109"/>
        <v>40224.208333333336</v>
      </c>
      <c r="U2319" s="12" t="str">
        <f>TEXT(Table1[[#This Row],[Date Created Conversion (Launched at)]],"mmmm")</f>
        <v>January</v>
      </c>
      <c r="V2319" s="12">
        <f>YEAR(Table1[[#This Row],[Date Created Conversion (Launched at)]])</f>
        <v>2010</v>
      </c>
    </row>
    <row r="2320" spans="1:22" ht="57.35" x14ac:dyDescent="0.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 s="8">
        <v>1253937540</v>
      </c>
      <c r="J2320" s="8">
        <v>1251214014</v>
      </c>
      <c r="K2320" t="b">
        <v>1</v>
      </c>
      <c r="L2320">
        <v>163</v>
      </c>
      <c r="M2320" t="b">
        <v>1</v>
      </c>
      <c r="N2320" s="5">
        <f>Table1[[#This Row],[pledged]]/Table1[[#This Row],[backers_count]]</f>
        <v>37.134969325153371</v>
      </c>
      <c r="O2320" s="1">
        <f t="shared" si="110"/>
        <v>121</v>
      </c>
      <c r="P2320" s="5" t="s">
        <v>8278</v>
      </c>
      <c r="Q2320" s="1" t="s">
        <v>8326</v>
      </c>
      <c r="R2320" s="1" t="s">
        <v>8330</v>
      </c>
      <c r="S2320" s="9">
        <f t="shared" si="108"/>
        <v>40050.643680555557</v>
      </c>
      <c r="T2320" s="11">
        <f t="shared" si="109"/>
        <v>40082.165972222225</v>
      </c>
      <c r="U2320" s="12" t="str">
        <f>TEXT(Table1[[#This Row],[Date Created Conversion (Launched at)]],"mmmm")</f>
        <v>August</v>
      </c>
      <c r="V2320" s="12">
        <f>YEAR(Table1[[#This Row],[Date Created Conversion (Launched at)]])</f>
        <v>2009</v>
      </c>
    </row>
    <row r="2321" spans="1:22" ht="43" x14ac:dyDescent="0.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 s="8">
        <v>1387072685</v>
      </c>
      <c r="J2321" s="8">
        <v>1384480685</v>
      </c>
      <c r="K2321" t="b">
        <v>1</v>
      </c>
      <c r="L2321">
        <v>77</v>
      </c>
      <c r="M2321" t="b">
        <v>1</v>
      </c>
      <c r="N2321" s="5">
        <f>Table1[[#This Row],[pledged]]/Table1[[#This Row],[backers_count]]</f>
        <v>41.961038961038959</v>
      </c>
      <c r="O2321" s="1">
        <f t="shared" si="110"/>
        <v>108</v>
      </c>
      <c r="P2321" s="5" t="s">
        <v>8278</v>
      </c>
      <c r="Q2321" s="1" t="s">
        <v>8326</v>
      </c>
      <c r="R2321" s="1" t="s">
        <v>8330</v>
      </c>
      <c r="S2321" s="9">
        <f t="shared" si="108"/>
        <v>41593.082002314812</v>
      </c>
      <c r="T2321" s="11">
        <f t="shared" si="109"/>
        <v>41623.082002314812</v>
      </c>
      <c r="U2321" s="12" t="str">
        <f>TEXT(Table1[[#This Row],[Date Created Conversion (Launched at)]],"mmmm")</f>
        <v>November</v>
      </c>
      <c r="V2321" s="12">
        <f>YEAR(Table1[[#This Row],[Date Created Conversion (Launched at)]])</f>
        <v>2013</v>
      </c>
    </row>
    <row r="2322" spans="1:22" ht="43" x14ac:dyDescent="0.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 s="8">
        <v>1396463800</v>
      </c>
      <c r="J2322" s="8">
        <v>1393443400</v>
      </c>
      <c r="K2322" t="b">
        <v>1</v>
      </c>
      <c r="L2322">
        <v>89</v>
      </c>
      <c r="M2322" t="b">
        <v>1</v>
      </c>
      <c r="N2322" s="5">
        <f>Table1[[#This Row],[pledged]]/Table1[[#This Row],[backers_count]]</f>
        <v>61.044943820224717</v>
      </c>
      <c r="O2322" s="1">
        <f t="shared" si="110"/>
        <v>109</v>
      </c>
      <c r="P2322" s="5" t="s">
        <v>8278</v>
      </c>
      <c r="Q2322" s="1" t="s">
        <v>8326</v>
      </c>
      <c r="R2322" s="1" t="s">
        <v>8330</v>
      </c>
      <c r="S2322" s="9">
        <f t="shared" si="108"/>
        <v>41696.817129629628</v>
      </c>
      <c r="T2322" s="11">
        <f t="shared" si="109"/>
        <v>41731.775462962964</v>
      </c>
      <c r="U2322" s="12" t="str">
        <f>TEXT(Table1[[#This Row],[Date Created Conversion (Launched at)]],"mmmm")</f>
        <v>February</v>
      </c>
      <c r="V2322" s="12">
        <f>YEAR(Table1[[#This Row],[Date Created Conversion (Launched at)]])</f>
        <v>2014</v>
      </c>
    </row>
    <row r="2323" spans="1:22" ht="43" x14ac:dyDescent="0.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 s="8">
        <v>1491282901</v>
      </c>
      <c r="J2323" s="8">
        <v>1488694501</v>
      </c>
      <c r="K2323" t="b">
        <v>0</v>
      </c>
      <c r="L2323">
        <v>64</v>
      </c>
      <c r="M2323" t="b">
        <v>0</v>
      </c>
      <c r="N2323" s="5">
        <f>Table1[[#This Row],[pledged]]/Table1[[#This Row],[backers_count]]</f>
        <v>64.53125</v>
      </c>
      <c r="O2323" s="1">
        <f t="shared" si="110"/>
        <v>39</v>
      </c>
      <c r="P2323" s="5" t="s">
        <v>8297</v>
      </c>
      <c r="Q2323" s="1" t="s">
        <v>8337</v>
      </c>
      <c r="R2323" s="1" t="s">
        <v>8353</v>
      </c>
      <c r="S2323" s="9">
        <f t="shared" si="108"/>
        <v>42799.260428240741</v>
      </c>
      <c r="T2323" s="11">
        <f t="shared" si="109"/>
        <v>42829.21876157407</v>
      </c>
      <c r="U2323" s="12" t="str">
        <f>TEXT(Table1[[#This Row],[Date Created Conversion (Launched at)]],"mmmm")</f>
        <v>March</v>
      </c>
      <c r="V2323" s="12">
        <f>YEAR(Table1[[#This Row],[Date Created Conversion (Launched at)]])</f>
        <v>2017</v>
      </c>
    </row>
    <row r="2324" spans="1:22" ht="43" x14ac:dyDescent="0.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 s="8">
        <v>1491769769</v>
      </c>
      <c r="J2324" s="8">
        <v>1489181369</v>
      </c>
      <c r="K2324" t="b">
        <v>0</v>
      </c>
      <c r="L2324">
        <v>4</v>
      </c>
      <c r="M2324" t="b">
        <v>0</v>
      </c>
      <c r="N2324" s="5">
        <f>Table1[[#This Row],[pledged]]/Table1[[#This Row],[backers_count]]</f>
        <v>21.25</v>
      </c>
      <c r="O2324" s="1">
        <f t="shared" si="110"/>
        <v>3</v>
      </c>
      <c r="P2324" s="5" t="s">
        <v>8297</v>
      </c>
      <c r="Q2324" s="1" t="s">
        <v>8337</v>
      </c>
      <c r="R2324" s="1" t="s">
        <v>8353</v>
      </c>
      <c r="S2324" s="9">
        <f t="shared" si="108"/>
        <v>42804.895474537036</v>
      </c>
      <c r="T2324" s="11">
        <f t="shared" si="109"/>
        <v>42834.853807870371</v>
      </c>
      <c r="U2324" s="12" t="str">
        <f>TEXT(Table1[[#This Row],[Date Created Conversion (Launched at)]],"mmmm")</f>
        <v>March</v>
      </c>
      <c r="V2324" s="12">
        <f>YEAR(Table1[[#This Row],[Date Created Conversion (Launched at)]])</f>
        <v>2017</v>
      </c>
    </row>
    <row r="2325" spans="1:22" ht="43" x14ac:dyDescent="0.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 s="8">
        <v>1490033247</v>
      </c>
      <c r="J2325" s="8">
        <v>1489428447</v>
      </c>
      <c r="K2325" t="b">
        <v>0</v>
      </c>
      <c r="L2325">
        <v>4</v>
      </c>
      <c r="M2325" t="b">
        <v>0</v>
      </c>
      <c r="N2325" s="5">
        <f>Table1[[#This Row],[pledged]]/Table1[[#This Row],[backers_count]]</f>
        <v>30</v>
      </c>
      <c r="O2325" s="1">
        <f t="shared" si="110"/>
        <v>48</v>
      </c>
      <c r="P2325" s="5" t="s">
        <v>8297</v>
      </c>
      <c r="Q2325" s="1" t="s">
        <v>8337</v>
      </c>
      <c r="R2325" s="1" t="s">
        <v>8353</v>
      </c>
      <c r="S2325" s="9">
        <f t="shared" si="108"/>
        <v>42807.755173611113</v>
      </c>
      <c r="T2325" s="11">
        <f t="shared" si="109"/>
        <v>42814.755173611113</v>
      </c>
      <c r="U2325" s="12" t="str">
        <f>TEXT(Table1[[#This Row],[Date Created Conversion (Launched at)]],"mmmm")</f>
        <v>March</v>
      </c>
      <c r="V2325" s="12">
        <f>YEAR(Table1[[#This Row],[Date Created Conversion (Launched at)]])</f>
        <v>2017</v>
      </c>
    </row>
    <row r="2326" spans="1:22" ht="28.7" x14ac:dyDescent="0.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 s="8">
        <v>1490559285</v>
      </c>
      <c r="J2326" s="8">
        <v>1487970885</v>
      </c>
      <c r="K2326" t="b">
        <v>0</v>
      </c>
      <c r="L2326">
        <v>61</v>
      </c>
      <c r="M2326" t="b">
        <v>0</v>
      </c>
      <c r="N2326" s="5">
        <f>Table1[[#This Row],[pledged]]/Table1[[#This Row],[backers_count]]</f>
        <v>25.491803278688526</v>
      </c>
      <c r="O2326" s="1">
        <f t="shared" si="110"/>
        <v>21</v>
      </c>
      <c r="P2326" s="5" t="s">
        <v>8297</v>
      </c>
      <c r="Q2326" s="1" t="s">
        <v>8337</v>
      </c>
      <c r="R2326" s="1" t="s">
        <v>8353</v>
      </c>
      <c r="S2326" s="9">
        <f t="shared" si="108"/>
        <v>42790.885243055556</v>
      </c>
      <c r="T2326" s="11">
        <f t="shared" si="109"/>
        <v>42820.843576388885</v>
      </c>
      <c r="U2326" s="12" t="str">
        <f>TEXT(Table1[[#This Row],[Date Created Conversion (Launched at)]],"mmmm")</f>
        <v>February</v>
      </c>
      <c r="V2326" s="12">
        <f>YEAR(Table1[[#This Row],[Date Created Conversion (Launched at)]])</f>
        <v>2017</v>
      </c>
    </row>
    <row r="2327" spans="1:22" ht="43" x14ac:dyDescent="0.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 s="8">
        <v>1490830331</v>
      </c>
      <c r="J2327" s="8">
        <v>1488241931</v>
      </c>
      <c r="K2327" t="b">
        <v>0</v>
      </c>
      <c r="L2327">
        <v>7</v>
      </c>
      <c r="M2327" t="b">
        <v>0</v>
      </c>
      <c r="N2327" s="5">
        <f>Table1[[#This Row],[pledged]]/Table1[[#This Row],[backers_count]]</f>
        <v>11.428571428571429</v>
      </c>
      <c r="O2327" s="1">
        <f t="shared" si="110"/>
        <v>8</v>
      </c>
      <c r="P2327" s="5" t="s">
        <v>8297</v>
      </c>
      <c r="Q2327" s="1" t="s">
        <v>8337</v>
      </c>
      <c r="R2327" s="1" t="s">
        <v>8353</v>
      </c>
      <c r="S2327" s="9">
        <f t="shared" si="108"/>
        <v>42794.022349537037</v>
      </c>
      <c r="T2327" s="11">
        <f t="shared" si="109"/>
        <v>42823.980682870373</v>
      </c>
      <c r="U2327" s="12" t="str">
        <f>TEXT(Table1[[#This Row],[Date Created Conversion (Launched at)]],"mmmm")</f>
        <v>February</v>
      </c>
      <c r="V2327" s="12">
        <f>YEAR(Table1[[#This Row],[Date Created Conversion (Launched at)]])</f>
        <v>2017</v>
      </c>
    </row>
    <row r="2328" spans="1:22" ht="43" x14ac:dyDescent="0.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 s="8">
        <v>1493571600</v>
      </c>
      <c r="J2328" s="8">
        <v>1489106948</v>
      </c>
      <c r="K2328" t="b">
        <v>0</v>
      </c>
      <c r="L2328">
        <v>1</v>
      </c>
      <c r="M2328" t="b">
        <v>0</v>
      </c>
      <c r="N2328" s="5">
        <f>Table1[[#This Row],[pledged]]/Table1[[#This Row],[backers_count]]</f>
        <v>108</v>
      </c>
      <c r="O2328" s="1">
        <f t="shared" si="110"/>
        <v>1</v>
      </c>
      <c r="P2328" s="5" t="s">
        <v>8297</v>
      </c>
      <c r="Q2328" s="1" t="s">
        <v>8337</v>
      </c>
      <c r="R2328" s="1" t="s">
        <v>8353</v>
      </c>
      <c r="S2328" s="9">
        <f t="shared" si="108"/>
        <v>42804.034120370372</v>
      </c>
      <c r="T2328" s="11">
        <f t="shared" si="109"/>
        <v>42855.708333333328</v>
      </c>
      <c r="U2328" s="12" t="str">
        <f>TEXT(Table1[[#This Row],[Date Created Conversion (Launched at)]],"mmmm")</f>
        <v>March</v>
      </c>
      <c r="V2328" s="12">
        <f>YEAR(Table1[[#This Row],[Date Created Conversion (Launched at)]])</f>
        <v>2017</v>
      </c>
    </row>
    <row r="2329" spans="1:22" ht="28.7" x14ac:dyDescent="0.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 s="8">
        <v>1409090440</v>
      </c>
      <c r="J2329" s="8">
        <v>1406066440</v>
      </c>
      <c r="K2329" t="b">
        <v>1</v>
      </c>
      <c r="L2329">
        <v>3355</v>
      </c>
      <c r="M2329" t="b">
        <v>1</v>
      </c>
      <c r="N2329" s="5">
        <f>Table1[[#This Row],[pledged]]/Table1[[#This Row],[backers_count]]</f>
        <v>54.883162444113267</v>
      </c>
      <c r="O2329" s="1">
        <f t="shared" si="110"/>
        <v>526</v>
      </c>
      <c r="P2329" s="5" t="s">
        <v>8297</v>
      </c>
      <c r="Q2329" s="1" t="s">
        <v>8337</v>
      </c>
      <c r="R2329" s="1" t="s">
        <v>8353</v>
      </c>
      <c r="S2329" s="9">
        <f t="shared" si="108"/>
        <v>41842.917129629626</v>
      </c>
      <c r="T2329" s="11">
        <f t="shared" si="109"/>
        <v>41877.917129629626</v>
      </c>
      <c r="U2329" s="12" t="str">
        <f>TEXT(Table1[[#This Row],[Date Created Conversion (Launched at)]],"mmmm")</f>
        <v>July</v>
      </c>
      <c r="V2329" s="12">
        <f>YEAR(Table1[[#This Row],[Date Created Conversion (Launched at)]])</f>
        <v>2014</v>
      </c>
    </row>
    <row r="2330" spans="1:22" ht="57.35" x14ac:dyDescent="0.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 s="8">
        <v>1434307537</v>
      </c>
      <c r="J2330" s="8">
        <v>1431715537</v>
      </c>
      <c r="K2330" t="b">
        <v>1</v>
      </c>
      <c r="L2330">
        <v>537</v>
      </c>
      <c r="M2330" t="b">
        <v>1</v>
      </c>
      <c r="N2330" s="5">
        <f>Table1[[#This Row],[pledged]]/Table1[[#This Row],[backers_count]]</f>
        <v>47.383612662942269</v>
      </c>
      <c r="O2330" s="1">
        <f t="shared" si="110"/>
        <v>254</v>
      </c>
      <c r="P2330" s="5" t="s">
        <v>8297</v>
      </c>
      <c r="Q2330" s="1" t="s">
        <v>8337</v>
      </c>
      <c r="R2330" s="1" t="s">
        <v>8353</v>
      </c>
      <c r="S2330" s="9">
        <f t="shared" si="108"/>
        <v>42139.781678240739</v>
      </c>
      <c r="T2330" s="11">
        <f t="shared" si="109"/>
        <v>42169.781678240739</v>
      </c>
      <c r="U2330" s="12" t="str">
        <f>TEXT(Table1[[#This Row],[Date Created Conversion (Launched at)]],"mmmm")</f>
        <v>May</v>
      </c>
      <c r="V2330" s="12">
        <f>YEAR(Table1[[#This Row],[Date Created Conversion (Launched at)]])</f>
        <v>2015</v>
      </c>
    </row>
    <row r="2331" spans="1:22" ht="43" x14ac:dyDescent="0.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 s="8">
        <v>1405609146</v>
      </c>
      <c r="J2331" s="8">
        <v>1403017146</v>
      </c>
      <c r="K2331" t="b">
        <v>1</v>
      </c>
      <c r="L2331">
        <v>125</v>
      </c>
      <c r="M2331" t="b">
        <v>1</v>
      </c>
      <c r="N2331" s="5">
        <f>Table1[[#This Row],[pledged]]/Table1[[#This Row],[backers_count]]</f>
        <v>211.84</v>
      </c>
      <c r="O2331" s="1">
        <f t="shared" si="110"/>
        <v>106</v>
      </c>
      <c r="P2331" s="5" t="s">
        <v>8297</v>
      </c>
      <c r="Q2331" s="1" t="s">
        <v>8337</v>
      </c>
      <c r="R2331" s="1" t="s">
        <v>8353</v>
      </c>
      <c r="S2331" s="9">
        <f t="shared" si="108"/>
        <v>41807.624374999999</v>
      </c>
      <c r="T2331" s="11">
        <f t="shared" si="109"/>
        <v>41837.624374999999</v>
      </c>
      <c r="U2331" s="12" t="str">
        <f>TEXT(Table1[[#This Row],[Date Created Conversion (Launched at)]],"mmmm")</f>
        <v>June</v>
      </c>
      <c r="V2331" s="12">
        <f>YEAR(Table1[[#This Row],[Date Created Conversion (Launched at)]])</f>
        <v>2014</v>
      </c>
    </row>
    <row r="2332" spans="1:22" ht="43" x14ac:dyDescent="0.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 s="8">
        <v>1451001600</v>
      </c>
      <c r="J2332" s="8">
        <v>1448400943</v>
      </c>
      <c r="K2332" t="b">
        <v>1</v>
      </c>
      <c r="L2332">
        <v>163</v>
      </c>
      <c r="M2332" t="b">
        <v>1</v>
      </c>
      <c r="N2332" s="5">
        <f>Table1[[#This Row],[pledged]]/Table1[[#This Row],[backers_count]]</f>
        <v>219.92638036809817</v>
      </c>
      <c r="O2332" s="1">
        <f t="shared" si="110"/>
        <v>102</v>
      </c>
      <c r="P2332" s="5" t="s">
        <v>8297</v>
      </c>
      <c r="Q2332" s="1" t="s">
        <v>8337</v>
      </c>
      <c r="R2332" s="1" t="s">
        <v>8353</v>
      </c>
      <c r="S2332" s="9">
        <f t="shared" si="108"/>
        <v>42332.89980324074</v>
      </c>
      <c r="T2332" s="11">
        <f t="shared" si="109"/>
        <v>42363</v>
      </c>
      <c r="U2332" s="12" t="str">
        <f>TEXT(Table1[[#This Row],[Date Created Conversion (Launched at)]],"mmmm")</f>
        <v>November</v>
      </c>
      <c r="V2332" s="12">
        <f>YEAR(Table1[[#This Row],[Date Created Conversion (Launched at)]])</f>
        <v>2015</v>
      </c>
    </row>
    <row r="2333" spans="1:22" ht="43" x14ac:dyDescent="0.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 s="8">
        <v>1408320490</v>
      </c>
      <c r="J2333" s="8">
        <v>1405728490</v>
      </c>
      <c r="K2333" t="b">
        <v>1</v>
      </c>
      <c r="L2333">
        <v>283</v>
      </c>
      <c r="M2333" t="b">
        <v>1</v>
      </c>
      <c r="N2333" s="5">
        <f>Table1[[#This Row],[pledged]]/Table1[[#This Row],[backers_count]]</f>
        <v>40.795406360424032</v>
      </c>
      <c r="O2333" s="1">
        <f t="shared" si="110"/>
        <v>144</v>
      </c>
      <c r="P2333" s="5" t="s">
        <v>8297</v>
      </c>
      <c r="Q2333" s="1" t="s">
        <v>8337</v>
      </c>
      <c r="R2333" s="1" t="s">
        <v>8353</v>
      </c>
      <c r="S2333" s="9">
        <f t="shared" si="108"/>
        <v>41839.005671296298</v>
      </c>
      <c r="T2333" s="11">
        <f t="shared" si="109"/>
        <v>41869.005671296298</v>
      </c>
      <c r="U2333" s="12" t="str">
        <f>TEXT(Table1[[#This Row],[Date Created Conversion (Launched at)]],"mmmm")</f>
        <v>July</v>
      </c>
      <c r="V2333" s="12">
        <f>YEAR(Table1[[#This Row],[Date Created Conversion (Launched at)]])</f>
        <v>2014</v>
      </c>
    </row>
    <row r="2334" spans="1:22" ht="43" x14ac:dyDescent="0.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 s="8">
        <v>1423235071</v>
      </c>
      <c r="J2334" s="8">
        <v>1420643071</v>
      </c>
      <c r="K2334" t="b">
        <v>1</v>
      </c>
      <c r="L2334">
        <v>352</v>
      </c>
      <c r="M2334" t="b">
        <v>1</v>
      </c>
      <c r="N2334" s="5">
        <f>Table1[[#This Row],[pledged]]/Table1[[#This Row],[backers_count]]</f>
        <v>75.502840909090907</v>
      </c>
      <c r="O2334" s="1">
        <f t="shared" si="110"/>
        <v>106</v>
      </c>
      <c r="P2334" s="5" t="s">
        <v>8297</v>
      </c>
      <c r="Q2334" s="1" t="s">
        <v>8337</v>
      </c>
      <c r="R2334" s="1" t="s">
        <v>8353</v>
      </c>
      <c r="S2334" s="9">
        <f t="shared" si="108"/>
        <v>42011.628136574072</v>
      </c>
      <c r="T2334" s="11">
        <f t="shared" si="109"/>
        <v>42041.628136574072</v>
      </c>
      <c r="U2334" s="12" t="str">
        <f>TEXT(Table1[[#This Row],[Date Created Conversion (Launched at)]],"mmmm")</f>
        <v>January</v>
      </c>
      <c r="V2334" s="12">
        <f>YEAR(Table1[[#This Row],[Date Created Conversion (Launched at)]])</f>
        <v>2015</v>
      </c>
    </row>
    <row r="2335" spans="1:22" ht="43" x14ac:dyDescent="0.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 s="8">
        <v>1401385800</v>
      </c>
      <c r="J2335" s="8">
        <v>1399563390</v>
      </c>
      <c r="K2335" t="b">
        <v>1</v>
      </c>
      <c r="L2335">
        <v>94</v>
      </c>
      <c r="M2335" t="b">
        <v>1</v>
      </c>
      <c r="N2335" s="5">
        <f>Table1[[#This Row],[pledged]]/Table1[[#This Row],[backers_count]]</f>
        <v>13.542553191489361</v>
      </c>
      <c r="O2335" s="1">
        <f t="shared" si="110"/>
        <v>212</v>
      </c>
      <c r="P2335" s="5" t="s">
        <v>8297</v>
      </c>
      <c r="Q2335" s="1" t="s">
        <v>8337</v>
      </c>
      <c r="R2335" s="1" t="s">
        <v>8353</v>
      </c>
      <c r="S2335" s="9">
        <f t="shared" si="108"/>
        <v>41767.650347222225</v>
      </c>
      <c r="T2335" s="11">
        <f t="shared" si="109"/>
        <v>41788.743055555555</v>
      </c>
      <c r="U2335" s="12" t="str">
        <f>TEXT(Table1[[#This Row],[Date Created Conversion (Launched at)]],"mmmm")</f>
        <v>May</v>
      </c>
      <c r="V2335" s="12">
        <f>YEAR(Table1[[#This Row],[Date Created Conversion (Launched at)]])</f>
        <v>2014</v>
      </c>
    </row>
    <row r="2336" spans="1:22" ht="43" x14ac:dyDescent="0.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 s="8">
        <v>1415208840</v>
      </c>
      <c r="J2336" s="8">
        <v>1412611498</v>
      </c>
      <c r="K2336" t="b">
        <v>1</v>
      </c>
      <c r="L2336">
        <v>67</v>
      </c>
      <c r="M2336" t="b">
        <v>1</v>
      </c>
      <c r="N2336" s="5">
        <f>Table1[[#This Row],[pledged]]/Table1[[#This Row],[backers_count]]</f>
        <v>60.865671641791046</v>
      </c>
      <c r="O2336" s="1">
        <f t="shared" si="110"/>
        <v>102</v>
      </c>
      <c r="P2336" s="5" t="s">
        <v>8297</v>
      </c>
      <c r="Q2336" s="1" t="s">
        <v>8337</v>
      </c>
      <c r="R2336" s="1" t="s">
        <v>8353</v>
      </c>
      <c r="S2336" s="9">
        <f t="shared" si="108"/>
        <v>41918.670115740737</v>
      </c>
      <c r="T2336" s="11">
        <f t="shared" si="109"/>
        <v>41948.731944444444</v>
      </c>
      <c r="U2336" s="12" t="str">
        <f>TEXT(Table1[[#This Row],[Date Created Conversion (Launched at)]],"mmmm")</f>
        <v>October</v>
      </c>
      <c r="V2336" s="12">
        <f>YEAR(Table1[[#This Row],[Date Created Conversion (Launched at)]])</f>
        <v>2014</v>
      </c>
    </row>
    <row r="2337" spans="1:22" ht="43" x14ac:dyDescent="0.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 s="8">
        <v>1402494243</v>
      </c>
      <c r="J2337" s="8">
        <v>1399902243</v>
      </c>
      <c r="K2337" t="b">
        <v>1</v>
      </c>
      <c r="L2337">
        <v>221</v>
      </c>
      <c r="M2337" t="b">
        <v>1</v>
      </c>
      <c r="N2337" s="5">
        <f>Table1[[#This Row],[pledged]]/Table1[[#This Row],[backers_count]]</f>
        <v>115.69230769230769</v>
      </c>
      <c r="O2337" s="1">
        <f t="shared" si="110"/>
        <v>102</v>
      </c>
      <c r="P2337" s="5" t="s">
        <v>8297</v>
      </c>
      <c r="Q2337" s="1" t="s">
        <v>8337</v>
      </c>
      <c r="R2337" s="1" t="s">
        <v>8353</v>
      </c>
      <c r="S2337" s="9">
        <f t="shared" si="108"/>
        <v>41771.572256944448</v>
      </c>
      <c r="T2337" s="11">
        <f t="shared" si="109"/>
        <v>41801.572256944448</v>
      </c>
      <c r="U2337" s="12" t="str">
        <f>TEXT(Table1[[#This Row],[Date Created Conversion (Launched at)]],"mmmm")</f>
        <v>May</v>
      </c>
      <c r="V2337" s="12">
        <f>YEAR(Table1[[#This Row],[Date Created Conversion (Launched at)]])</f>
        <v>2014</v>
      </c>
    </row>
    <row r="2338" spans="1:22" ht="43" x14ac:dyDescent="0.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 s="8">
        <v>1394316695</v>
      </c>
      <c r="J2338" s="8">
        <v>1390860695</v>
      </c>
      <c r="K2338" t="b">
        <v>1</v>
      </c>
      <c r="L2338">
        <v>2165</v>
      </c>
      <c r="M2338" t="b">
        <v>1</v>
      </c>
      <c r="N2338" s="5">
        <f>Table1[[#This Row],[pledged]]/Table1[[#This Row],[backers_count]]</f>
        <v>48.104623556581984</v>
      </c>
      <c r="O2338" s="1">
        <f t="shared" si="110"/>
        <v>521</v>
      </c>
      <c r="P2338" s="5" t="s">
        <v>8297</v>
      </c>
      <c r="Q2338" s="1" t="s">
        <v>8337</v>
      </c>
      <c r="R2338" s="1" t="s">
        <v>8353</v>
      </c>
      <c r="S2338" s="9">
        <f t="shared" si="108"/>
        <v>41666.924710648149</v>
      </c>
      <c r="T2338" s="11">
        <f t="shared" si="109"/>
        <v>41706.924710648149</v>
      </c>
      <c r="U2338" s="12" t="str">
        <f>TEXT(Table1[[#This Row],[Date Created Conversion (Launched at)]],"mmmm")</f>
        <v>January</v>
      </c>
      <c r="V2338" s="12">
        <f>YEAR(Table1[[#This Row],[Date Created Conversion (Launched at)]])</f>
        <v>2014</v>
      </c>
    </row>
    <row r="2339" spans="1:22" ht="28.7" x14ac:dyDescent="0.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 s="8">
        <v>1403796143</v>
      </c>
      <c r="J2339" s="8">
        <v>1401204143</v>
      </c>
      <c r="K2339" t="b">
        <v>1</v>
      </c>
      <c r="L2339">
        <v>179</v>
      </c>
      <c r="M2339" t="b">
        <v>1</v>
      </c>
      <c r="N2339" s="5">
        <f>Table1[[#This Row],[pledged]]/Table1[[#This Row],[backers_count]]</f>
        <v>74.184357541899445</v>
      </c>
      <c r="O2339" s="1">
        <f t="shared" si="110"/>
        <v>111</v>
      </c>
      <c r="P2339" s="5" t="s">
        <v>8297</v>
      </c>
      <c r="Q2339" s="1" t="s">
        <v>8337</v>
      </c>
      <c r="R2339" s="1" t="s">
        <v>8353</v>
      </c>
      <c r="S2339" s="9">
        <f t="shared" si="108"/>
        <v>41786.640543981484</v>
      </c>
      <c r="T2339" s="11">
        <f t="shared" si="109"/>
        <v>41816.640543981484</v>
      </c>
      <c r="U2339" s="12" t="str">
        <f>TEXT(Table1[[#This Row],[Date Created Conversion (Launched at)]],"mmmm")</f>
        <v>May</v>
      </c>
      <c r="V2339" s="12">
        <f>YEAR(Table1[[#This Row],[Date Created Conversion (Launched at)]])</f>
        <v>2014</v>
      </c>
    </row>
    <row r="2340" spans="1:22" ht="43" x14ac:dyDescent="0.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 s="8">
        <v>1404077484</v>
      </c>
      <c r="J2340" s="8">
        <v>1401485484</v>
      </c>
      <c r="K2340" t="b">
        <v>1</v>
      </c>
      <c r="L2340">
        <v>123</v>
      </c>
      <c r="M2340" t="b">
        <v>1</v>
      </c>
      <c r="N2340" s="5">
        <f>Table1[[#This Row],[pledged]]/Table1[[#This Row],[backers_count]]</f>
        <v>123.34552845528455</v>
      </c>
      <c r="O2340" s="1">
        <f t="shared" si="110"/>
        <v>101</v>
      </c>
      <c r="P2340" s="5" t="s">
        <v>8297</v>
      </c>
      <c r="Q2340" s="1" t="s">
        <v>8337</v>
      </c>
      <c r="R2340" s="1" t="s">
        <v>8353</v>
      </c>
      <c r="S2340" s="9">
        <f t="shared" si="108"/>
        <v>41789.89680555556</v>
      </c>
      <c r="T2340" s="11">
        <f t="shared" si="109"/>
        <v>41819.89680555556</v>
      </c>
      <c r="U2340" s="12" t="str">
        <f>TEXT(Table1[[#This Row],[Date Created Conversion (Launched at)]],"mmmm")</f>
        <v>May</v>
      </c>
      <c r="V2340" s="12">
        <f>YEAR(Table1[[#This Row],[Date Created Conversion (Launched at)]])</f>
        <v>2014</v>
      </c>
    </row>
    <row r="2341" spans="1:22" ht="43" x14ac:dyDescent="0.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 s="8">
        <v>1482134340</v>
      </c>
      <c r="J2341" s="8">
        <v>1479496309</v>
      </c>
      <c r="K2341" t="b">
        <v>1</v>
      </c>
      <c r="L2341">
        <v>1104</v>
      </c>
      <c r="M2341" t="b">
        <v>1</v>
      </c>
      <c r="N2341" s="5">
        <f>Table1[[#This Row],[pledged]]/Table1[[#This Row],[backers_count]]</f>
        <v>66.623188405797094</v>
      </c>
      <c r="O2341" s="1">
        <f t="shared" si="110"/>
        <v>294</v>
      </c>
      <c r="P2341" s="5" t="s">
        <v>8297</v>
      </c>
      <c r="Q2341" s="1" t="s">
        <v>8337</v>
      </c>
      <c r="R2341" s="1" t="s">
        <v>8353</v>
      </c>
      <c r="S2341" s="9">
        <f t="shared" si="108"/>
        <v>42692.79987268518</v>
      </c>
      <c r="T2341" s="11">
        <f t="shared" si="109"/>
        <v>42723.332638888889</v>
      </c>
      <c r="U2341" s="12" t="str">
        <f>TEXT(Table1[[#This Row],[Date Created Conversion (Launched at)]],"mmmm")</f>
        <v>November</v>
      </c>
      <c r="V2341" s="12">
        <f>YEAR(Table1[[#This Row],[Date Created Conversion (Launched at)]])</f>
        <v>2016</v>
      </c>
    </row>
    <row r="2342" spans="1:22" ht="43" x14ac:dyDescent="0.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 s="8">
        <v>1477841138</v>
      </c>
      <c r="J2342" s="8">
        <v>1475249138</v>
      </c>
      <c r="K2342" t="b">
        <v>1</v>
      </c>
      <c r="L2342">
        <v>403</v>
      </c>
      <c r="M2342" t="b">
        <v>1</v>
      </c>
      <c r="N2342" s="5">
        <f>Table1[[#This Row],[pledged]]/Table1[[#This Row],[backers_count]]</f>
        <v>104.99007444168734</v>
      </c>
      <c r="O2342" s="1">
        <f t="shared" si="110"/>
        <v>106</v>
      </c>
      <c r="P2342" s="5" t="s">
        <v>8297</v>
      </c>
      <c r="Q2342" s="1" t="s">
        <v>8337</v>
      </c>
      <c r="R2342" s="1" t="s">
        <v>8353</v>
      </c>
      <c r="S2342" s="9">
        <f t="shared" si="108"/>
        <v>42643.642800925925</v>
      </c>
      <c r="T2342" s="11">
        <f t="shared" si="109"/>
        <v>42673.642800925925</v>
      </c>
      <c r="U2342" s="12" t="str">
        <f>TEXT(Table1[[#This Row],[Date Created Conversion (Launched at)]],"mmmm")</f>
        <v>September</v>
      </c>
      <c r="V2342" s="12">
        <f>YEAR(Table1[[#This Row],[Date Created Conversion (Launched at)]])</f>
        <v>2016</v>
      </c>
    </row>
    <row r="2343" spans="1:22" ht="43" x14ac:dyDescent="0.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 s="8">
        <v>1436729504</v>
      </c>
      <c r="J2343" s="8">
        <v>1434137504</v>
      </c>
      <c r="K2343" t="b">
        <v>0</v>
      </c>
      <c r="L2343">
        <v>0</v>
      </c>
      <c r="M2343" t="b">
        <v>0</v>
      </c>
      <c r="N2343" s="5" t="e">
        <f>Table1[[#This Row],[pledged]]/Table1[[#This Row],[backers_count]]</f>
        <v>#DIV/0!</v>
      </c>
      <c r="O2343" s="1">
        <f t="shared" si="110"/>
        <v>0</v>
      </c>
      <c r="P2343" s="5" t="s">
        <v>8271</v>
      </c>
      <c r="Q2343" s="1" t="s">
        <v>8320</v>
      </c>
      <c r="R2343" s="1" t="s">
        <v>8321</v>
      </c>
      <c r="S2343" s="9">
        <f t="shared" si="108"/>
        <v>42167.813703703709</v>
      </c>
      <c r="T2343" s="11">
        <f t="shared" si="109"/>
        <v>42197.813703703709</v>
      </c>
      <c r="U2343" s="12" t="str">
        <f>TEXT(Table1[[#This Row],[Date Created Conversion (Launched at)]],"mmmm")</f>
        <v>June</v>
      </c>
      <c r="V2343" s="12">
        <f>YEAR(Table1[[#This Row],[Date Created Conversion (Launched at)]])</f>
        <v>2015</v>
      </c>
    </row>
    <row r="2344" spans="1:22" ht="43" x14ac:dyDescent="0.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 s="8">
        <v>1412571600</v>
      </c>
      <c r="J2344" s="8">
        <v>1410799870</v>
      </c>
      <c r="K2344" t="b">
        <v>0</v>
      </c>
      <c r="L2344">
        <v>0</v>
      </c>
      <c r="M2344" t="b">
        <v>0</v>
      </c>
      <c r="N2344" s="5" t="e">
        <f>Table1[[#This Row],[pledged]]/Table1[[#This Row],[backers_count]]</f>
        <v>#DIV/0!</v>
      </c>
      <c r="O2344" s="1">
        <f t="shared" si="110"/>
        <v>0</v>
      </c>
      <c r="P2344" s="5" t="s">
        <v>8271</v>
      </c>
      <c r="Q2344" s="1" t="s">
        <v>8320</v>
      </c>
      <c r="R2344" s="1" t="s">
        <v>8321</v>
      </c>
      <c r="S2344" s="9">
        <f t="shared" si="108"/>
        <v>41897.702199074076</v>
      </c>
      <c r="T2344" s="11">
        <f t="shared" si="109"/>
        <v>41918.208333333336</v>
      </c>
      <c r="U2344" s="12" t="str">
        <f>TEXT(Table1[[#This Row],[Date Created Conversion (Launched at)]],"mmmm")</f>
        <v>September</v>
      </c>
      <c r="V2344" s="12">
        <f>YEAR(Table1[[#This Row],[Date Created Conversion (Launched at)]])</f>
        <v>2014</v>
      </c>
    </row>
    <row r="2345" spans="1:22" ht="43" x14ac:dyDescent="0.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 s="8">
        <v>1452282420</v>
      </c>
      <c r="J2345" s="8">
        <v>1447962505</v>
      </c>
      <c r="K2345" t="b">
        <v>0</v>
      </c>
      <c r="L2345">
        <v>1</v>
      </c>
      <c r="M2345" t="b">
        <v>0</v>
      </c>
      <c r="N2345" s="5">
        <f>Table1[[#This Row],[pledged]]/Table1[[#This Row],[backers_count]]</f>
        <v>300</v>
      </c>
      <c r="O2345" s="1">
        <f t="shared" si="110"/>
        <v>3</v>
      </c>
      <c r="P2345" s="5" t="s">
        <v>8271</v>
      </c>
      <c r="Q2345" s="1" t="s">
        <v>8320</v>
      </c>
      <c r="R2345" s="1" t="s">
        <v>8321</v>
      </c>
      <c r="S2345" s="9">
        <f t="shared" si="108"/>
        <v>42327.825289351851</v>
      </c>
      <c r="T2345" s="11">
        <f t="shared" si="109"/>
        <v>42377.82430555555</v>
      </c>
      <c r="U2345" s="12" t="str">
        <f>TEXT(Table1[[#This Row],[Date Created Conversion (Launched at)]],"mmmm")</f>
        <v>November</v>
      </c>
      <c r="V2345" s="12">
        <f>YEAR(Table1[[#This Row],[Date Created Conversion (Launched at)]])</f>
        <v>2015</v>
      </c>
    </row>
    <row r="2346" spans="1:22" ht="43" x14ac:dyDescent="0.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 s="8">
        <v>1466789269</v>
      </c>
      <c r="J2346" s="8">
        <v>1464197269</v>
      </c>
      <c r="K2346" t="b">
        <v>0</v>
      </c>
      <c r="L2346">
        <v>1</v>
      </c>
      <c r="M2346" t="b">
        <v>0</v>
      </c>
      <c r="N2346" s="5">
        <f>Table1[[#This Row],[pledged]]/Table1[[#This Row],[backers_count]]</f>
        <v>1</v>
      </c>
      <c r="O2346" s="1">
        <f t="shared" si="110"/>
        <v>0</v>
      </c>
      <c r="P2346" s="5" t="s">
        <v>8271</v>
      </c>
      <c r="Q2346" s="1" t="s">
        <v>8320</v>
      </c>
      <c r="R2346" s="1" t="s">
        <v>8321</v>
      </c>
      <c r="S2346" s="9">
        <f t="shared" si="108"/>
        <v>42515.727650462963</v>
      </c>
      <c r="T2346" s="11">
        <f t="shared" si="109"/>
        <v>42545.727650462963</v>
      </c>
      <c r="U2346" s="12" t="str">
        <f>TEXT(Table1[[#This Row],[Date Created Conversion (Launched at)]],"mmmm")</f>
        <v>May</v>
      </c>
      <c r="V2346" s="12">
        <f>YEAR(Table1[[#This Row],[Date Created Conversion (Launched at)]])</f>
        <v>2016</v>
      </c>
    </row>
    <row r="2347" spans="1:22" ht="43" x14ac:dyDescent="0.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 s="8">
        <v>1427845140</v>
      </c>
      <c r="J2347" s="8">
        <v>1424822556</v>
      </c>
      <c r="K2347" t="b">
        <v>0</v>
      </c>
      <c r="L2347">
        <v>0</v>
      </c>
      <c r="M2347" t="b">
        <v>0</v>
      </c>
      <c r="N2347" s="5" t="e">
        <f>Table1[[#This Row],[pledged]]/Table1[[#This Row],[backers_count]]</f>
        <v>#DIV/0!</v>
      </c>
      <c r="O2347" s="1">
        <f t="shared" si="110"/>
        <v>0</v>
      </c>
      <c r="P2347" s="5" t="s">
        <v>8271</v>
      </c>
      <c r="Q2347" s="1" t="s">
        <v>8320</v>
      </c>
      <c r="R2347" s="1" t="s">
        <v>8321</v>
      </c>
      <c r="S2347" s="9">
        <f t="shared" si="108"/>
        <v>42060.001805555556</v>
      </c>
      <c r="T2347" s="11">
        <f t="shared" si="109"/>
        <v>42094.985416666663</v>
      </c>
      <c r="U2347" s="12" t="str">
        <f>TEXT(Table1[[#This Row],[Date Created Conversion (Launched at)]],"mmmm")</f>
        <v>February</v>
      </c>
      <c r="V2347" s="12">
        <f>YEAR(Table1[[#This Row],[Date Created Conversion (Launched at)]])</f>
        <v>2015</v>
      </c>
    </row>
    <row r="2348" spans="1:22" ht="43" x14ac:dyDescent="0.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 s="8">
        <v>1476731431</v>
      </c>
      <c r="J2348" s="8">
        <v>1472843431</v>
      </c>
      <c r="K2348" t="b">
        <v>0</v>
      </c>
      <c r="L2348">
        <v>3</v>
      </c>
      <c r="M2348" t="b">
        <v>0</v>
      </c>
      <c r="N2348" s="5">
        <f>Table1[[#This Row],[pledged]]/Table1[[#This Row],[backers_count]]</f>
        <v>13</v>
      </c>
      <c r="O2348" s="1">
        <f t="shared" si="110"/>
        <v>0</v>
      </c>
      <c r="P2348" s="5" t="s">
        <v>8271</v>
      </c>
      <c r="Q2348" s="1" t="s">
        <v>8320</v>
      </c>
      <c r="R2348" s="1" t="s">
        <v>8321</v>
      </c>
      <c r="S2348" s="9">
        <f t="shared" si="108"/>
        <v>42615.79896990741</v>
      </c>
      <c r="T2348" s="11">
        <f t="shared" si="109"/>
        <v>42660.79896990741</v>
      </c>
      <c r="U2348" s="12" t="str">
        <f>TEXT(Table1[[#This Row],[Date Created Conversion (Launched at)]],"mmmm")</f>
        <v>September</v>
      </c>
      <c r="V2348" s="12">
        <f>YEAR(Table1[[#This Row],[Date Created Conversion (Launched at)]])</f>
        <v>2016</v>
      </c>
    </row>
    <row r="2349" spans="1:22" ht="43" x14ac:dyDescent="0.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 s="8">
        <v>1472135676</v>
      </c>
      <c r="J2349" s="8">
        <v>1469543676</v>
      </c>
      <c r="K2349" t="b">
        <v>0</v>
      </c>
      <c r="L2349">
        <v>1</v>
      </c>
      <c r="M2349" t="b">
        <v>0</v>
      </c>
      <c r="N2349" s="5">
        <f>Table1[[#This Row],[pledged]]/Table1[[#This Row],[backers_count]]</f>
        <v>15</v>
      </c>
      <c r="O2349" s="1">
        <f t="shared" si="110"/>
        <v>2</v>
      </c>
      <c r="P2349" s="5" t="s">
        <v>8271</v>
      </c>
      <c r="Q2349" s="1" t="s">
        <v>8320</v>
      </c>
      <c r="R2349" s="1" t="s">
        <v>8321</v>
      </c>
      <c r="S2349" s="9">
        <f t="shared" si="108"/>
        <v>42577.607361111106</v>
      </c>
      <c r="T2349" s="11">
        <f t="shared" si="109"/>
        <v>42607.607361111106</v>
      </c>
      <c r="U2349" s="12" t="str">
        <f>TEXT(Table1[[#This Row],[Date Created Conversion (Launched at)]],"mmmm")</f>
        <v>July</v>
      </c>
      <c r="V2349" s="12">
        <f>YEAR(Table1[[#This Row],[Date Created Conversion (Launched at)]])</f>
        <v>2016</v>
      </c>
    </row>
    <row r="2350" spans="1:22" ht="43" x14ac:dyDescent="0.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 s="8">
        <v>1456006938</v>
      </c>
      <c r="J2350" s="8">
        <v>1450822938</v>
      </c>
      <c r="K2350" t="b">
        <v>0</v>
      </c>
      <c r="L2350">
        <v>5</v>
      </c>
      <c r="M2350" t="b">
        <v>0</v>
      </c>
      <c r="N2350" s="5">
        <f>Table1[[#This Row],[pledged]]/Table1[[#This Row],[backers_count]]</f>
        <v>54</v>
      </c>
      <c r="O2350" s="1">
        <f t="shared" si="110"/>
        <v>0</v>
      </c>
      <c r="P2350" s="5" t="s">
        <v>8271</v>
      </c>
      <c r="Q2350" s="1" t="s">
        <v>8320</v>
      </c>
      <c r="R2350" s="1" t="s">
        <v>8321</v>
      </c>
      <c r="S2350" s="9">
        <f t="shared" si="108"/>
        <v>42360.932152777779</v>
      </c>
      <c r="T2350" s="11">
        <f t="shared" si="109"/>
        <v>42420.932152777779</v>
      </c>
      <c r="U2350" s="12" t="str">
        <f>TEXT(Table1[[#This Row],[Date Created Conversion (Launched at)]],"mmmm")</f>
        <v>December</v>
      </c>
      <c r="V2350" s="12">
        <f>YEAR(Table1[[#This Row],[Date Created Conversion (Launched at)]])</f>
        <v>2015</v>
      </c>
    </row>
    <row r="2351" spans="1:22" ht="43" x14ac:dyDescent="0.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 s="8">
        <v>1439318228</v>
      </c>
      <c r="J2351" s="8">
        <v>1436812628</v>
      </c>
      <c r="K2351" t="b">
        <v>0</v>
      </c>
      <c r="L2351">
        <v>0</v>
      </c>
      <c r="M2351" t="b">
        <v>0</v>
      </c>
      <c r="N2351" s="5" t="e">
        <f>Table1[[#This Row],[pledged]]/Table1[[#This Row],[backers_count]]</f>
        <v>#DIV/0!</v>
      </c>
      <c r="O2351" s="1">
        <f t="shared" si="110"/>
        <v>0</v>
      </c>
      <c r="P2351" s="5" t="s">
        <v>8271</v>
      </c>
      <c r="Q2351" s="1" t="s">
        <v>8320</v>
      </c>
      <c r="R2351" s="1" t="s">
        <v>8321</v>
      </c>
      <c r="S2351" s="9">
        <f t="shared" si="108"/>
        <v>42198.775787037041</v>
      </c>
      <c r="T2351" s="11">
        <f t="shared" si="109"/>
        <v>42227.775787037041</v>
      </c>
      <c r="U2351" s="12" t="str">
        <f>TEXT(Table1[[#This Row],[Date Created Conversion (Launched at)]],"mmmm")</f>
        <v>July</v>
      </c>
      <c r="V2351" s="12">
        <f>YEAR(Table1[[#This Row],[Date Created Conversion (Launched at)]])</f>
        <v>2015</v>
      </c>
    </row>
    <row r="2352" spans="1:22" ht="43" x14ac:dyDescent="0.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 s="8">
        <v>1483474370</v>
      </c>
      <c r="J2352" s="8">
        <v>1480882370</v>
      </c>
      <c r="K2352" t="b">
        <v>0</v>
      </c>
      <c r="L2352">
        <v>0</v>
      </c>
      <c r="M2352" t="b">
        <v>0</v>
      </c>
      <c r="N2352" s="5" t="e">
        <f>Table1[[#This Row],[pledged]]/Table1[[#This Row],[backers_count]]</f>
        <v>#DIV/0!</v>
      </c>
      <c r="O2352" s="1">
        <f t="shared" si="110"/>
        <v>0</v>
      </c>
      <c r="P2352" s="5" t="s">
        <v>8271</v>
      </c>
      <c r="Q2352" s="1" t="s">
        <v>8320</v>
      </c>
      <c r="R2352" s="1" t="s">
        <v>8321</v>
      </c>
      <c r="S2352" s="9">
        <f t="shared" si="108"/>
        <v>42708.842245370368</v>
      </c>
      <c r="T2352" s="11">
        <f t="shared" si="109"/>
        <v>42738.842245370368</v>
      </c>
      <c r="U2352" s="12" t="str">
        <f>TEXT(Table1[[#This Row],[Date Created Conversion (Launched at)]],"mmmm")</f>
        <v>December</v>
      </c>
      <c r="V2352" s="12">
        <f>YEAR(Table1[[#This Row],[Date Created Conversion (Launched at)]])</f>
        <v>2016</v>
      </c>
    </row>
    <row r="2353" spans="1:22" ht="28.7" x14ac:dyDescent="0.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 s="8">
        <v>1430360739</v>
      </c>
      <c r="J2353" s="8">
        <v>1427768739</v>
      </c>
      <c r="K2353" t="b">
        <v>0</v>
      </c>
      <c r="L2353">
        <v>7</v>
      </c>
      <c r="M2353" t="b">
        <v>0</v>
      </c>
      <c r="N2353" s="5">
        <f>Table1[[#This Row],[pledged]]/Table1[[#This Row],[backers_count]]</f>
        <v>15.428571428571429</v>
      </c>
      <c r="O2353" s="1">
        <f t="shared" si="110"/>
        <v>1</v>
      </c>
      <c r="P2353" s="5" t="s">
        <v>8271</v>
      </c>
      <c r="Q2353" s="1" t="s">
        <v>8320</v>
      </c>
      <c r="R2353" s="1" t="s">
        <v>8321</v>
      </c>
      <c r="S2353" s="9">
        <f t="shared" si="108"/>
        <v>42094.101145833338</v>
      </c>
      <c r="T2353" s="11">
        <f t="shared" si="109"/>
        <v>42124.101145833338</v>
      </c>
      <c r="U2353" s="12" t="str">
        <f>TEXT(Table1[[#This Row],[Date Created Conversion (Launched at)]],"mmmm")</f>
        <v>March</v>
      </c>
      <c r="V2353" s="12">
        <f>YEAR(Table1[[#This Row],[Date Created Conversion (Launched at)]])</f>
        <v>2015</v>
      </c>
    </row>
    <row r="2354" spans="1:22" ht="43" x14ac:dyDescent="0.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 s="8">
        <v>1433603552</v>
      </c>
      <c r="J2354" s="8">
        <v>1428419552</v>
      </c>
      <c r="K2354" t="b">
        <v>0</v>
      </c>
      <c r="L2354">
        <v>0</v>
      </c>
      <c r="M2354" t="b">
        <v>0</v>
      </c>
      <c r="N2354" s="5" t="e">
        <f>Table1[[#This Row],[pledged]]/Table1[[#This Row],[backers_count]]</f>
        <v>#DIV/0!</v>
      </c>
      <c r="O2354" s="1">
        <f t="shared" si="110"/>
        <v>0</v>
      </c>
      <c r="P2354" s="5" t="s">
        <v>8271</v>
      </c>
      <c r="Q2354" s="1" t="s">
        <v>8320</v>
      </c>
      <c r="R2354" s="1" t="s">
        <v>8321</v>
      </c>
      <c r="S2354" s="9">
        <f t="shared" si="108"/>
        <v>42101.633703703701</v>
      </c>
      <c r="T2354" s="11">
        <f t="shared" si="109"/>
        <v>42161.633703703701</v>
      </c>
      <c r="U2354" s="12" t="str">
        <f>TEXT(Table1[[#This Row],[Date Created Conversion (Launched at)]],"mmmm")</f>
        <v>April</v>
      </c>
      <c r="V2354" s="12">
        <f>YEAR(Table1[[#This Row],[Date Created Conversion (Launched at)]])</f>
        <v>2015</v>
      </c>
    </row>
    <row r="2355" spans="1:22" ht="43" x14ac:dyDescent="0.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 s="8">
        <v>1429632822</v>
      </c>
      <c r="J2355" s="8">
        <v>1428596022</v>
      </c>
      <c r="K2355" t="b">
        <v>0</v>
      </c>
      <c r="L2355">
        <v>0</v>
      </c>
      <c r="M2355" t="b">
        <v>0</v>
      </c>
      <c r="N2355" s="5" t="e">
        <f>Table1[[#This Row],[pledged]]/Table1[[#This Row],[backers_count]]</f>
        <v>#DIV/0!</v>
      </c>
      <c r="O2355" s="1">
        <f t="shared" si="110"/>
        <v>0</v>
      </c>
      <c r="P2355" s="5" t="s">
        <v>8271</v>
      </c>
      <c r="Q2355" s="1" t="s">
        <v>8320</v>
      </c>
      <c r="R2355" s="1" t="s">
        <v>8321</v>
      </c>
      <c r="S2355" s="9">
        <f t="shared" si="108"/>
        <v>42103.676180555558</v>
      </c>
      <c r="T2355" s="11">
        <f t="shared" si="109"/>
        <v>42115.676180555558</v>
      </c>
      <c r="U2355" s="12" t="str">
        <f>TEXT(Table1[[#This Row],[Date Created Conversion (Launched at)]],"mmmm")</f>
        <v>April</v>
      </c>
      <c r="V2355" s="12">
        <f>YEAR(Table1[[#This Row],[Date Created Conversion (Launched at)]])</f>
        <v>2015</v>
      </c>
    </row>
    <row r="2356" spans="1:22" ht="43" x14ac:dyDescent="0.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 s="8">
        <v>1420910460</v>
      </c>
      <c r="J2356" s="8">
        <v>1415726460</v>
      </c>
      <c r="K2356" t="b">
        <v>0</v>
      </c>
      <c r="L2356">
        <v>1</v>
      </c>
      <c r="M2356" t="b">
        <v>0</v>
      </c>
      <c r="N2356" s="5">
        <f>Table1[[#This Row],[pledged]]/Table1[[#This Row],[backers_count]]</f>
        <v>25</v>
      </c>
      <c r="O2356" s="1">
        <f t="shared" si="110"/>
        <v>0</v>
      </c>
      <c r="P2356" s="5" t="s">
        <v>8271</v>
      </c>
      <c r="Q2356" s="1" t="s">
        <v>8320</v>
      </c>
      <c r="R2356" s="1" t="s">
        <v>8321</v>
      </c>
      <c r="S2356" s="9">
        <f t="shared" si="108"/>
        <v>41954.722916666666</v>
      </c>
      <c r="T2356" s="11">
        <f t="shared" si="109"/>
        <v>42014.722916666666</v>
      </c>
      <c r="U2356" s="12" t="str">
        <f>TEXT(Table1[[#This Row],[Date Created Conversion (Launched at)]],"mmmm")</f>
        <v>November</v>
      </c>
      <c r="V2356" s="12">
        <f>YEAR(Table1[[#This Row],[Date Created Conversion (Launched at)]])</f>
        <v>2014</v>
      </c>
    </row>
    <row r="2357" spans="1:22" ht="43" x14ac:dyDescent="0.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 s="8">
        <v>1430604136</v>
      </c>
      <c r="J2357" s="8">
        <v>1428012136</v>
      </c>
      <c r="K2357" t="b">
        <v>0</v>
      </c>
      <c r="L2357">
        <v>2</v>
      </c>
      <c r="M2357" t="b">
        <v>0</v>
      </c>
      <c r="N2357" s="5">
        <f>Table1[[#This Row],[pledged]]/Table1[[#This Row],[backers_count]]</f>
        <v>27.5</v>
      </c>
      <c r="O2357" s="1">
        <f t="shared" si="110"/>
        <v>1</v>
      </c>
      <c r="P2357" s="5" t="s">
        <v>8271</v>
      </c>
      <c r="Q2357" s="1" t="s">
        <v>8320</v>
      </c>
      <c r="R2357" s="1" t="s">
        <v>8321</v>
      </c>
      <c r="S2357" s="9">
        <f t="shared" si="108"/>
        <v>42096.918240740742</v>
      </c>
      <c r="T2357" s="11">
        <f t="shared" si="109"/>
        <v>42126.918240740742</v>
      </c>
      <c r="U2357" s="12" t="str">
        <f>TEXT(Table1[[#This Row],[Date Created Conversion (Launched at)]],"mmmm")</f>
        <v>April</v>
      </c>
      <c r="V2357" s="12">
        <f>YEAR(Table1[[#This Row],[Date Created Conversion (Launched at)]])</f>
        <v>2015</v>
      </c>
    </row>
    <row r="2358" spans="1:22" ht="28.7" x14ac:dyDescent="0.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 s="8">
        <v>1433530104</v>
      </c>
      <c r="J2358" s="8">
        <v>1430938104</v>
      </c>
      <c r="K2358" t="b">
        <v>0</v>
      </c>
      <c r="L2358">
        <v>0</v>
      </c>
      <c r="M2358" t="b">
        <v>0</v>
      </c>
      <c r="N2358" s="5" t="e">
        <f>Table1[[#This Row],[pledged]]/Table1[[#This Row],[backers_count]]</f>
        <v>#DIV/0!</v>
      </c>
      <c r="O2358" s="1">
        <f t="shared" si="110"/>
        <v>0</v>
      </c>
      <c r="P2358" s="5" t="s">
        <v>8271</v>
      </c>
      <c r="Q2358" s="1" t="s">
        <v>8320</v>
      </c>
      <c r="R2358" s="1" t="s">
        <v>8321</v>
      </c>
      <c r="S2358" s="9">
        <f t="shared" si="108"/>
        <v>42130.78361111111</v>
      </c>
      <c r="T2358" s="11">
        <f t="shared" si="109"/>
        <v>42160.78361111111</v>
      </c>
      <c r="U2358" s="12" t="str">
        <f>TEXT(Table1[[#This Row],[Date Created Conversion (Launched at)]],"mmmm")</f>
        <v>May</v>
      </c>
      <c r="V2358" s="12">
        <f>YEAR(Table1[[#This Row],[Date Created Conversion (Launched at)]])</f>
        <v>2015</v>
      </c>
    </row>
    <row r="2359" spans="1:22" ht="28.7" x14ac:dyDescent="0.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 s="8">
        <v>1445093578</v>
      </c>
      <c r="J2359" s="8">
        <v>1442501578</v>
      </c>
      <c r="K2359" t="b">
        <v>0</v>
      </c>
      <c r="L2359">
        <v>0</v>
      </c>
      <c r="M2359" t="b">
        <v>0</v>
      </c>
      <c r="N2359" s="5" t="e">
        <f>Table1[[#This Row],[pledged]]/Table1[[#This Row],[backers_count]]</f>
        <v>#DIV/0!</v>
      </c>
      <c r="O2359" s="1">
        <f t="shared" si="110"/>
        <v>0</v>
      </c>
      <c r="P2359" s="5" t="s">
        <v>8271</v>
      </c>
      <c r="Q2359" s="1" t="s">
        <v>8320</v>
      </c>
      <c r="R2359" s="1" t="s">
        <v>8321</v>
      </c>
      <c r="S2359" s="9">
        <f t="shared" si="108"/>
        <v>42264.620115740741</v>
      </c>
      <c r="T2359" s="11">
        <f t="shared" si="109"/>
        <v>42294.620115740741</v>
      </c>
      <c r="U2359" s="12" t="str">
        <f>TEXT(Table1[[#This Row],[Date Created Conversion (Launched at)]],"mmmm")</f>
        <v>September</v>
      </c>
      <c r="V2359" s="12">
        <f>YEAR(Table1[[#This Row],[Date Created Conversion (Launched at)]])</f>
        <v>2015</v>
      </c>
    </row>
    <row r="2360" spans="1:22" ht="43" x14ac:dyDescent="0.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 s="8">
        <v>1422664740</v>
      </c>
      <c r="J2360" s="8">
        <v>1417818036</v>
      </c>
      <c r="K2360" t="b">
        <v>0</v>
      </c>
      <c r="L2360">
        <v>0</v>
      </c>
      <c r="M2360" t="b">
        <v>0</v>
      </c>
      <c r="N2360" s="5" t="e">
        <f>Table1[[#This Row],[pledged]]/Table1[[#This Row],[backers_count]]</f>
        <v>#DIV/0!</v>
      </c>
      <c r="O2360" s="1">
        <f t="shared" si="110"/>
        <v>0</v>
      </c>
      <c r="P2360" s="5" t="s">
        <v>8271</v>
      </c>
      <c r="Q2360" s="1" t="s">
        <v>8320</v>
      </c>
      <c r="R2360" s="1" t="s">
        <v>8321</v>
      </c>
      <c r="S2360" s="9">
        <f t="shared" si="108"/>
        <v>41978.930972222224</v>
      </c>
      <c r="T2360" s="11">
        <f t="shared" si="109"/>
        <v>42035.027083333334</v>
      </c>
      <c r="U2360" s="12" t="str">
        <f>TEXT(Table1[[#This Row],[Date Created Conversion (Launched at)]],"mmmm")</f>
        <v>December</v>
      </c>
      <c r="V2360" s="12">
        <f>YEAR(Table1[[#This Row],[Date Created Conversion (Launched at)]])</f>
        <v>2014</v>
      </c>
    </row>
    <row r="2361" spans="1:22" ht="43" x14ac:dyDescent="0.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 s="8">
        <v>1438616124</v>
      </c>
      <c r="J2361" s="8">
        <v>1433432124</v>
      </c>
      <c r="K2361" t="b">
        <v>0</v>
      </c>
      <c r="L2361">
        <v>3</v>
      </c>
      <c r="M2361" t="b">
        <v>0</v>
      </c>
      <c r="N2361" s="5">
        <f>Table1[[#This Row],[pledged]]/Table1[[#This Row],[backers_count]]</f>
        <v>367</v>
      </c>
      <c r="O2361" s="1">
        <f t="shared" si="110"/>
        <v>15</v>
      </c>
      <c r="P2361" s="5" t="s">
        <v>8271</v>
      </c>
      <c r="Q2361" s="1" t="s">
        <v>8320</v>
      </c>
      <c r="R2361" s="1" t="s">
        <v>8321</v>
      </c>
      <c r="S2361" s="9">
        <f t="shared" si="108"/>
        <v>42159.649583333332</v>
      </c>
      <c r="T2361" s="11">
        <f t="shared" si="109"/>
        <v>42219.649583333332</v>
      </c>
      <c r="U2361" s="12" t="str">
        <f>TEXT(Table1[[#This Row],[Date Created Conversion (Launched at)]],"mmmm")</f>
        <v>June</v>
      </c>
      <c r="V2361" s="12">
        <f>YEAR(Table1[[#This Row],[Date Created Conversion (Launched at)]])</f>
        <v>2015</v>
      </c>
    </row>
    <row r="2362" spans="1:22" ht="43" x14ac:dyDescent="0.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 s="8">
        <v>1454864280</v>
      </c>
      <c r="J2362" s="8">
        <v>1452272280</v>
      </c>
      <c r="K2362" t="b">
        <v>0</v>
      </c>
      <c r="L2362">
        <v>1</v>
      </c>
      <c r="M2362" t="b">
        <v>0</v>
      </c>
      <c r="N2362" s="5">
        <f>Table1[[#This Row],[pledged]]/Table1[[#This Row],[backers_count]]</f>
        <v>2</v>
      </c>
      <c r="O2362" s="1">
        <f t="shared" si="110"/>
        <v>0</v>
      </c>
      <c r="P2362" s="5" t="s">
        <v>8271</v>
      </c>
      <c r="Q2362" s="1" t="s">
        <v>8320</v>
      </c>
      <c r="R2362" s="1" t="s">
        <v>8321</v>
      </c>
      <c r="S2362" s="9">
        <f t="shared" si="108"/>
        <v>42377.70694444445</v>
      </c>
      <c r="T2362" s="11">
        <f t="shared" si="109"/>
        <v>42407.70694444445</v>
      </c>
      <c r="U2362" s="12" t="str">
        <f>TEXT(Table1[[#This Row],[Date Created Conversion (Launched at)]],"mmmm")</f>
        <v>January</v>
      </c>
      <c r="V2362" s="12">
        <f>YEAR(Table1[[#This Row],[Date Created Conversion (Launched at)]])</f>
        <v>2016</v>
      </c>
    </row>
    <row r="2363" spans="1:22" ht="43" x14ac:dyDescent="0.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 s="8">
        <v>1462053600</v>
      </c>
      <c r="J2363" s="8">
        <v>1459975008</v>
      </c>
      <c r="K2363" t="b">
        <v>0</v>
      </c>
      <c r="L2363">
        <v>0</v>
      </c>
      <c r="M2363" t="b">
        <v>0</v>
      </c>
      <c r="N2363" s="5" t="e">
        <f>Table1[[#This Row],[pledged]]/Table1[[#This Row],[backers_count]]</f>
        <v>#DIV/0!</v>
      </c>
      <c r="O2363" s="1">
        <f t="shared" si="110"/>
        <v>0</v>
      </c>
      <c r="P2363" s="5" t="s">
        <v>8271</v>
      </c>
      <c r="Q2363" s="1" t="s">
        <v>8320</v>
      </c>
      <c r="R2363" s="1" t="s">
        <v>8321</v>
      </c>
      <c r="S2363" s="9">
        <f t="shared" si="108"/>
        <v>42466.858888888892</v>
      </c>
      <c r="T2363" s="11">
        <f t="shared" si="109"/>
        <v>42490.916666666672</v>
      </c>
      <c r="U2363" s="12" t="str">
        <f>TEXT(Table1[[#This Row],[Date Created Conversion (Launched at)]],"mmmm")</f>
        <v>April</v>
      </c>
      <c r="V2363" s="12">
        <f>YEAR(Table1[[#This Row],[Date Created Conversion (Launched at)]])</f>
        <v>2016</v>
      </c>
    </row>
    <row r="2364" spans="1:22" ht="43" x14ac:dyDescent="0.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 s="8">
        <v>1418315470</v>
      </c>
      <c r="J2364" s="8">
        <v>1415723470</v>
      </c>
      <c r="K2364" t="b">
        <v>0</v>
      </c>
      <c r="L2364">
        <v>2</v>
      </c>
      <c r="M2364" t="b">
        <v>0</v>
      </c>
      <c r="N2364" s="5">
        <f>Table1[[#This Row],[pledged]]/Table1[[#This Row],[backers_count]]</f>
        <v>60</v>
      </c>
      <c r="O2364" s="1">
        <f t="shared" si="110"/>
        <v>29</v>
      </c>
      <c r="P2364" s="5" t="s">
        <v>8271</v>
      </c>
      <c r="Q2364" s="1" t="s">
        <v>8320</v>
      </c>
      <c r="R2364" s="1" t="s">
        <v>8321</v>
      </c>
      <c r="S2364" s="9">
        <f t="shared" si="108"/>
        <v>41954.688310185185</v>
      </c>
      <c r="T2364" s="11">
        <f t="shared" si="109"/>
        <v>41984.688310185185</v>
      </c>
      <c r="U2364" s="12" t="str">
        <f>TEXT(Table1[[#This Row],[Date Created Conversion (Launched at)]],"mmmm")</f>
        <v>November</v>
      </c>
      <c r="V2364" s="12">
        <f>YEAR(Table1[[#This Row],[Date Created Conversion (Launched at)]])</f>
        <v>2014</v>
      </c>
    </row>
    <row r="2365" spans="1:22" ht="43" x14ac:dyDescent="0.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 s="8">
        <v>1451348200</v>
      </c>
      <c r="J2365" s="8">
        <v>1447460200</v>
      </c>
      <c r="K2365" t="b">
        <v>0</v>
      </c>
      <c r="L2365">
        <v>0</v>
      </c>
      <c r="M2365" t="b">
        <v>0</v>
      </c>
      <c r="N2365" s="5" t="e">
        <f>Table1[[#This Row],[pledged]]/Table1[[#This Row],[backers_count]]</f>
        <v>#DIV/0!</v>
      </c>
      <c r="O2365" s="1">
        <f t="shared" si="110"/>
        <v>0</v>
      </c>
      <c r="P2365" s="5" t="s">
        <v>8271</v>
      </c>
      <c r="Q2365" s="1" t="s">
        <v>8320</v>
      </c>
      <c r="R2365" s="1" t="s">
        <v>8321</v>
      </c>
      <c r="S2365" s="9">
        <f t="shared" si="108"/>
        <v>42322.011574074073</v>
      </c>
      <c r="T2365" s="11">
        <f t="shared" si="109"/>
        <v>42367.011574074073</v>
      </c>
      <c r="U2365" s="12" t="str">
        <f>TEXT(Table1[[#This Row],[Date Created Conversion (Launched at)]],"mmmm")</f>
        <v>November</v>
      </c>
      <c r="V2365" s="12">
        <f>YEAR(Table1[[#This Row],[Date Created Conversion (Launched at)]])</f>
        <v>2015</v>
      </c>
    </row>
    <row r="2366" spans="1:22" ht="28.7" x14ac:dyDescent="0.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 s="8">
        <v>1445898356</v>
      </c>
      <c r="J2366" s="8">
        <v>1441146356</v>
      </c>
      <c r="K2366" t="b">
        <v>0</v>
      </c>
      <c r="L2366">
        <v>0</v>
      </c>
      <c r="M2366" t="b">
        <v>0</v>
      </c>
      <c r="N2366" s="5" t="e">
        <f>Table1[[#This Row],[pledged]]/Table1[[#This Row],[backers_count]]</f>
        <v>#DIV/0!</v>
      </c>
      <c r="O2366" s="1">
        <f t="shared" si="110"/>
        <v>0</v>
      </c>
      <c r="P2366" s="5" t="s">
        <v>8271</v>
      </c>
      <c r="Q2366" s="1" t="s">
        <v>8320</v>
      </c>
      <c r="R2366" s="1" t="s">
        <v>8321</v>
      </c>
      <c r="S2366" s="9">
        <f t="shared" si="108"/>
        <v>42248.934675925921</v>
      </c>
      <c r="T2366" s="11">
        <f t="shared" si="109"/>
        <v>42303.934675925921</v>
      </c>
      <c r="U2366" s="12" t="str">
        <f>TEXT(Table1[[#This Row],[Date Created Conversion (Launched at)]],"mmmm")</f>
        <v>September</v>
      </c>
      <c r="V2366" s="12">
        <f>YEAR(Table1[[#This Row],[Date Created Conversion (Launched at)]])</f>
        <v>2015</v>
      </c>
    </row>
    <row r="2367" spans="1:22" ht="43" x14ac:dyDescent="0.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 s="8">
        <v>1453071600</v>
      </c>
      <c r="J2367" s="8">
        <v>1449596425</v>
      </c>
      <c r="K2367" t="b">
        <v>0</v>
      </c>
      <c r="L2367">
        <v>0</v>
      </c>
      <c r="M2367" t="b">
        <v>0</v>
      </c>
      <c r="N2367" s="5" t="e">
        <f>Table1[[#This Row],[pledged]]/Table1[[#This Row],[backers_count]]</f>
        <v>#DIV/0!</v>
      </c>
      <c r="O2367" s="1">
        <f t="shared" si="110"/>
        <v>0</v>
      </c>
      <c r="P2367" s="5" t="s">
        <v>8271</v>
      </c>
      <c r="Q2367" s="1" t="s">
        <v>8320</v>
      </c>
      <c r="R2367" s="1" t="s">
        <v>8321</v>
      </c>
      <c r="S2367" s="9">
        <f t="shared" si="108"/>
        <v>42346.736400462964</v>
      </c>
      <c r="T2367" s="11">
        <f t="shared" si="109"/>
        <v>42386.958333333328</v>
      </c>
      <c r="U2367" s="12" t="str">
        <f>TEXT(Table1[[#This Row],[Date Created Conversion (Launched at)]],"mmmm")</f>
        <v>December</v>
      </c>
      <c r="V2367" s="12">
        <f>YEAR(Table1[[#This Row],[Date Created Conversion (Launched at)]])</f>
        <v>2015</v>
      </c>
    </row>
    <row r="2368" spans="1:22" ht="43" x14ac:dyDescent="0.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 s="8">
        <v>1445431533</v>
      </c>
      <c r="J2368" s="8">
        <v>1442839533</v>
      </c>
      <c r="K2368" t="b">
        <v>0</v>
      </c>
      <c r="L2368">
        <v>27</v>
      </c>
      <c r="M2368" t="b">
        <v>0</v>
      </c>
      <c r="N2368" s="5">
        <f>Table1[[#This Row],[pledged]]/Table1[[#This Row],[backers_count]]</f>
        <v>97.407407407407405</v>
      </c>
      <c r="O2368" s="1">
        <f t="shared" si="110"/>
        <v>11</v>
      </c>
      <c r="P2368" s="5" t="s">
        <v>8271</v>
      </c>
      <c r="Q2368" s="1" t="s">
        <v>8320</v>
      </c>
      <c r="R2368" s="1" t="s">
        <v>8321</v>
      </c>
      <c r="S2368" s="9">
        <f t="shared" si="108"/>
        <v>42268.531631944439</v>
      </c>
      <c r="T2368" s="11">
        <f t="shared" si="109"/>
        <v>42298.531631944439</v>
      </c>
      <c r="U2368" s="12" t="str">
        <f>TEXT(Table1[[#This Row],[Date Created Conversion (Launched at)]],"mmmm")</f>
        <v>September</v>
      </c>
      <c r="V2368" s="12">
        <f>YEAR(Table1[[#This Row],[Date Created Conversion (Launched at)]])</f>
        <v>2015</v>
      </c>
    </row>
    <row r="2369" spans="1:22" ht="43" x14ac:dyDescent="0.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 s="8">
        <v>1461622616</v>
      </c>
      <c r="J2369" s="8">
        <v>1456442216</v>
      </c>
      <c r="K2369" t="b">
        <v>0</v>
      </c>
      <c r="L2369">
        <v>14</v>
      </c>
      <c r="M2369" t="b">
        <v>0</v>
      </c>
      <c r="N2369" s="5">
        <f>Table1[[#This Row],[pledged]]/Table1[[#This Row],[backers_count]]</f>
        <v>47.857142857142854</v>
      </c>
      <c r="O2369" s="1">
        <f t="shared" si="110"/>
        <v>1</v>
      </c>
      <c r="P2369" s="5" t="s">
        <v>8271</v>
      </c>
      <c r="Q2369" s="1" t="s">
        <v>8320</v>
      </c>
      <c r="R2369" s="1" t="s">
        <v>8321</v>
      </c>
      <c r="S2369" s="9">
        <f t="shared" si="108"/>
        <v>42425.970092592594</v>
      </c>
      <c r="T2369" s="11">
        <f t="shared" si="109"/>
        <v>42485.928425925929</v>
      </c>
      <c r="U2369" s="12" t="str">
        <f>TEXT(Table1[[#This Row],[Date Created Conversion (Launched at)]],"mmmm")</f>
        <v>February</v>
      </c>
      <c r="V2369" s="12">
        <f>YEAR(Table1[[#This Row],[Date Created Conversion (Launched at)]])</f>
        <v>2016</v>
      </c>
    </row>
    <row r="2370" spans="1:22" ht="43" x14ac:dyDescent="0.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 s="8">
        <v>1429028365</v>
      </c>
      <c r="J2370" s="8">
        <v>1425143965</v>
      </c>
      <c r="K2370" t="b">
        <v>0</v>
      </c>
      <c r="L2370">
        <v>2</v>
      </c>
      <c r="M2370" t="b">
        <v>0</v>
      </c>
      <c r="N2370" s="5">
        <f>Table1[[#This Row],[pledged]]/Table1[[#This Row],[backers_count]]</f>
        <v>50</v>
      </c>
      <c r="O2370" s="1">
        <f t="shared" si="110"/>
        <v>0</v>
      </c>
      <c r="P2370" s="5" t="s">
        <v>8271</v>
      </c>
      <c r="Q2370" s="1" t="s">
        <v>8320</v>
      </c>
      <c r="R2370" s="1" t="s">
        <v>8321</v>
      </c>
      <c r="S2370" s="9">
        <f t="shared" ref="S2370:S2433" si="111">(J2370/86400)+DATE(1970,1,1)</f>
        <v>42063.721817129626</v>
      </c>
      <c r="T2370" s="11">
        <f t="shared" ref="T2370:T2433" si="112">(I2370/86400)+DATE(1970,1,1)</f>
        <v>42108.680150462962</v>
      </c>
      <c r="U2370" s="12" t="str">
        <f>TEXT(Table1[[#This Row],[Date Created Conversion (Launched at)]],"mmmm")</f>
        <v>February</v>
      </c>
      <c r="V2370" s="12">
        <f>YEAR(Table1[[#This Row],[Date Created Conversion (Launched at)]])</f>
        <v>2015</v>
      </c>
    </row>
    <row r="2371" spans="1:22" ht="43" x14ac:dyDescent="0.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 s="8">
        <v>1455132611</v>
      </c>
      <c r="J2371" s="8">
        <v>1452540611</v>
      </c>
      <c r="K2371" t="b">
        <v>0</v>
      </c>
      <c r="L2371">
        <v>0</v>
      </c>
      <c r="M2371" t="b">
        <v>0</v>
      </c>
      <c r="N2371" s="5" t="e">
        <f>Table1[[#This Row],[pledged]]/Table1[[#This Row],[backers_count]]</f>
        <v>#DIV/0!</v>
      </c>
      <c r="O2371" s="1">
        <f t="shared" ref="O2371:O2434" si="113">ROUND(($E2371/$D2371)*100,0)</f>
        <v>0</v>
      </c>
      <c r="P2371" s="5" t="s">
        <v>8271</v>
      </c>
      <c r="Q2371" s="1" t="s">
        <v>8320</v>
      </c>
      <c r="R2371" s="1" t="s">
        <v>8321</v>
      </c>
      <c r="S2371" s="9">
        <f t="shared" si="111"/>
        <v>42380.812627314815</v>
      </c>
      <c r="T2371" s="11">
        <f t="shared" si="112"/>
        <v>42410.812627314815</v>
      </c>
      <c r="U2371" s="12" t="str">
        <f>TEXT(Table1[[#This Row],[Date Created Conversion (Launched at)]],"mmmm")</f>
        <v>January</v>
      </c>
      <c r="V2371" s="12">
        <f>YEAR(Table1[[#This Row],[Date Created Conversion (Launched at)]])</f>
        <v>2016</v>
      </c>
    </row>
    <row r="2372" spans="1:22" ht="43" x14ac:dyDescent="0.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 s="8">
        <v>1418877141</v>
      </c>
      <c r="J2372" s="8">
        <v>1416285141</v>
      </c>
      <c r="K2372" t="b">
        <v>0</v>
      </c>
      <c r="L2372">
        <v>4</v>
      </c>
      <c r="M2372" t="b">
        <v>0</v>
      </c>
      <c r="N2372" s="5">
        <f>Table1[[#This Row],[pledged]]/Table1[[#This Row],[backers_count]]</f>
        <v>20.5</v>
      </c>
      <c r="O2372" s="1">
        <f t="shared" si="113"/>
        <v>0</v>
      </c>
      <c r="P2372" s="5" t="s">
        <v>8271</v>
      </c>
      <c r="Q2372" s="1" t="s">
        <v>8320</v>
      </c>
      <c r="R2372" s="1" t="s">
        <v>8321</v>
      </c>
      <c r="S2372" s="9">
        <f t="shared" si="111"/>
        <v>41961.18913194444</v>
      </c>
      <c r="T2372" s="11">
        <f t="shared" si="112"/>
        <v>41991.18913194444</v>
      </c>
      <c r="U2372" s="12" t="str">
        <f>TEXT(Table1[[#This Row],[Date Created Conversion (Launched at)]],"mmmm")</f>
        <v>November</v>
      </c>
      <c r="V2372" s="12">
        <f>YEAR(Table1[[#This Row],[Date Created Conversion (Launched at)]])</f>
        <v>2014</v>
      </c>
    </row>
    <row r="2373" spans="1:22" ht="43" x14ac:dyDescent="0.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 s="8">
        <v>1435257596</v>
      </c>
      <c r="J2373" s="8">
        <v>1432665596</v>
      </c>
      <c r="K2373" t="b">
        <v>0</v>
      </c>
      <c r="L2373">
        <v>0</v>
      </c>
      <c r="M2373" t="b">
        <v>0</v>
      </c>
      <c r="N2373" s="5" t="e">
        <f>Table1[[#This Row],[pledged]]/Table1[[#This Row],[backers_count]]</f>
        <v>#DIV/0!</v>
      </c>
      <c r="O2373" s="1">
        <f t="shared" si="113"/>
        <v>0</v>
      </c>
      <c r="P2373" s="5" t="s">
        <v>8271</v>
      </c>
      <c r="Q2373" s="1" t="s">
        <v>8320</v>
      </c>
      <c r="R2373" s="1" t="s">
        <v>8321</v>
      </c>
      <c r="S2373" s="9">
        <f t="shared" si="111"/>
        <v>42150.777731481481</v>
      </c>
      <c r="T2373" s="11">
        <f t="shared" si="112"/>
        <v>42180.777731481481</v>
      </c>
      <c r="U2373" s="12" t="str">
        <f>TEXT(Table1[[#This Row],[Date Created Conversion (Launched at)]],"mmmm")</f>
        <v>May</v>
      </c>
      <c r="V2373" s="12">
        <f>YEAR(Table1[[#This Row],[Date Created Conversion (Launched at)]])</f>
        <v>2015</v>
      </c>
    </row>
    <row r="2374" spans="1:22" ht="43" x14ac:dyDescent="0.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 s="8">
        <v>1429839571</v>
      </c>
      <c r="J2374" s="8">
        <v>1427247571</v>
      </c>
      <c r="K2374" t="b">
        <v>0</v>
      </c>
      <c r="L2374">
        <v>6</v>
      </c>
      <c r="M2374" t="b">
        <v>0</v>
      </c>
      <c r="N2374" s="5">
        <f>Table1[[#This Row],[pledged]]/Table1[[#This Row],[backers_count]]</f>
        <v>30</v>
      </c>
      <c r="O2374" s="1">
        <f t="shared" si="113"/>
        <v>3</v>
      </c>
      <c r="P2374" s="5" t="s">
        <v>8271</v>
      </c>
      <c r="Q2374" s="1" t="s">
        <v>8320</v>
      </c>
      <c r="R2374" s="1" t="s">
        <v>8321</v>
      </c>
      <c r="S2374" s="9">
        <f t="shared" si="111"/>
        <v>42088.069108796291</v>
      </c>
      <c r="T2374" s="11">
        <f t="shared" si="112"/>
        <v>42118.069108796291</v>
      </c>
      <c r="U2374" s="12" t="str">
        <f>TEXT(Table1[[#This Row],[Date Created Conversion (Launched at)]],"mmmm")</f>
        <v>March</v>
      </c>
      <c r="V2374" s="12">
        <f>YEAR(Table1[[#This Row],[Date Created Conversion (Launched at)]])</f>
        <v>2015</v>
      </c>
    </row>
    <row r="2375" spans="1:22" ht="28.7" x14ac:dyDescent="0.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 s="8">
        <v>1440863624</v>
      </c>
      <c r="J2375" s="8">
        <v>1438271624</v>
      </c>
      <c r="K2375" t="b">
        <v>0</v>
      </c>
      <c r="L2375">
        <v>1</v>
      </c>
      <c r="M2375" t="b">
        <v>0</v>
      </c>
      <c r="N2375" s="5">
        <f>Table1[[#This Row],[pledged]]/Table1[[#This Row],[backers_count]]</f>
        <v>50</v>
      </c>
      <c r="O2375" s="1">
        <f t="shared" si="113"/>
        <v>0</v>
      </c>
      <c r="P2375" s="5" t="s">
        <v>8271</v>
      </c>
      <c r="Q2375" s="1" t="s">
        <v>8320</v>
      </c>
      <c r="R2375" s="1" t="s">
        <v>8321</v>
      </c>
      <c r="S2375" s="9">
        <f t="shared" si="111"/>
        <v>42215.662314814814</v>
      </c>
      <c r="T2375" s="11">
        <f t="shared" si="112"/>
        <v>42245.662314814814</v>
      </c>
      <c r="U2375" s="12" t="str">
        <f>TEXT(Table1[[#This Row],[Date Created Conversion (Launched at)]],"mmmm")</f>
        <v>July</v>
      </c>
      <c r="V2375" s="12">
        <f>YEAR(Table1[[#This Row],[Date Created Conversion (Launched at)]])</f>
        <v>2015</v>
      </c>
    </row>
    <row r="2376" spans="1:22" ht="43" x14ac:dyDescent="0.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 s="8">
        <v>1423772060</v>
      </c>
      <c r="J2376" s="8">
        <v>1421180060</v>
      </c>
      <c r="K2376" t="b">
        <v>0</v>
      </c>
      <c r="L2376">
        <v>1</v>
      </c>
      <c r="M2376" t="b">
        <v>0</v>
      </c>
      <c r="N2376" s="5">
        <f>Table1[[#This Row],[pledged]]/Table1[[#This Row],[backers_count]]</f>
        <v>10</v>
      </c>
      <c r="O2376" s="1">
        <f t="shared" si="113"/>
        <v>0</v>
      </c>
      <c r="P2376" s="5" t="s">
        <v>8271</v>
      </c>
      <c r="Q2376" s="1" t="s">
        <v>8320</v>
      </c>
      <c r="R2376" s="1" t="s">
        <v>8321</v>
      </c>
      <c r="S2376" s="9">
        <f t="shared" si="111"/>
        <v>42017.843287037038</v>
      </c>
      <c r="T2376" s="11">
        <f t="shared" si="112"/>
        <v>42047.843287037038</v>
      </c>
      <c r="U2376" s="12" t="str">
        <f>TEXT(Table1[[#This Row],[Date Created Conversion (Launched at)]],"mmmm")</f>
        <v>January</v>
      </c>
      <c r="V2376" s="12">
        <f>YEAR(Table1[[#This Row],[Date Created Conversion (Launched at)]])</f>
        <v>2015</v>
      </c>
    </row>
    <row r="2377" spans="1:22" ht="43" x14ac:dyDescent="0.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 s="8">
        <v>1473451437</v>
      </c>
      <c r="J2377" s="8">
        <v>1470859437</v>
      </c>
      <c r="K2377" t="b">
        <v>0</v>
      </c>
      <c r="L2377">
        <v>0</v>
      </c>
      <c r="M2377" t="b">
        <v>0</v>
      </c>
      <c r="N2377" s="5" t="e">
        <f>Table1[[#This Row],[pledged]]/Table1[[#This Row],[backers_count]]</f>
        <v>#DIV/0!</v>
      </c>
      <c r="O2377" s="1">
        <f t="shared" si="113"/>
        <v>0</v>
      </c>
      <c r="P2377" s="5" t="s">
        <v>8271</v>
      </c>
      <c r="Q2377" s="1" t="s">
        <v>8320</v>
      </c>
      <c r="R2377" s="1" t="s">
        <v>8321</v>
      </c>
      <c r="S2377" s="9">
        <f t="shared" si="111"/>
        <v>42592.836076388892</v>
      </c>
      <c r="T2377" s="11">
        <f t="shared" si="112"/>
        <v>42622.836076388892</v>
      </c>
      <c r="U2377" s="12" t="str">
        <f>TEXT(Table1[[#This Row],[Date Created Conversion (Launched at)]],"mmmm")</f>
        <v>August</v>
      </c>
      <c r="V2377" s="12">
        <f>YEAR(Table1[[#This Row],[Date Created Conversion (Launched at)]])</f>
        <v>2016</v>
      </c>
    </row>
    <row r="2378" spans="1:22" ht="43" x14ac:dyDescent="0.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 s="8">
        <v>1449785566</v>
      </c>
      <c r="J2378" s="8">
        <v>1447193566</v>
      </c>
      <c r="K2378" t="b">
        <v>0</v>
      </c>
      <c r="L2378">
        <v>4</v>
      </c>
      <c r="M2378" t="b">
        <v>0</v>
      </c>
      <c r="N2378" s="5">
        <f>Table1[[#This Row],[pledged]]/Table1[[#This Row],[backers_count]]</f>
        <v>81.582499999999996</v>
      </c>
      <c r="O2378" s="1">
        <f t="shared" si="113"/>
        <v>11</v>
      </c>
      <c r="P2378" s="5" t="s">
        <v>8271</v>
      </c>
      <c r="Q2378" s="1" t="s">
        <v>8320</v>
      </c>
      <c r="R2378" s="1" t="s">
        <v>8321</v>
      </c>
      <c r="S2378" s="9">
        <f t="shared" si="111"/>
        <v>42318.925532407404</v>
      </c>
      <c r="T2378" s="11">
        <f t="shared" si="112"/>
        <v>42348.925532407404</v>
      </c>
      <c r="U2378" s="12" t="str">
        <f>TEXT(Table1[[#This Row],[Date Created Conversion (Launched at)]],"mmmm")</f>
        <v>November</v>
      </c>
      <c r="V2378" s="12">
        <f>YEAR(Table1[[#This Row],[Date Created Conversion (Launched at)]])</f>
        <v>2015</v>
      </c>
    </row>
    <row r="2379" spans="1:22" ht="43" x14ac:dyDescent="0.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 s="8">
        <v>1480110783</v>
      </c>
      <c r="J2379" s="8">
        <v>1477515183</v>
      </c>
      <c r="K2379" t="b">
        <v>0</v>
      </c>
      <c r="L2379">
        <v>0</v>
      </c>
      <c r="M2379" t="b">
        <v>0</v>
      </c>
      <c r="N2379" s="5" t="e">
        <f>Table1[[#This Row],[pledged]]/Table1[[#This Row],[backers_count]]</f>
        <v>#DIV/0!</v>
      </c>
      <c r="O2379" s="1">
        <f t="shared" si="113"/>
        <v>0</v>
      </c>
      <c r="P2379" s="5" t="s">
        <v>8271</v>
      </c>
      <c r="Q2379" s="1" t="s">
        <v>8320</v>
      </c>
      <c r="R2379" s="1" t="s">
        <v>8321</v>
      </c>
      <c r="S2379" s="9">
        <f t="shared" si="111"/>
        <v>42669.870173611111</v>
      </c>
      <c r="T2379" s="11">
        <f t="shared" si="112"/>
        <v>42699.911840277782</v>
      </c>
      <c r="U2379" s="12" t="str">
        <f>TEXT(Table1[[#This Row],[Date Created Conversion (Launched at)]],"mmmm")</f>
        <v>October</v>
      </c>
      <c r="V2379" s="12">
        <f>YEAR(Table1[[#This Row],[Date Created Conversion (Launched at)]])</f>
        <v>2016</v>
      </c>
    </row>
    <row r="2380" spans="1:22" ht="28.7" x14ac:dyDescent="0.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 s="8">
        <v>1440548330</v>
      </c>
      <c r="J2380" s="8">
        <v>1438042730</v>
      </c>
      <c r="K2380" t="b">
        <v>0</v>
      </c>
      <c r="L2380">
        <v>0</v>
      </c>
      <c r="M2380" t="b">
        <v>0</v>
      </c>
      <c r="N2380" s="5" t="e">
        <f>Table1[[#This Row],[pledged]]/Table1[[#This Row],[backers_count]]</f>
        <v>#DIV/0!</v>
      </c>
      <c r="O2380" s="1">
        <f t="shared" si="113"/>
        <v>0</v>
      </c>
      <c r="P2380" s="5" t="s">
        <v>8271</v>
      </c>
      <c r="Q2380" s="1" t="s">
        <v>8320</v>
      </c>
      <c r="R2380" s="1" t="s">
        <v>8321</v>
      </c>
      <c r="S2380" s="9">
        <f t="shared" si="111"/>
        <v>42213.013078703705</v>
      </c>
      <c r="T2380" s="11">
        <f t="shared" si="112"/>
        <v>42242.013078703705</v>
      </c>
      <c r="U2380" s="12" t="str">
        <f>TEXT(Table1[[#This Row],[Date Created Conversion (Launched at)]],"mmmm")</f>
        <v>July</v>
      </c>
      <c r="V2380" s="12">
        <f>YEAR(Table1[[#This Row],[Date Created Conversion (Launched at)]])</f>
        <v>2015</v>
      </c>
    </row>
    <row r="2381" spans="1:22" ht="28.7" x14ac:dyDescent="0.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 s="8">
        <v>1444004616</v>
      </c>
      <c r="J2381" s="8">
        <v>1440116616</v>
      </c>
      <c r="K2381" t="b">
        <v>0</v>
      </c>
      <c r="L2381">
        <v>0</v>
      </c>
      <c r="M2381" t="b">
        <v>0</v>
      </c>
      <c r="N2381" s="5" t="e">
        <f>Table1[[#This Row],[pledged]]/Table1[[#This Row],[backers_count]]</f>
        <v>#DIV/0!</v>
      </c>
      <c r="O2381" s="1">
        <f t="shared" si="113"/>
        <v>0</v>
      </c>
      <c r="P2381" s="5" t="s">
        <v>8271</v>
      </c>
      <c r="Q2381" s="1" t="s">
        <v>8320</v>
      </c>
      <c r="R2381" s="1" t="s">
        <v>8321</v>
      </c>
      <c r="S2381" s="9">
        <f t="shared" si="111"/>
        <v>42237.016388888893</v>
      </c>
      <c r="T2381" s="11">
        <f t="shared" si="112"/>
        <v>42282.016388888893</v>
      </c>
      <c r="U2381" s="12" t="str">
        <f>TEXT(Table1[[#This Row],[Date Created Conversion (Launched at)]],"mmmm")</f>
        <v>August</v>
      </c>
      <c r="V2381" s="12">
        <f>YEAR(Table1[[#This Row],[Date Created Conversion (Launched at)]])</f>
        <v>2015</v>
      </c>
    </row>
    <row r="2382" spans="1:22" ht="43" x14ac:dyDescent="0.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 s="8">
        <v>1443726142</v>
      </c>
      <c r="J2382" s="8">
        <v>1441134142</v>
      </c>
      <c r="K2382" t="b">
        <v>0</v>
      </c>
      <c r="L2382">
        <v>3</v>
      </c>
      <c r="M2382" t="b">
        <v>0</v>
      </c>
      <c r="N2382" s="5">
        <f>Table1[[#This Row],[pledged]]/Table1[[#This Row],[backers_count]]</f>
        <v>18.333333333333332</v>
      </c>
      <c r="O2382" s="1">
        <f t="shared" si="113"/>
        <v>0</v>
      </c>
      <c r="P2382" s="5" t="s">
        <v>8271</v>
      </c>
      <c r="Q2382" s="1" t="s">
        <v>8320</v>
      </c>
      <c r="R2382" s="1" t="s">
        <v>8321</v>
      </c>
      <c r="S2382" s="9">
        <f t="shared" si="111"/>
        <v>42248.793310185181</v>
      </c>
      <c r="T2382" s="11">
        <f t="shared" si="112"/>
        <v>42278.793310185181</v>
      </c>
      <c r="U2382" s="12" t="str">
        <f>TEXT(Table1[[#This Row],[Date Created Conversion (Launched at)]],"mmmm")</f>
        <v>September</v>
      </c>
      <c r="V2382" s="12">
        <f>YEAR(Table1[[#This Row],[Date Created Conversion (Launched at)]])</f>
        <v>2015</v>
      </c>
    </row>
    <row r="2383" spans="1:22" ht="43" x14ac:dyDescent="0.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 s="8">
        <v>1428704848</v>
      </c>
      <c r="J2383" s="8">
        <v>1426112848</v>
      </c>
      <c r="K2383" t="b">
        <v>0</v>
      </c>
      <c r="L2383">
        <v>7</v>
      </c>
      <c r="M2383" t="b">
        <v>0</v>
      </c>
      <c r="N2383" s="5">
        <f>Table1[[#This Row],[pledged]]/Table1[[#This Row],[backers_count]]</f>
        <v>224.42857142857142</v>
      </c>
      <c r="O2383" s="1">
        <f t="shared" si="113"/>
        <v>2</v>
      </c>
      <c r="P2383" s="5" t="s">
        <v>8271</v>
      </c>
      <c r="Q2383" s="1" t="s">
        <v>8320</v>
      </c>
      <c r="R2383" s="1" t="s">
        <v>8321</v>
      </c>
      <c r="S2383" s="9">
        <f t="shared" si="111"/>
        <v>42074.935740740737</v>
      </c>
      <c r="T2383" s="11">
        <f t="shared" si="112"/>
        <v>42104.935740740737</v>
      </c>
      <c r="U2383" s="12" t="str">
        <f>TEXT(Table1[[#This Row],[Date Created Conversion (Launched at)]],"mmmm")</f>
        <v>March</v>
      </c>
      <c r="V2383" s="12">
        <f>YEAR(Table1[[#This Row],[Date Created Conversion (Launched at)]])</f>
        <v>2015</v>
      </c>
    </row>
    <row r="2384" spans="1:22" ht="57.35" x14ac:dyDescent="0.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 s="8">
        <v>1438662603</v>
      </c>
      <c r="J2384" s="8">
        <v>1436502603</v>
      </c>
      <c r="K2384" t="b">
        <v>0</v>
      </c>
      <c r="L2384">
        <v>2</v>
      </c>
      <c r="M2384" t="b">
        <v>0</v>
      </c>
      <c r="N2384" s="5">
        <f>Table1[[#This Row],[pledged]]/Table1[[#This Row],[backers_count]]</f>
        <v>37.5</v>
      </c>
      <c r="O2384" s="1">
        <f t="shared" si="113"/>
        <v>3</v>
      </c>
      <c r="P2384" s="5" t="s">
        <v>8271</v>
      </c>
      <c r="Q2384" s="1" t="s">
        <v>8320</v>
      </c>
      <c r="R2384" s="1" t="s">
        <v>8321</v>
      </c>
      <c r="S2384" s="9">
        <f t="shared" si="111"/>
        <v>42195.187534722223</v>
      </c>
      <c r="T2384" s="11">
        <f t="shared" si="112"/>
        <v>42220.187534722223</v>
      </c>
      <c r="U2384" s="12" t="str">
        <f>TEXT(Table1[[#This Row],[Date Created Conversion (Launched at)]],"mmmm")</f>
        <v>July</v>
      </c>
      <c r="V2384" s="12">
        <f>YEAR(Table1[[#This Row],[Date Created Conversion (Launched at)]])</f>
        <v>2015</v>
      </c>
    </row>
    <row r="2385" spans="1:22" ht="43" x14ac:dyDescent="0.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 s="8">
        <v>1424568107</v>
      </c>
      <c r="J2385" s="8">
        <v>1421976107</v>
      </c>
      <c r="K2385" t="b">
        <v>0</v>
      </c>
      <c r="L2385">
        <v>3</v>
      </c>
      <c r="M2385" t="b">
        <v>0</v>
      </c>
      <c r="N2385" s="5">
        <f>Table1[[#This Row],[pledged]]/Table1[[#This Row],[backers_count]]</f>
        <v>145</v>
      </c>
      <c r="O2385" s="1">
        <f t="shared" si="113"/>
        <v>4</v>
      </c>
      <c r="P2385" s="5" t="s">
        <v>8271</v>
      </c>
      <c r="Q2385" s="1" t="s">
        <v>8320</v>
      </c>
      <c r="R2385" s="1" t="s">
        <v>8321</v>
      </c>
      <c r="S2385" s="9">
        <f t="shared" si="111"/>
        <v>42027.056793981479</v>
      </c>
      <c r="T2385" s="11">
        <f t="shared" si="112"/>
        <v>42057.056793981479</v>
      </c>
      <c r="U2385" s="12" t="str">
        <f>TEXT(Table1[[#This Row],[Date Created Conversion (Launched at)]],"mmmm")</f>
        <v>January</v>
      </c>
      <c r="V2385" s="12">
        <f>YEAR(Table1[[#This Row],[Date Created Conversion (Launched at)]])</f>
        <v>2015</v>
      </c>
    </row>
    <row r="2386" spans="1:22" ht="43" x14ac:dyDescent="0.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 s="8">
        <v>1415932643</v>
      </c>
      <c r="J2386" s="8">
        <v>1413337043</v>
      </c>
      <c r="K2386" t="b">
        <v>0</v>
      </c>
      <c r="L2386">
        <v>8</v>
      </c>
      <c r="M2386" t="b">
        <v>0</v>
      </c>
      <c r="N2386" s="5">
        <f>Table1[[#This Row],[pledged]]/Table1[[#This Row],[backers_count]]</f>
        <v>1</v>
      </c>
      <c r="O2386" s="1">
        <f t="shared" si="113"/>
        <v>1</v>
      </c>
      <c r="P2386" s="5" t="s">
        <v>8271</v>
      </c>
      <c r="Q2386" s="1" t="s">
        <v>8320</v>
      </c>
      <c r="R2386" s="1" t="s">
        <v>8321</v>
      </c>
      <c r="S2386" s="9">
        <f t="shared" si="111"/>
        <v>41927.067627314813</v>
      </c>
      <c r="T2386" s="11">
        <f t="shared" si="112"/>
        <v>41957.109293981484</v>
      </c>
      <c r="U2386" s="12" t="str">
        <f>TEXT(Table1[[#This Row],[Date Created Conversion (Launched at)]],"mmmm")</f>
        <v>October</v>
      </c>
      <c r="V2386" s="12">
        <f>YEAR(Table1[[#This Row],[Date Created Conversion (Launched at)]])</f>
        <v>2014</v>
      </c>
    </row>
    <row r="2387" spans="1:22" ht="43" x14ac:dyDescent="0.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 s="8">
        <v>1438793432</v>
      </c>
      <c r="J2387" s="8">
        <v>1436201432</v>
      </c>
      <c r="K2387" t="b">
        <v>0</v>
      </c>
      <c r="L2387">
        <v>7</v>
      </c>
      <c r="M2387" t="b">
        <v>0</v>
      </c>
      <c r="N2387" s="5">
        <f>Table1[[#This Row],[pledged]]/Table1[[#This Row],[backers_count]]</f>
        <v>112.57142857142857</v>
      </c>
      <c r="O2387" s="1">
        <f t="shared" si="113"/>
        <v>1</v>
      </c>
      <c r="P2387" s="5" t="s">
        <v>8271</v>
      </c>
      <c r="Q2387" s="1" t="s">
        <v>8320</v>
      </c>
      <c r="R2387" s="1" t="s">
        <v>8321</v>
      </c>
      <c r="S2387" s="9">
        <f t="shared" si="111"/>
        <v>42191.70175925926</v>
      </c>
      <c r="T2387" s="11">
        <f t="shared" si="112"/>
        <v>42221.70175925926</v>
      </c>
      <c r="U2387" s="12" t="str">
        <f>TEXT(Table1[[#This Row],[Date Created Conversion (Launched at)]],"mmmm")</f>
        <v>July</v>
      </c>
      <c r="V2387" s="12">
        <f>YEAR(Table1[[#This Row],[Date Created Conversion (Launched at)]])</f>
        <v>2015</v>
      </c>
    </row>
    <row r="2388" spans="1:22" ht="43" x14ac:dyDescent="0.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 s="8">
        <v>1420920424</v>
      </c>
      <c r="J2388" s="8">
        <v>1415736424</v>
      </c>
      <c r="K2388" t="b">
        <v>0</v>
      </c>
      <c r="L2388">
        <v>0</v>
      </c>
      <c r="M2388" t="b">
        <v>0</v>
      </c>
      <c r="N2388" s="5" t="e">
        <f>Table1[[#This Row],[pledged]]/Table1[[#This Row],[backers_count]]</f>
        <v>#DIV/0!</v>
      </c>
      <c r="O2388" s="1">
        <f t="shared" si="113"/>
        <v>0</v>
      </c>
      <c r="P2388" s="5" t="s">
        <v>8271</v>
      </c>
      <c r="Q2388" s="1" t="s">
        <v>8320</v>
      </c>
      <c r="R2388" s="1" t="s">
        <v>8321</v>
      </c>
      <c r="S2388" s="9">
        <f t="shared" si="111"/>
        <v>41954.838240740741</v>
      </c>
      <c r="T2388" s="11">
        <f t="shared" si="112"/>
        <v>42014.838240740741</v>
      </c>
      <c r="U2388" s="12" t="str">
        <f>TEXT(Table1[[#This Row],[Date Created Conversion (Launched at)]],"mmmm")</f>
        <v>November</v>
      </c>
      <c r="V2388" s="12">
        <f>YEAR(Table1[[#This Row],[Date Created Conversion (Launched at)]])</f>
        <v>2014</v>
      </c>
    </row>
    <row r="2389" spans="1:22" ht="43" x14ac:dyDescent="0.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 s="8">
        <v>1469199740</v>
      </c>
      <c r="J2389" s="8">
        <v>1465311740</v>
      </c>
      <c r="K2389" t="b">
        <v>0</v>
      </c>
      <c r="L2389">
        <v>3</v>
      </c>
      <c r="M2389" t="b">
        <v>0</v>
      </c>
      <c r="N2389" s="5">
        <f>Table1[[#This Row],[pledged]]/Table1[[#This Row],[backers_count]]</f>
        <v>342</v>
      </c>
      <c r="O2389" s="1">
        <f t="shared" si="113"/>
        <v>1</v>
      </c>
      <c r="P2389" s="5" t="s">
        <v>8271</v>
      </c>
      <c r="Q2389" s="1" t="s">
        <v>8320</v>
      </c>
      <c r="R2389" s="1" t="s">
        <v>8321</v>
      </c>
      <c r="S2389" s="9">
        <f t="shared" si="111"/>
        <v>42528.626620370371</v>
      </c>
      <c r="T2389" s="11">
        <f t="shared" si="112"/>
        <v>42573.626620370371</v>
      </c>
      <c r="U2389" s="12" t="str">
        <f>TEXT(Table1[[#This Row],[Date Created Conversion (Launched at)]],"mmmm")</f>
        <v>June</v>
      </c>
      <c r="V2389" s="12">
        <f>YEAR(Table1[[#This Row],[Date Created Conversion (Launched at)]])</f>
        <v>2016</v>
      </c>
    </row>
    <row r="2390" spans="1:22" ht="43" x14ac:dyDescent="0.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 s="8">
        <v>1421350140</v>
      </c>
      <c r="J2390" s="8">
        <v>1418761759</v>
      </c>
      <c r="K2390" t="b">
        <v>0</v>
      </c>
      <c r="L2390">
        <v>8</v>
      </c>
      <c r="M2390" t="b">
        <v>0</v>
      </c>
      <c r="N2390" s="5">
        <f>Table1[[#This Row],[pledged]]/Table1[[#This Row],[backers_count]]</f>
        <v>57.875</v>
      </c>
      <c r="O2390" s="1">
        <f t="shared" si="113"/>
        <v>1</v>
      </c>
      <c r="P2390" s="5" t="s">
        <v>8271</v>
      </c>
      <c r="Q2390" s="1" t="s">
        <v>8320</v>
      </c>
      <c r="R2390" s="1" t="s">
        <v>8321</v>
      </c>
      <c r="S2390" s="9">
        <f t="shared" si="111"/>
        <v>41989.853692129633</v>
      </c>
      <c r="T2390" s="11">
        <f t="shared" si="112"/>
        <v>42019.811805555553</v>
      </c>
      <c r="U2390" s="12" t="str">
        <f>TEXT(Table1[[#This Row],[Date Created Conversion (Launched at)]],"mmmm")</f>
        <v>December</v>
      </c>
      <c r="V2390" s="12">
        <f>YEAR(Table1[[#This Row],[Date Created Conversion (Launched at)]])</f>
        <v>2014</v>
      </c>
    </row>
    <row r="2391" spans="1:22" ht="57.35" x14ac:dyDescent="0.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 s="8">
        <v>1437861540</v>
      </c>
      <c r="J2391" s="8">
        <v>1435160452</v>
      </c>
      <c r="K2391" t="b">
        <v>0</v>
      </c>
      <c r="L2391">
        <v>1</v>
      </c>
      <c r="M2391" t="b">
        <v>0</v>
      </c>
      <c r="N2391" s="5">
        <f>Table1[[#This Row],[pledged]]/Table1[[#This Row],[backers_count]]</f>
        <v>30</v>
      </c>
      <c r="O2391" s="1">
        <f t="shared" si="113"/>
        <v>0</v>
      </c>
      <c r="P2391" s="5" t="s">
        <v>8271</v>
      </c>
      <c r="Q2391" s="1" t="s">
        <v>8320</v>
      </c>
      <c r="R2391" s="1" t="s">
        <v>8321</v>
      </c>
      <c r="S2391" s="9">
        <f t="shared" si="111"/>
        <v>42179.653379629628</v>
      </c>
      <c r="T2391" s="11">
        <f t="shared" si="112"/>
        <v>42210.915972222225</v>
      </c>
      <c r="U2391" s="12" t="str">
        <f>TEXT(Table1[[#This Row],[Date Created Conversion (Launched at)]],"mmmm")</f>
        <v>June</v>
      </c>
      <c r="V2391" s="12">
        <f>YEAR(Table1[[#This Row],[Date Created Conversion (Launched at)]])</f>
        <v>2015</v>
      </c>
    </row>
    <row r="2392" spans="1:22" ht="43" x14ac:dyDescent="0.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 s="8">
        <v>1420352264</v>
      </c>
      <c r="J2392" s="8">
        <v>1416896264</v>
      </c>
      <c r="K2392" t="b">
        <v>0</v>
      </c>
      <c r="L2392">
        <v>0</v>
      </c>
      <c r="M2392" t="b">
        <v>0</v>
      </c>
      <c r="N2392" s="5" t="e">
        <f>Table1[[#This Row],[pledged]]/Table1[[#This Row],[backers_count]]</f>
        <v>#DIV/0!</v>
      </c>
      <c r="O2392" s="1">
        <f t="shared" si="113"/>
        <v>0</v>
      </c>
      <c r="P2392" s="5" t="s">
        <v>8271</v>
      </c>
      <c r="Q2392" s="1" t="s">
        <v>8320</v>
      </c>
      <c r="R2392" s="1" t="s">
        <v>8321</v>
      </c>
      <c r="S2392" s="9">
        <f t="shared" si="111"/>
        <v>41968.262314814812</v>
      </c>
      <c r="T2392" s="11">
        <f t="shared" si="112"/>
        <v>42008.262314814812</v>
      </c>
      <c r="U2392" s="12" t="str">
        <f>TEXT(Table1[[#This Row],[Date Created Conversion (Launched at)]],"mmmm")</f>
        <v>November</v>
      </c>
      <c r="V2392" s="12">
        <f>YEAR(Table1[[#This Row],[Date Created Conversion (Launched at)]])</f>
        <v>2014</v>
      </c>
    </row>
    <row r="2393" spans="1:22" ht="28.7" x14ac:dyDescent="0.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 s="8">
        <v>1427825044</v>
      </c>
      <c r="J2393" s="8">
        <v>1425236644</v>
      </c>
      <c r="K2393" t="b">
        <v>0</v>
      </c>
      <c r="L2393">
        <v>1</v>
      </c>
      <c r="M2393" t="b">
        <v>0</v>
      </c>
      <c r="N2393" s="5">
        <f>Table1[[#This Row],[pledged]]/Table1[[#This Row],[backers_count]]</f>
        <v>25</v>
      </c>
      <c r="O2393" s="1">
        <f t="shared" si="113"/>
        <v>0</v>
      </c>
      <c r="P2393" s="5" t="s">
        <v>8271</v>
      </c>
      <c r="Q2393" s="1" t="s">
        <v>8320</v>
      </c>
      <c r="R2393" s="1" t="s">
        <v>8321</v>
      </c>
      <c r="S2393" s="9">
        <f t="shared" si="111"/>
        <v>42064.794490740736</v>
      </c>
      <c r="T2393" s="11">
        <f t="shared" si="112"/>
        <v>42094.752824074079</v>
      </c>
      <c r="U2393" s="12" t="str">
        <f>TEXT(Table1[[#This Row],[Date Created Conversion (Launched at)]],"mmmm")</f>
        <v>March</v>
      </c>
      <c r="V2393" s="12">
        <f>YEAR(Table1[[#This Row],[Date Created Conversion (Launched at)]])</f>
        <v>2015</v>
      </c>
    </row>
    <row r="2394" spans="1:22" ht="43" x14ac:dyDescent="0.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 s="8">
        <v>1446087223</v>
      </c>
      <c r="J2394" s="8">
        <v>1443495223</v>
      </c>
      <c r="K2394" t="b">
        <v>0</v>
      </c>
      <c r="L2394">
        <v>0</v>
      </c>
      <c r="M2394" t="b">
        <v>0</v>
      </c>
      <c r="N2394" s="5" t="e">
        <f>Table1[[#This Row],[pledged]]/Table1[[#This Row],[backers_count]]</f>
        <v>#DIV/0!</v>
      </c>
      <c r="O2394" s="1">
        <f t="shared" si="113"/>
        <v>0</v>
      </c>
      <c r="P2394" s="5" t="s">
        <v>8271</v>
      </c>
      <c r="Q2394" s="1" t="s">
        <v>8320</v>
      </c>
      <c r="R2394" s="1" t="s">
        <v>8321</v>
      </c>
      <c r="S2394" s="9">
        <f t="shared" si="111"/>
        <v>42276.120636574073</v>
      </c>
      <c r="T2394" s="11">
        <f t="shared" si="112"/>
        <v>42306.120636574073</v>
      </c>
      <c r="U2394" s="12" t="str">
        <f>TEXT(Table1[[#This Row],[Date Created Conversion (Launched at)]],"mmmm")</f>
        <v>September</v>
      </c>
      <c r="V2394" s="12">
        <f>YEAR(Table1[[#This Row],[Date Created Conversion (Launched at)]])</f>
        <v>2015</v>
      </c>
    </row>
    <row r="2395" spans="1:22" ht="43" x14ac:dyDescent="0.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 s="8">
        <v>1439048017</v>
      </c>
      <c r="J2395" s="8">
        <v>1436456017</v>
      </c>
      <c r="K2395" t="b">
        <v>0</v>
      </c>
      <c r="L2395">
        <v>1</v>
      </c>
      <c r="M2395" t="b">
        <v>0</v>
      </c>
      <c r="N2395" s="5">
        <f>Table1[[#This Row],[pledged]]/Table1[[#This Row],[backers_count]]</f>
        <v>50</v>
      </c>
      <c r="O2395" s="1">
        <f t="shared" si="113"/>
        <v>0</v>
      </c>
      <c r="P2395" s="5" t="s">
        <v>8271</v>
      </c>
      <c r="Q2395" s="1" t="s">
        <v>8320</v>
      </c>
      <c r="R2395" s="1" t="s">
        <v>8321</v>
      </c>
      <c r="S2395" s="9">
        <f t="shared" si="111"/>
        <v>42194.648344907408</v>
      </c>
      <c r="T2395" s="11">
        <f t="shared" si="112"/>
        <v>42224.648344907408</v>
      </c>
      <c r="U2395" s="12" t="str">
        <f>TEXT(Table1[[#This Row],[Date Created Conversion (Launched at)]],"mmmm")</f>
        <v>July</v>
      </c>
      <c r="V2395" s="12">
        <f>YEAR(Table1[[#This Row],[Date Created Conversion (Launched at)]])</f>
        <v>2015</v>
      </c>
    </row>
    <row r="2396" spans="1:22" ht="43" x14ac:dyDescent="0.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 s="8">
        <v>1424940093</v>
      </c>
      <c r="J2396" s="8">
        <v>1422348093</v>
      </c>
      <c r="K2396" t="b">
        <v>0</v>
      </c>
      <c r="L2396">
        <v>2</v>
      </c>
      <c r="M2396" t="b">
        <v>0</v>
      </c>
      <c r="N2396" s="5">
        <f>Table1[[#This Row],[pledged]]/Table1[[#This Row],[backers_count]]</f>
        <v>1.5</v>
      </c>
      <c r="O2396" s="1">
        <f t="shared" si="113"/>
        <v>0</v>
      </c>
      <c r="P2396" s="5" t="s">
        <v>8271</v>
      </c>
      <c r="Q2396" s="1" t="s">
        <v>8320</v>
      </c>
      <c r="R2396" s="1" t="s">
        <v>8321</v>
      </c>
      <c r="S2396" s="9">
        <f t="shared" si="111"/>
        <v>42031.362187499995</v>
      </c>
      <c r="T2396" s="11">
        <f t="shared" si="112"/>
        <v>42061.362187499995</v>
      </c>
      <c r="U2396" s="12" t="str">
        <f>TEXT(Table1[[#This Row],[Date Created Conversion (Launched at)]],"mmmm")</f>
        <v>January</v>
      </c>
      <c r="V2396" s="12">
        <f>YEAR(Table1[[#This Row],[Date Created Conversion (Launched at)]])</f>
        <v>2015</v>
      </c>
    </row>
    <row r="2397" spans="1:22" ht="43" x14ac:dyDescent="0.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 s="8">
        <v>1484038620</v>
      </c>
      <c r="J2397" s="8">
        <v>1481597687</v>
      </c>
      <c r="K2397" t="b">
        <v>0</v>
      </c>
      <c r="L2397">
        <v>0</v>
      </c>
      <c r="M2397" t="b">
        <v>0</v>
      </c>
      <c r="N2397" s="5" t="e">
        <f>Table1[[#This Row],[pledged]]/Table1[[#This Row],[backers_count]]</f>
        <v>#DIV/0!</v>
      </c>
      <c r="O2397" s="1">
        <f t="shared" si="113"/>
        <v>0</v>
      </c>
      <c r="P2397" s="5" t="s">
        <v>8271</v>
      </c>
      <c r="Q2397" s="1" t="s">
        <v>8320</v>
      </c>
      <c r="R2397" s="1" t="s">
        <v>8321</v>
      </c>
      <c r="S2397" s="9">
        <f t="shared" si="111"/>
        <v>42717.121377314819</v>
      </c>
      <c r="T2397" s="11">
        <f t="shared" si="112"/>
        <v>42745.372916666667</v>
      </c>
      <c r="U2397" s="12" t="str">
        <f>TEXT(Table1[[#This Row],[Date Created Conversion (Launched at)]],"mmmm")</f>
        <v>December</v>
      </c>
      <c r="V2397" s="12">
        <f>YEAR(Table1[[#This Row],[Date Created Conversion (Launched at)]])</f>
        <v>2016</v>
      </c>
    </row>
    <row r="2398" spans="1:22" ht="43" x14ac:dyDescent="0.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 s="8">
        <v>1444940558</v>
      </c>
      <c r="J2398" s="8">
        <v>1442348558</v>
      </c>
      <c r="K2398" t="b">
        <v>0</v>
      </c>
      <c r="L2398">
        <v>1</v>
      </c>
      <c r="M2398" t="b">
        <v>0</v>
      </c>
      <c r="N2398" s="5">
        <f>Table1[[#This Row],[pledged]]/Table1[[#This Row],[backers_count]]</f>
        <v>10</v>
      </c>
      <c r="O2398" s="1">
        <f t="shared" si="113"/>
        <v>0</v>
      </c>
      <c r="P2398" s="5" t="s">
        <v>8271</v>
      </c>
      <c r="Q2398" s="1" t="s">
        <v>8320</v>
      </c>
      <c r="R2398" s="1" t="s">
        <v>8321</v>
      </c>
      <c r="S2398" s="9">
        <f t="shared" si="111"/>
        <v>42262.849050925928</v>
      </c>
      <c r="T2398" s="11">
        <f t="shared" si="112"/>
        <v>42292.849050925928</v>
      </c>
      <c r="U2398" s="12" t="str">
        <f>TEXT(Table1[[#This Row],[Date Created Conversion (Launched at)]],"mmmm")</f>
        <v>September</v>
      </c>
      <c r="V2398" s="12">
        <f>YEAR(Table1[[#This Row],[Date Created Conversion (Launched at)]])</f>
        <v>2015</v>
      </c>
    </row>
    <row r="2399" spans="1:22" ht="43" x14ac:dyDescent="0.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 s="8">
        <v>1420233256</v>
      </c>
      <c r="J2399" s="8">
        <v>1417641256</v>
      </c>
      <c r="K2399" t="b">
        <v>0</v>
      </c>
      <c r="L2399">
        <v>0</v>
      </c>
      <c r="M2399" t="b">
        <v>0</v>
      </c>
      <c r="N2399" s="5" t="e">
        <f>Table1[[#This Row],[pledged]]/Table1[[#This Row],[backers_count]]</f>
        <v>#DIV/0!</v>
      </c>
      <c r="O2399" s="1">
        <f t="shared" si="113"/>
        <v>0</v>
      </c>
      <c r="P2399" s="5" t="s">
        <v>8271</v>
      </c>
      <c r="Q2399" s="1" t="s">
        <v>8320</v>
      </c>
      <c r="R2399" s="1" t="s">
        <v>8321</v>
      </c>
      <c r="S2399" s="9">
        <f t="shared" si="111"/>
        <v>41976.88490740741</v>
      </c>
      <c r="T2399" s="11">
        <f t="shared" si="112"/>
        <v>42006.88490740741</v>
      </c>
      <c r="U2399" s="12" t="str">
        <f>TEXT(Table1[[#This Row],[Date Created Conversion (Launched at)]],"mmmm")</f>
        <v>December</v>
      </c>
      <c r="V2399" s="12">
        <f>YEAR(Table1[[#This Row],[Date Created Conversion (Launched at)]])</f>
        <v>2014</v>
      </c>
    </row>
    <row r="2400" spans="1:22" ht="43" x14ac:dyDescent="0.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 s="8">
        <v>1435874384</v>
      </c>
      <c r="J2400" s="8">
        <v>1433282384</v>
      </c>
      <c r="K2400" t="b">
        <v>0</v>
      </c>
      <c r="L2400">
        <v>0</v>
      </c>
      <c r="M2400" t="b">
        <v>0</v>
      </c>
      <c r="N2400" s="5" t="e">
        <f>Table1[[#This Row],[pledged]]/Table1[[#This Row],[backers_count]]</f>
        <v>#DIV/0!</v>
      </c>
      <c r="O2400" s="1">
        <f t="shared" si="113"/>
        <v>0</v>
      </c>
      <c r="P2400" s="5" t="s">
        <v>8271</v>
      </c>
      <c r="Q2400" s="1" t="s">
        <v>8320</v>
      </c>
      <c r="R2400" s="1" t="s">
        <v>8321</v>
      </c>
      <c r="S2400" s="9">
        <f t="shared" si="111"/>
        <v>42157.916481481487</v>
      </c>
      <c r="T2400" s="11">
        <f t="shared" si="112"/>
        <v>42187.916481481487</v>
      </c>
      <c r="U2400" s="12" t="str">
        <f>TEXT(Table1[[#This Row],[Date Created Conversion (Launched at)]],"mmmm")</f>
        <v>June</v>
      </c>
      <c r="V2400" s="12">
        <f>YEAR(Table1[[#This Row],[Date Created Conversion (Launched at)]])</f>
        <v>2015</v>
      </c>
    </row>
    <row r="2401" spans="1:22" ht="43" x14ac:dyDescent="0.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 s="8">
        <v>1418934506</v>
      </c>
      <c r="J2401" s="8">
        <v>1415910506</v>
      </c>
      <c r="K2401" t="b">
        <v>0</v>
      </c>
      <c r="L2401">
        <v>0</v>
      </c>
      <c r="M2401" t="b">
        <v>0</v>
      </c>
      <c r="N2401" s="5" t="e">
        <f>Table1[[#This Row],[pledged]]/Table1[[#This Row],[backers_count]]</f>
        <v>#DIV/0!</v>
      </c>
      <c r="O2401" s="1">
        <f t="shared" si="113"/>
        <v>0</v>
      </c>
      <c r="P2401" s="5" t="s">
        <v>8271</v>
      </c>
      <c r="Q2401" s="1" t="s">
        <v>8320</v>
      </c>
      <c r="R2401" s="1" t="s">
        <v>8321</v>
      </c>
      <c r="S2401" s="9">
        <f t="shared" si="111"/>
        <v>41956.853078703702</v>
      </c>
      <c r="T2401" s="11">
        <f t="shared" si="112"/>
        <v>41991.853078703702</v>
      </c>
      <c r="U2401" s="12" t="str">
        <f>TEXT(Table1[[#This Row],[Date Created Conversion (Launched at)]],"mmmm")</f>
        <v>November</v>
      </c>
      <c r="V2401" s="12">
        <f>YEAR(Table1[[#This Row],[Date Created Conversion (Launched at)]])</f>
        <v>2014</v>
      </c>
    </row>
    <row r="2402" spans="1:22" ht="43" x14ac:dyDescent="0.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 s="8">
        <v>1460615164</v>
      </c>
      <c r="J2402" s="8">
        <v>1458023164</v>
      </c>
      <c r="K2402" t="b">
        <v>0</v>
      </c>
      <c r="L2402">
        <v>0</v>
      </c>
      <c r="M2402" t="b">
        <v>0</v>
      </c>
      <c r="N2402" s="5" t="e">
        <f>Table1[[#This Row],[pledged]]/Table1[[#This Row],[backers_count]]</f>
        <v>#DIV/0!</v>
      </c>
      <c r="O2402" s="1">
        <f t="shared" si="113"/>
        <v>0</v>
      </c>
      <c r="P2402" s="5" t="s">
        <v>8271</v>
      </c>
      <c r="Q2402" s="1" t="s">
        <v>8320</v>
      </c>
      <c r="R2402" s="1" t="s">
        <v>8321</v>
      </c>
      <c r="S2402" s="9">
        <f t="shared" si="111"/>
        <v>42444.268101851849</v>
      </c>
      <c r="T2402" s="11">
        <f t="shared" si="112"/>
        <v>42474.268101851849</v>
      </c>
      <c r="U2402" s="12" t="str">
        <f>TEXT(Table1[[#This Row],[Date Created Conversion (Launched at)]],"mmmm")</f>
        <v>March</v>
      </c>
      <c r="V2402" s="12">
        <f>YEAR(Table1[[#This Row],[Date Created Conversion (Launched at)]])</f>
        <v>2016</v>
      </c>
    </row>
    <row r="2403" spans="1:22" ht="43" x14ac:dyDescent="0.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 s="8">
        <v>1457207096</v>
      </c>
      <c r="J2403" s="8">
        <v>1452023096</v>
      </c>
      <c r="K2403" t="b">
        <v>0</v>
      </c>
      <c r="L2403">
        <v>9</v>
      </c>
      <c r="M2403" t="b">
        <v>0</v>
      </c>
      <c r="N2403" s="5">
        <f>Table1[[#This Row],[pledged]]/Table1[[#This Row],[backers_count]]</f>
        <v>22.333333333333332</v>
      </c>
      <c r="O2403" s="1">
        <f t="shared" si="113"/>
        <v>1</v>
      </c>
      <c r="P2403" s="5" t="s">
        <v>8283</v>
      </c>
      <c r="Q2403" s="1" t="s">
        <v>8337</v>
      </c>
      <c r="R2403" s="1" t="s">
        <v>8338</v>
      </c>
      <c r="S2403" s="9">
        <f t="shared" si="111"/>
        <v>42374.822870370372</v>
      </c>
      <c r="T2403" s="11">
        <f t="shared" si="112"/>
        <v>42434.822870370372</v>
      </c>
      <c r="U2403" s="12" t="str">
        <f>TEXT(Table1[[#This Row],[Date Created Conversion (Launched at)]],"mmmm")</f>
        <v>January</v>
      </c>
      <c r="V2403" s="12">
        <f>YEAR(Table1[[#This Row],[Date Created Conversion (Launched at)]])</f>
        <v>2016</v>
      </c>
    </row>
    <row r="2404" spans="1:22" x14ac:dyDescent="0.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 s="8">
        <v>1431533931</v>
      </c>
      <c r="J2404" s="8">
        <v>1428941931</v>
      </c>
      <c r="K2404" t="b">
        <v>0</v>
      </c>
      <c r="L2404">
        <v>1</v>
      </c>
      <c r="M2404" t="b">
        <v>0</v>
      </c>
      <c r="N2404" s="5">
        <f>Table1[[#This Row],[pledged]]/Table1[[#This Row],[backers_count]]</f>
        <v>52</v>
      </c>
      <c r="O2404" s="1">
        <f t="shared" si="113"/>
        <v>0</v>
      </c>
      <c r="P2404" s="5" t="s">
        <v>8283</v>
      </c>
      <c r="Q2404" s="1" t="s">
        <v>8337</v>
      </c>
      <c r="R2404" s="1" t="s">
        <v>8338</v>
      </c>
      <c r="S2404" s="9">
        <f t="shared" si="111"/>
        <v>42107.679756944446</v>
      </c>
      <c r="T2404" s="11">
        <f t="shared" si="112"/>
        <v>42137.679756944446</v>
      </c>
      <c r="U2404" s="12" t="str">
        <f>TEXT(Table1[[#This Row],[Date Created Conversion (Launched at)]],"mmmm")</f>
        <v>April</v>
      </c>
      <c r="V2404" s="12">
        <f>YEAR(Table1[[#This Row],[Date Created Conversion (Launched at)]])</f>
        <v>2015</v>
      </c>
    </row>
    <row r="2405" spans="1:22" ht="43" x14ac:dyDescent="0.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 s="8">
        <v>1459368658</v>
      </c>
      <c r="J2405" s="8">
        <v>1454188258</v>
      </c>
      <c r="K2405" t="b">
        <v>0</v>
      </c>
      <c r="L2405">
        <v>12</v>
      </c>
      <c r="M2405" t="b">
        <v>0</v>
      </c>
      <c r="N2405" s="5">
        <f>Table1[[#This Row],[pledged]]/Table1[[#This Row],[backers_count]]</f>
        <v>16.833333333333332</v>
      </c>
      <c r="O2405" s="1">
        <f t="shared" si="113"/>
        <v>17</v>
      </c>
      <c r="P2405" s="5" t="s">
        <v>8283</v>
      </c>
      <c r="Q2405" s="1" t="s">
        <v>8337</v>
      </c>
      <c r="R2405" s="1" t="s">
        <v>8338</v>
      </c>
      <c r="S2405" s="9">
        <f t="shared" si="111"/>
        <v>42399.882615740746</v>
      </c>
      <c r="T2405" s="11">
        <f t="shared" si="112"/>
        <v>42459.840949074074</v>
      </c>
      <c r="U2405" s="12" t="str">
        <f>TEXT(Table1[[#This Row],[Date Created Conversion (Launched at)]],"mmmm")</f>
        <v>January</v>
      </c>
      <c r="V2405" s="12">
        <f>YEAR(Table1[[#This Row],[Date Created Conversion (Launched at)]])</f>
        <v>2016</v>
      </c>
    </row>
    <row r="2406" spans="1:22" ht="43" x14ac:dyDescent="0.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 s="8">
        <v>1451782607</v>
      </c>
      <c r="J2406" s="8">
        <v>1449190607</v>
      </c>
      <c r="K2406" t="b">
        <v>0</v>
      </c>
      <c r="L2406">
        <v>0</v>
      </c>
      <c r="M2406" t="b">
        <v>0</v>
      </c>
      <c r="N2406" s="5" t="e">
        <f>Table1[[#This Row],[pledged]]/Table1[[#This Row],[backers_count]]</f>
        <v>#DIV/0!</v>
      </c>
      <c r="O2406" s="1">
        <f t="shared" si="113"/>
        <v>0</v>
      </c>
      <c r="P2406" s="5" t="s">
        <v>8283</v>
      </c>
      <c r="Q2406" s="1" t="s">
        <v>8337</v>
      </c>
      <c r="R2406" s="1" t="s">
        <v>8338</v>
      </c>
      <c r="S2406" s="9">
        <f t="shared" si="111"/>
        <v>42342.03943287037</v>
      </c>
      <c r="T2406" s="11">
        <f t="shared" si="112"/>
        <v>42372.03943287037</v>
      </c>
      <c r="U2406" s="12" t="str">
        <f>TEXT(Table1[[#This Row],[Date Created Conversion (Launched at)]],"mmmm")</f>
        <v>December</v>
      </c>
      <c r="V2406" s="12">
        <f>YEAR(Table1[[#This Row],[Date Created Conversion (Launched at)]])</f>
        <v>2015</v>
      </c>
    </row>
    <row r="2407" spans="1:22" ht="43" x14ac:dyDescent="0.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 s="8">
        <v>1472911375</v>
      </c>
      <c r="J2407" s="8">
        <v>1471096975</v>
      </c>
      <c r="K2407" t="b">
        <v>0</v>
      </c>
      <c r="L2407">
        <v>20</v>
      </c>
      <c r="M2407" t="b">
        <v>0</v>
      </c>
      <c r="N2407" s="5">
        <f>Table1[[#This Row],[pledged]]/Table1[[#This Row],[backers_count]]</f>
        <v>56.3</v>
      </c>
      <c r="O2407" s="1">
        <f t="shared" si="113"/>
        <v>23</v>
      </c>
      <c r="P2407" s="5" t="s">
        <v>8283</v>
      </c>
      <c r="Q2407" s="1" t="s">
        <v>8337</v>
      </c>
      <c r="R2407" s="1" t="s">
        <v>8338</v>
      </c>
      <c r="S2407" s="9">
        <f t="shared" si="111"/>
        <v>42595.585358796292</v>
      </c>
      <c r="T2407" s="11">
        <f t="shared" si="112"/>
        <v>42616.585358796292</v>
      </c>
      <c r="U2407" s="12" t="str">
        <f>TEXT(Table1[[#This Row],[Date Created Conversion (Launched at)]],"mmmm")</f>
        <v>August</v>
      </c>
      <c r="V2407" s="12">
        <f>YEAR(Table1[[#This Row],[Date Created Conversion (Launched at)]])</f>
        <v>2016</v>
      </c>
    </row>
    <row r="2408" spans="1:22" ht="43" x14ac:dyDescent="0.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 s="8">
        <v>1421635190</v>
      </c>
      <c r="J2408" s="8">
        <v>1418179190</v>
      </c>
      <c r="K2408" t="b">
        <v>0</v>
      </c>
      <c r="L2408">
        <v>16</v>
      </c>
      <c r="M2408" t="b">
        <v>0</v>
      </c>
      <c r="N2408" s="5">
        <f>Table1[[#This Row],[pledged]]/Table1[[#This Row],[backers_count]]</f>
        <v>84.0625</v>
      </c>
      <c r="O2408" s="1">
        <f t="shared" si="113"/>
        <v>41</v>
      </c>
      <c r="P2408" s="5" t="s">
        <v>8283</v>
      </c>
      <c r="Q2408" s="1" t="s">
        <v>8337</v>
      </c>
      <c r="R2408" s="1" t="s">
        <v>8338</v>
      </c>
      <c r="S2408" s="9">
        <f t="shared" si="111"/>
        <v>41983.110995370371</v>
      </c>
      <c r="T2408" s="11">
        <f t="shared" si="112"/>
        <v>42023.110995370371</v>
      </c>
      <c r="U2408" s="12" t="str">
        <f>TEXT(Table1[[#This Row],[Date Created Conversion (Launched at)]],"mmmm")</f>
        <v>December</v>
      </c>
      <c r="V2408" s="12">
        <f>YEAR(Table1[[#This Row],[Date Created Conversion (Launched at)]])</f>
        <v>2014</v>
      </c>
    </row>
    <row r="2409" spans="1:22" ht="57.35" x14ac:dyDescent="0.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 s="8">
        <v>1428732000</v>
      </c>
      <c r="J2409" s="8">
        <v>1426772928</v>
      </c>
      <c r="K2409" t="b">
        <v>0</v>
      </c>
      <c r="L2409">
        <v>33</v>
      </c>
      <c r="M2409" t="b">
        <v>0</v>
      </c>
      <c r="N2409" s="5">
        <f>Table1[[#This Row],[pledged]]/Table1[[#This Row],[backers_count]]</f>
        <v>168.39393939393941</v>
      </c>
      <c r="O2409" s="1">
        <f t="shared" si="113"/>
        <v>25</v>
      </c>
      <c r="P2409" s="5" t="s">
        <v>8283</v>
      </c>
      <c r="Q2409" s="1" t="s">
        <v>8337</v>
      </c>
      <c r="R2409" s="1" t="s">
        <v>8338</v>
      </c>
      <c r="S2409" s="9">
        <f t="shared" si="111"/>
        <v>42082.575555555552</v>
      </c>
      <c r="T2409" s="11">
        <f t="shared" si="112"/>
        <v>42105.25</v>
      </c>
      <c r="U2409" s="12" t="str">
        <f>TEXT(Table1[[#This Row],[Date Created Conversion (Launched at)]],"mmmm")</f>
        <v>March</v>
      </c>
      <c r="V2409" s="12">
        <f>YEAR(Table1[[#This Row],[Date Created Conversion (Launched at)]])</f>
        <v>2015</v>
      </c>
    </row>
    <row r="2410" spans="1:22" ht="28.7" x14ac:dyDescent="0.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 s="8">
        <v>1415247757</v>
      </c>
      <c r="J2410" s="8">
        <v>1412652157</v>
      </c>
      <c r="K2410" t="b">
        <v>0</v>
      </c>
      <c r="L2410">
        <v>2</v>
      </c>
      <c r="M2410" t="b">
        <v>0</v>
      </c>
      <c r="N2410" s="5">
        <f>Table1[[#This Row],[pledged]]/Table1[[#This Row],[backers_count]]</f>
        <v>15</v>
      </c>
      <c r="O2410" s="1">
        <f t="shared" si="113"/>
        <v>0</v>
      </c>
      <c r="P2410" s="5" t="s">
        <v>8283</v>
      </c>
      <c r="Q2410" s="1" t="s">
        <v>8337</v>
      </c>
      <c r="R2410" s="1" t="s">
        <v>8338</v>
      </c>
      <c r="S2410" s="9">
        <f t="shared" si="111"/>
        <v>41919.140706018516</v>
      </c>
      <c r="T2410" s="11">
        <f t="shared" si="112"/>
        <v>41949.182372685187</v>
      </c>
      <c r="U2410" s="12" t="str">
        <f>TEXT(Table1[[#This Row],[Date Created Conversion (Launched at)]],"mmmm")</f>
        <v>October</v>
      </c>
      <c r="V2410" s="12">
        <f>YEAR(Table1[[#This Row],[Date Created Conversion (Launched at)]])</f>
        <v>2014</v>
      </c>
    </row>
    <row r="2411" spans="1:22" ht="28.7" x14ac:dyDescent="0.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 s="8">
        <v>1439931675</v>
      </c>
      <c r="J2411" s="8">
        <v>1437339675</v>
      </c>
      <c r="K2411" t="b">
        <v>0</v>
      </c>
      <c r="L2411">
        <v>6</v>
      </c>
      <c r="M2411" t="b">
        <v>0</v>
      </c>
      <c r="N2411" s="5">
        <f>Table1[[#This Row],[pledged]]/Table1[[#This Row],[backers_count]]</f>
        <v>76.666666666666671</v>
      </c>
      <c r="O2411" s="1">
        <f t="shared" si="113"/>
        <v>2</v>
      </c>
      <c r="P2411" s="5" t="s">
        <v>8283</v>
      </c>
      <c r="Q2411" s="1" t="s">
        <v>8337</v>
      </c>
      <c r="R2411" s="1" t="s">
        <v>8338</v>
      </c>
      <c r="S2411" s="9">
        <f t="shared" si="111"/>
        <v>42204.875868055555</v>
      </c>
      <c r="T2411" s="11">
        <f t="shared" si="112"/>
        <v>42234.875868055555</v>
      </c>
      <c r="U2411" s="12" t="str">
        <f>TEXT(Table1[[#This Row],[Date Created Conversion (Launched at)]],"mmmm")</f>
        <v>July</v>
      </c>
      <c r="V2411" s="12">
        <f>YEAR(Table1[[#This Row],[Date Created Conversion (Launched at)]])</f>
        <v>2015</v>
      </c>
    </row>
    <row r="2412" spans="1:22" ht="57.35" x14ac:dyDescent="0.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 s="8">
        <v>1441619275</v>
      </c>
      <c r="J2412" s="8">
        <v>1439027275</v>
      </c>
      <c r="K2412" t="b">
        <v>0</v>
      </c>
      <c r="L2412">
        <v>0</v>
      </c>
      <c r="M2412" t="b">
        <v>0</v>
      </c>
      <c r="N2412" s="5" t="e">
        <f>Table1[[#This Row],[pledged]]/Table1[[#This Row],[backers_count]]</f>
        <v>#DIV/0!</v>
      </c>
      <c r="O2412" s="1">
        <f t="shared" si="113"/>
        <v>0</v>
      </c>
      <c r="P2412" s="5" t="s">
        <v>8283</v>
      </c>
      <c r="Q2412" s="1" t="s">
        <v>8337</v>
      </c>
      <c r="R2412" s="1" t="s">
        <v>8338</v>
      </c>
      <c r="S2412" s="9">
        <f t="shared" si="111"/>
        <v>42224.408275462964</v>
      </c>
      <c r="T2412" s="11">
        <f t="shared" si="112"/>
        <v>42254.408275462964</v>
      </c>
      <c r="U2412" s="12" t="str">
        <f>TEXT(Table1[[#This Row],[Date Created Conversion (Launched at)]],"mmmm")</f>
        <v>August</v>
      </c>
      <c r="V2412" s="12">
        <f>YEAR(Table1[[#This Row],[Date Created Conversion (Launched at)]])</f>
        <v>2015</v>
      </c>
    </row>
    <row r="2413" spans="1:22" ht="43" x14ac:dyDescent="0.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 s="8">
        <v>1440524082</v>
      </c>
      <c r="J2413" s="8">
        <v>1437932082</v>
      </c>
      <c r="K2413" t="b">
        <v>0</v>
      </c>
      <c r="L2413">
        <v>3</v>
      </c>
      <c r="M2413" t="b">
        <v>0</v>
      </c>
      <c r="N2413" s="5">
        <f>Table1[[#This Row],[pledged]]/Table1[[#This Row],[backers_count]]</f>
        <v>50.333333333333336</v>
      </c>
      <c r="O2413" s="1">
        <f t="shared" si="113"/>
        <v>1</v>
      </c>
      <c r="P2413" s="5" t="s">
        <v>8283</v>
      </c>
      <c r="Q2413" s="1" t="s">
        <v>8337</v>
      </c>
      <c r="R2413" s="1" t="s">
        <v>8338</v>
      </c>
      <c r="S2413" s="9">
        <f t="shared" si="111"/>
        <v>42211.732430555552</v>
      </c>
      <c r="T2413" s="11">
        <f t="shared" si="112"/>
        <v>42241.732430555552</v>
      </c>
      <c r="U2413" s="12" t="str">
        <f>TEXT(Table1[[#This Row],[Date Created Conversion (Launched at)]],"mmmm")</f>
        <v>July</v>
      </c>
      <c r="V2413" s="12">
        <f>YEAR(Table1[[#This Row],[Date Created Conversion (Launched at)]])</f>
        <v>2015</v>
      </c>
    </row>
    <row r="2414" spans="1:22" ht="43" x14ac:dyDescent="0.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 s="8">
        <v>1480185673</v>
      </c>
      <c r="J2414" s="8">
        <v>1476294073</v>
      </c>
      <c r="K2414" t="b">
        <v>0</v>
      </c>
      <c r="L2414">
        <v>0</v>
      </c>
      <c r="M2414" t="b">
        <v>0</v>
      </c>
      <c r="N2414" s="5" t="e">
        <f>Table1[[#This Row],[pledged]]/Table1[[#This Row],[backers_count]]</f>
        <v>#DIV/0!</v>
      </c>
      <c r="O2414" s="1">
        <f t="shared" si="113"/>
        <v>0</v>
      </c>
      <c r="P2414" s="5" t="s">
        <v>8283</v>
      </c>
      <c r="Q2414" s="1" t="s">
        <v>8337</v>
      </c>
      <c r="R2414" s="1" t="s">
        <v>8338</v>
      </c>
      <c r="S2414" s="9">
        <f t="shared" si="111"/>
        <v>42655.736956018518</v>
      </c>
      <c r="T2414" s="11">
        <f t="shared" si="112"/>
        <v>42700.778622685189</v>
      </c>
      <c r="U2414" s="12" t="str">
        <f>TEXT(Table1[[#This Row],[Date Created Conversion (Launched at)]],"mmmm")</f>
        <v>October</v>
      </c>
      <c r="V2414" s="12">
        <f>YEAR(Table1[[#This Row],[Date Created Conversion (Launched at)]])</f>
        <v>2016</v>
      </c>
    </row>
    <row r="2415" spans="1:22" ht="43" x14ac:dyDescent="0.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 s="8">
        <v>1401579000</v>
      </c>
      <c r="J2415" s="8">
        <v>1398911882</v>
      </c>
      <c r="K2415" t="b">
        <v>0</v>
      </c>
      <c r="L2415">
        <v>3</v>
      </c>
      <c r="M2415" t="b">
        <v>0</v>
      </c>
      <c r="N2415" s="5">
        <f>Table1[[#This Row],[pledged]]/Table1[[#This Row],[backers_count]]</f>
        <v>8.3333333333333339</v>
      </c>
      <c r="O2415" s="1">
        <f t="shared" si="113"/>
        <v>1</v>
      </c>
      <c r="P2415" s="5" t="s">
        <v>8283</v>
      </c>
      <c r="Q2415" s="1" t="s">
        <v>8337</v>
      </c>
      <c r="R2415" s="1" t="s">
        <v>8338</v>
      </c>
      <c r="S2415" s="9">
        <f t="shared" si="111"/>
        <v>41760.10974537037</v>
      </c>
      <c r="T2415" s="11">
        <f t="shared" si="112"/>
        <v>41790.979166666664</v>
      </c>
      <c r="U2415" s="12" t="str">
        <f>TEXT(Table1[[#This Row],[Date Created Conversion (Launched at)]],"mmmm")</f>
        <v>May</v>
      </c>
      <c r="V2415" s="12">
        <f>YEAR(Table1[[#This Row],[Date Created Conversion (Launched at)]])</f>
        <v>2014</v>
      </c>
    </row>
    <row r="2416" spans="1:22" ht="43" x14ac:dyDescent="0.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 s="8">
        <v>1440215940</v>
      </c>
      <c r="J2416" s="8">
        <v>1436805660</v>
      </c>
      <c r="K2416" t="b">
        <v>0</v>
      </c>
      <c r="L2416">
        <v>13</v>
      </c>
      <c r="M2416" t="b">
        <v>0</v>
      </c>
      <c r="N2416" s="5">
        <f>Table1[[#This Row],[pledged]]/Table1[[#This Row],[backers_count]]</f>
        <v>35.384615384615387</v>
      </c>
      <c r="O2416" s="1">
        <f t="shared" si="113"/>
        <v>3</v>
      </c>
      <c r="P2416" s="5" t="s">
        <v>8283</v>
      </c>
      <c r="Q2416" s="1" t="s">
        <v>8337</v>
      </c>
      <c r="R2416" s="1" t="s">
        <v>8338</v>
      </c>
      <c r="S2416" s="9">
        <f t="shared" si="111"/>
        <v>42198.695138888885</v>
      </c>
      <c r="T2416" s="11">
        <f t="shared" si="112"/>
        <v>42238.165972222225</v>
      </c>
      <c r="U2416" s="12" t="str">
        <f>TEXT(Table1[[#This Row],[Date Created Conversion (Launched at)]],"mmmm")</f>
        <v>July</v>
      </c>
      <c r="V2416" s="12">
        <f>YEAR(Table1[[#This Row],[Date Created Conversion (Launched at)]])</f>
        <v>2015</v>
      </c>
    </row>
    <row r="2417" spans="1:22" ht="43" x14ac:dyDescent="0.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 s="8">
        <v>1468615346</v>
      </c>
      <c r="J2417" s="8">
        <v>1466023346</v>
      </c>
      <c r="K2417" t="b">
        <v>0</v>
      </c>
      <c r="L2417">
        <v>6</v>
      </c>
      <c r="M2417" t="b">
        <v>0</v>
      </c>
      <c r="N2417" s="5">
        <f>Table1[[#This Row],[pledged]]/Table1[[#This Row],[backers_count]]</f>
        <v>55.833333333333336</v>
      </c>
      <c r="O2417" s="1">
        <f t="shared" si="113"/>
        <v>1</v>
      </c>
      <c r="P2417" s="5" t="s">
        <v>8283</v>
      </c>
      <c r="Q2417" s="1" t="s">
        <v>8337</v>
      </c>
      <c r="R2417" s="1" t="s">
        <v>8338</v>
      </c>
      <c r="S2417" s="9">
        <f t="shared" si="111"/>
        <v>42536.862800925926</v>
      </c>
      <c r="T2417" s="11">
        <f t="shared" si="112"/>
        <v>42566.862800925926</v>
      </c>
      <c r="U2417" s="12" t="str">
        <f>TEXT(Table1[[#This Row],[Date Created Conversion (Launched at)]],"mmmm")</f>
        <v>June</v>
      </c>
      <c r="V2417" s="12">
        <f>YEAR(Table1[[#This Row],[Date Created Conversion (Launched at)]])</f>
        <v>2016</v>
      </c>
    </row>
    <row r="2418" spans="1:22" ht="43" x14ac:dyDescent="0.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 s="8">
        <v>1426345200</v>
      </c>
      <c r="J2418" s="8">
        <v>1421343743</v>
      </c>
      <c r="K2418" t="b">
        <v>0</v>
      </c>
      <c r="L2418">
        <v>1</v>
      </c>
      <c r="M2418" t="b">
        <v>0</v>
      </c>
      <c r="N2418" s="5">
        <f>Table1[[#This Row],[pledged]]/Table1[[#This Row],[backers_count]]</f>
        <v>5</v>
      </c>
      <c r="O2418" s="1">
        <f t="shared" si="113"/>
        <v>0</v>
      </c>
      <c r="P2418" s="5" t="s">
        <v>8283</v>
      </c>
      <c r="Q2418" s="1" t="s">
        <v>8337</v>
      </c>
      <c r="R2418" s="1" t="s">
        <v>8338</v>
      </c>
      <c r="S2418" s="9">
        <f t="shared" si="111"/>
        <v>42019.737766203703</v>
      </c>
      <c r="T2418" s="11">
        <f t="shared" si="112"/>
        <v>42077.625</v>
      </c>
      <c r="U2418" s="12" t="str">
        <f>TEXT(Table1[[#This Row],[Date Created Conversion (Launched at)]],"mmmm")</f>
        <v>January</v>
      </c>
      <c r="V2418" s="12">
        <f>YEAR(Table1[[#This Row],[Date Created Conversion (Launched at)]])</f>
        <v>2015</v>
      </c>
    </row>
    <row r="2419" spans="1:22" ht="43" x14ac:dyDescent="0.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 s="8">
        <v>1407705187</v>
      </c>
      <c r="J2419" s="8">
        <v>1405113187</v>
      </c>
      <c r="K2419" t="b">
        <v>0</v>
      </c>
      <c r="L2419">
        <v>0</v>
      </c>
      <c r="M2419" t="b">
        <v>0</v>
      </c>
      <c r="N2419" s="5" t="e">
        <f>Table1[[#This Row],[pledged]]/Table1[[#This Row],[backers_count]]</f>
        <v>#DIV/0!</v>
      </c>
      <c r="O2419" s="1">
        <f t="shared" si="113"/>
        <v>0</v>
      </c>
      <c r="P2419" s="5" t="s">
        <v>8283</v>
      </c>
      <c r="Q2419" s="1" t="s">
        <v>8337</v>
      </c>
      <c r="R2419" s="1" t="s">
        <v>8338</v>
      </c>
      <c r="S2419" s="9">
        <f t="shared" si="111"/>
        <v>41831.884108796294</v>
      </c>
      <c r="T2419" s="11">
        <f t="shared" si="112"/>
        <v>41861.884108796294</v>
      </c>
      <c r="U2419" s="12" t="str">
        <f>TEXT(Table1[[#This Row],[Date Created Conversion (Launched at)]],"mmmm")</f>
        <v>July</v>
      </c>
      <c r="V2419" s="12">
        <f>YEAR(Table1[[#This Row],[Date Created Conversion (Launched at)]])</f>
        <v>2014</v>
      </c>
    </row>
    <row r="2420" spans="1:22" x14ac:dyDescent="0.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 s="8">
        <v>1427225644</v>
      </c>
      <c r="J2420" s="8">
        <v>1422045244</v>
      </c>
      <c r="K2420" t="b">
        <v>0</v>
      </c>
      <c r="L2420">
        <v>5</v>
      </c>
      <c r="M2420" t="b">
        <v>0</v>
      </c>
      <c r="N2420" s="5">
        <f>Table1[[#This Row],[pledged]]/Table1[[#This Row],[backers_count]]</f>
        <v>1</v>
      </c>
      <c r="O2420" s="1">
        <f t="shared" si="113"/>
        <v>0</v>
      </c>
      <c r="P2420" s="5" t="s">
        <v>8283</v>
      </c>
      <c r="Q2420" s="1" t="s">
        <v>8337</v>
      </c>
      <c r="R2420" s="1" t="s">
        <v>8338</v>
      </c>
      <c r="S2420" s="9">
        <f t="shared" si="111"/>
        <v>42027.856990740736</v>
      </c>
      <c r="T2420" s="11">
        <f t="shared" si="112"/>
        <v>42087.815324074079</v>
      </c>
      <c r="U2420" s="12" t="str">
        <f>TEXT(Table1[[#This Row],[Date Created Conversion (Launched at)]],"mmmm")</f>
        <v>January</v>
      </c>
      <c r="V2420" s="12">
        <f>YEAR(Table1[[#This Row],[Date Created Conversion (Launched at)]])</f>
        <v>2015</v>
      </c>
    </row>
    <row r="2421" spans="1:22" ht="43" x14ac:dyDescent="0.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 s="8">
        <v>1424281389</v>
      </c>
      <c r="J2421" s="8">
        <v>1419097389</v>
      </c>
      <c r="K2421" t="b">
        <v>0</v>
      </c>
      <c r="L2421">
        <v>0</v>
      </c>
      <c r="M2421" t="b">
        <v>0</v>
      </c>
      <c r="N2421" s="5" t="e">
        <f>Table1[[#This Row],[pledged]]/Table1[[#This Row],[backers_count]]</f>
        <v>#DIV/0!</v>
      </c>
      <c r="O2421" s="1">
        <f t="shared" si="113"/>
        <v>0</v>
      </c>
      <c r="P2421" s="5" t="s">
        <v>8283</v>
      </c>
      <c r="Q2421" s="1" t="s">
        <v>8337</v>
      </c>
      <c r="R2421" s="1" t="s">
        <v>8338</v>
      </c>
      <c r="S2421" s="9">
        <f t="shared" si="111"/>
        <v>41993.738298611112</v>
      </c>
      <c r="T2421" s="11">
        <f t="shared" si="112"/>
        <v>42053.738298611112</v>
      </c>
      <c r="U2421" s="12" t="str">
        <f>TEXT(Table1[[#This Row],[Date Created Conversion (Launched at)]],"mmmm")</f>
        <v>December</v>
      </c>
      <c r="V2421" s="12">
        <f>YEAR(Table1[[#This Row],[Date Created Conversion (Launched at)]])</f>
        <v>2014</v>
      </c>
    </row>
    <row r="2422" spans="1:22" ht="43" x14ac:dyDescent="0.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 s="8">
        <v>1415583695</v>
      </c>
      <c r="J2422" s="8">
        <v>1410396095</v>
      </c>
      <c r="K2422" t="b">
        <v>0</v>
      </c>
      <c r="L2422">
        <v>36</v>
      </c>
      <c r="M2422" t="b">
        <v>0</v>
      </c>
      <c r="N2422" s="5">
        <f>Table1[[#This Row],[pledged]]/Table1[[#This Row],[backers_count]]</f>
        <v>69.472222222222229</v>
      </c>
      <c r="O2422" s="1">
        <f t="shared" si="113"/>
        <v>15</v>
      </c>
      <c r="P2422" s="5" t="s">
        <v>8283</v>
      </c>
      <c r="Q2422" s="1" t="s">
        <v>8337</v>
      </c>
      <c r="R2422" s="1" t="s">
        <v>8338</v>
      </c>
      <c r="S2422" s="9">
        <f t="shared" si="111"/>
        <v>41893.028877314813</v>
      </c>
      <c r="T2422" s="11">
        <f t="shared" si="112"/>
        <v>41953.070543981477</v>
      </c>
      <c r="U2422" s="12" t="str">
        <f>TEXT(Table1[[#This Row],[Date Created Conversion (Launched at)]],"mmmm")</f>
        <v>September</v>
      </c>
      <c r="V2422" s="12">
        <f>YEAR(Table1[[#This Row],[Date Created Conversion (Launched at)]])</f>
        <v>2014</v>
      </c>
    </row>
    <row r="2423" spans="1:22" ht="28.7" x14ac:dyDescent="0.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 s="8">
        <v>1424536196</v>
      </c>
      <c r="J2423" s="8">
        <v>1421944196</v>
      </c>
      <c r="K2423" t="b">
        <v>0</v>
      </c>
      <c r="L2423">
        <v>1</v>
      </c>
      <c r="M2423" t="b">
        <v>0</v>
      </c>
      <c r="N2423" s="5">
        <f>Table1[[#This Row],[pledged]]/Table1[[#This Row],[backers_count]]</f>
        <v>1</v>
      </c>
      <c r="O2423" s="1">
        <f t="shared" si="113"/>
        <v>0</v>
      </c>
      <c r="P2423" s="5" t="s">
        <v>8283</v>
      </c>
      <c r="Q2423" s="1" t="s">
        <v>8337</v>
      </c>
      <c r="R2423" s="1" t="s">
        <v>8338</v>
      </c>
      <c r="S2423" s="9">
        <f t="shared" si="111"/>
        <v>42026.687453703707</v>
      </c>
      <c r="T2423" s="11">
        <f t="shared" si="112"/>
        <v>42056.687453703707</v>
      </c>
      <c r="U2423" s="12" t="str">
        <f>TEXT(Table1[[#This Row],[Date Created Conversion (Launched at)]],"mmmm")</f>
        <v>January</v>
      </c>
      <c r="V2423" s="12">
        <f>YEAR(Table1[[#This Row],[Date Created Conversion (Launched at)]])</f>
        <v>2015</v>
      </c>
    </row>
    <row r="2424" spans="1:22" ht="28.7" x14ac:dyDescent="0.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 s="8">
        <v>1426091036</v>
      </c>
      <c r="J2424" s="8">
        <v>1423502636</v>
      </c>
      <c r="K2424" t="b">
        <v>0</v>
      </c>
      <c r="L2424">
        <v>1</v>
      </c>
      <c r="M2424" t="b">
        <v>0</v>
      </c>
      <c r="N2424" s="5">
        <f>Table1[[#This Row],[pledged]]/Table1[[#This Row],[backers_count]]</f>
        <v>1</v>
      </c>
      <c r="O2424" s="1">
        <f t="shared" si="113"/>
        <v>0</v>
      </c>
      <c r="P2424" s="5" t="s">
        <v>8283</v>
      </c>
      <c r="Q2424" s="1" t="s">
        <v>8337</v>
      </c>
      <c r="R2424" s="1" t="s">
        <v>8338</v>
      </c>
      <c r="S2424" s="9">
        <f t="shared" si="111"/>
        <v>42044.724953703699</v>
      </c>
      <c r="T2424" s="11">
        <f t="shared" si="112"/>
        <v>42074.683287037042</v>
      </c>
      <c r="U2424" s="12" t="str">
        <f>TEXT(Table1[[#This Row],[Date Created Conversion (Launched at)]],"mmmm")</f>
        <v>February</v>
      </c>
      <c r="V2424" s="12">
        <f>YEAR(Table1[[#This Row],[Date Created Conversion (Launched at)]])</f>
        <v>2015</v>
      </c>
    </row>
    <row r="2425" spans="1:22" ht="43" x14ac:dyDescent="0.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 s="8">
        <v>1420044890</v>
      </c>
      <c r="J2425" s="8">
        <v>1417452890</v>
      </c>
      <c r="K2425" t="b">
        <v>0</v>
      </c>
      <c r="L2425">
        <v>1</v>
      </c>
      <c r="M2425" t="b">
        <v>0</v>
      </c>
      <c r="N2425" s="5">
        <f>Table1[[#This Row],[pledged]]/Table1[[#This Row],[backers_count]]</f>
        <v>8</v>
      </c>
      <c r="O2425" s="1">
        <f t="shared" si="113"/>
        <v>0</v>
      </c>
      <c r="P2425" s="5" t="s">
        <v>8283</v>
      </c>
      <c r="Q2425" s="1" t="s">
        <v>8337</v>
      </c>
      <c r="R2425" s="1" t="s">
        <v>8338</v>
      </c>
      <c r="S2425" s="9">
        <f t="shared" si="111"/>
        <v>41974.704745370371</v>
      </c>
      <c r="T2425" s="11">
        <f t="shared" si="112"/>
        <v>42004.704745370371</v>
      </c>
      <c r="U2425" s="12" t="str">
        <f>TEXT(Table1[[#This Row],[Date Created Conversion (Launched at)]],"mmmm")</f>
        <v>December</v>
      </c>
      <c r="V2425" s="12">
        <f>YEAR(Table1[[#This Row],[Date Created Conversion (Launched at)]])</f>
        <v>2014</v>
      </c>
    </row>
    <row r="2426" spans="1:22" ht="28.7" x14ac:dyDescent="0.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 s="8">
        <v>1414445108</v>
      </c>
      <c r="J2426" s="8">
        <v>1411853108</v>
      </c>
      <c r="K2426" t="b">
        <v>0</v>
      </c>
      <c r="L2426">
        <v>9</v>
      </c>
      <c r="M2426" t="b">
        <v>0</v>
      </c>
      <c r="N2426" s="5">
        <f>Table1[[#This Row],[pledged]]/Table1[[#This Row],[backers_count]]</f>
        <v>34.444444444444443</v>
      </c>
      <c r="O2426" s="1">
        <f t="shared" si="113"/>
        <v>1</v>
      </c>
      <c r="P2426" s="5" t="s">
        <v>8283</v>
      </c>
      <c r="Q2426" s="1" t="s">
        <v>8337</v>
      </c>
      <c r="R2426" s="1" t="s">
        <v>8338</v>
      </c>
      <c r="S2426" s="9">
        <f t="shared" si="111"/>
        <v>41909.892453703702</v>
      </c>
      <c r="T2426" s="11">
        <f t="shared" si="112"/>
        <v>41939.892453703702</v>
      </c>
      <c r="U2426" s="12" t="str">
        <f>TEXT(Table1[[#This Row],[Date Created Conversion (Launched at)]],"mmmm")</f>
        <v>September</v>
      </c>
      <c r="V2426" s="12">
        <f>YEAR(Table1[[#This Row],[Date Created Conversion (Launched at)]])</f>
        <v>2014</v>
      </c>
    </row>
    <row r="2427" spans="1:22" ht="43" x14ac:dyDescent="0.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 s="8">
        <v>1464386640</v>
      </c>
      <c r="J2427" s="8">
        <v>1463090149</v>
      </c>
      <c r="K2427" t="b">
        <v>0</v>
      </c>
      <c r="L2427">
        <v>1</v>
      </c>
      <c r="M2427" t="b">
        <v>0</v>
      </c>
      <c r="N2427" s="5">
        <f>Table1[[#This Row],[pledged]]/Table1[[#This Row],[backers_count]]</f>
        <v>1</v>
      </c>
      <c r="O2427" s="1">
        <f t="shared" si="113"/>
        <v>0</v>
      </c>
      <c r="P2427" s="5" t="s">
        <v>8283</v>
      </c>
      <c r="Q2427" s="1" t="s">
        <v>8337</v>
      </c>
      <c r="R2427" s="1" t="s">
        <v>8338</v>
      </c>
      <c r="S2427" s="9">
        <f t="shared" si="111"/>
        <v>42502.913761574076</v>
      </c>
      <c r="T2427" s="11">
        <f t="shared" si="112"/>
        <v>42517.919444444444</v>
      </c>
      <c r="U2427" s="12" t="str">
        <f>TEXT(Table1[[#This Row],[Date Created Conversion (Launched at)]],"mmmm")</f>
        <v>May</v>
      </c>
      <c r="V2427" s="12">
        <f>YEAR(Table1[[#This Row],[Date Created Conversion (Launched at)]])</f>
        <v>2016</v>
      </c>
    </row>
    <row r="2428" spans="1:22" ht="43" x14ac:dyDescent="0.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 s="8">
        <v>1439006692</v>
      </c>
      <c r="J2428" s="8">
        <v>1433822692</v>
      </c>
      <c r="K2428" t="b">
        <v>0</v>
      </c>
      <c r="L2428">
        <v>0</v>
      </c>
      <c r="M2428" t="b">
        <v>0</v>
      </c>
      <c r="N2428" s="5" t="e">
        <f>Table1[[#This Row],[pledged]]/Table1[[#This Row],[backers_count]]</f>
        <v>#DIV/0!</v>
      </c>
      <c r="O2428" s="1">
        <f t="shared" si="113"/>
        <v>0</v>
      </c>
      <c r="P2428" s="5" t="s">
        <v>8283</v>
      </c>
      <c r="Q2428" s="1" t="s">
        <v>8337</v>
      </c>
      <c r="R2428" s="1" t="s">
        <v>8338</v>
      </c>
      <c r="S2428" s="9">
        <f t="shared" si="111"/>
        <v>42164.170046296298</v>
      </c>
      <c r="T2428" s="11">
        <f t="shared" si="112"/>
        <v>42224.170046296298</v>
      </c>
      <c r="U2428" s="12" t="str">
        <f>TEXT(Table1[[#This Row],[Date Created Conversion (Launched at)]],"mmmm")</f>
        <v>June</v>
      </c>
      <c r="V2428" s="12">
        <f>YEAR(Table1[[#This Row],[Date Created Conversion (Launched at)]])</f>
        <v>2015</v>
      </c>
    </row>
    <row r="2429" spans="1:22" ht="28.7" x14ac:dyDescent="0.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 s="8">
        <v>1458715133</v>
      </c>
      <c r="J2429" s="8">
        <v>1455262733</v>
      </c>
      <c r="K2429" t="b">
        <v>0</v>
      </c>
      <c r="L2429">
        <v>1</v>
      </c>
      <c r="M2429" t="b">
        <v>0</v>
      </c>
      <c r="N2429" s="5">
        <f>Table1[[#This Row],[pledged]]/Table1[[#This Row],[backers_count]]</f>
        <v>1</v>
      </c>
      <c r="O2429" s="1">
        <f t="shared" si="113"/>
        <v>0</v>
      </c>
      <c r="P2429" s="5" t="s">
        <v>8283</v>
      </c>
      <c r="Q2429" s="1" t="s">
        <v>8337</v>
      </c>
      <c r="R2429" s="1" t="s">
        <v>8338</v>
      </c>
      <c r="S2429" s="9">
        <f t="shared" si="111"/>
        <v>42412.318668981483</v>
      </c>
      <c r="T2429" s="11">
        <f t="shared" si="112"/>
        <v>42452.277002314819</v>
      </c>
      <c r="U2429" s="12" t="str">
        <f>TEXT(Table1[[#This Row],[Date Created Conversion (Launched at)]],"mmmm")</f>
        <v>February</v>
      </c>
      <c r="V2429" s="12">
        <f>YEAR(Table1[[#This Row],[Date Created Conversion (Launched at)]])</f>
        <v>2016</v>
      </c>
    </row>
    <row r="2430" spans="1:22" ht="28.7" x14ac:dyDescent="0.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 s="8">
        <v>1426182551</v>
      </c>
      <c r="J2430" s="8">
        <v>1423594151</v>
      </c>
      <c r="K2430" t="b">
        <v>0</v>
      </c>
      <c r="L2430">
        <v>1</v>
      </c>
      <c r="M2430" t="b">
        <v>0</v>
      </c>
      <c r="N2430" s="5">
        <f>Table1[[#This Row],[pledged]]/Table1[[#This Row],[backers_count]]</f>
        <v>1</v>
      </c>
      <c r="O2430" s="1">
        <f t="shared" si="113"/>
        <v>0</v>
      </c>
      <c r="P2430" s="5" t="s">
        <v>8283</v>
      </c>
      <c r="Q2430" s="1" t="s">
        <v>8337</v>
      </c>
      <c r="R2430" s="1" t="s">
        <v>8338</v>
      </c>
      <c r="S2430" s="9">
        <f t="shared" si="111"/>
        <v>42045.784155092595</v>
      </c>
      <c r="T2430" s="11">
        <f t="shared" si="112"/>
        <v>42075.742488425924</v>
      </c>
      <c r="U2430" s="12" t="str">
        <f>TEXT(Table1[[#This Row],[Date Created Conversion (Launched at)]],"mmmm")</f>
        <v>February</v>
      </c>
      <c r="V2430" s="12">
        <f>YEAR(Table1[[#This Row],[Date Created Conversion (Launched at)]])</f>
        <v>2015</v>
      </c>
    </row>
    <row r="2431" spans="1:22" ht="43" x14ac:dyDescent="0.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 s="8">
        <v>1486313040</v>
      </c>
      <c r="J2431" s="8">
        <v>1483131966</v>
      </c>
      <c r="K2431" t="b">
        <v>0</v>
      </c>
      <c r="L2431">
        <v>4</v>
      </c>
      <c r="M2431" t="b">
        <v>0</v>
      </c>
      <c r="N2431" s="5">
        <f>Table1[[#This Row],[pledged]]/Table1[[#This Row],[backers_count]]</f>
        <v>501.25</v>
      </c>
      <c r="O2431" s="1">
        <f t="shared" si="113"/>
        <v>1</v>
      </c>
      <c r="P2431" s="5" t="s">
        <v>8283</v>
      </c>
      <c r="Q2431" s="1" t="s">
        <v>8337</v>
      </c>
      <c r="R2431" s="1" t="s">
        <v>8338</v>
      </c>
      <c r="S2431" s="9">
        <f t="shared" si="111"/>
        <v>42734.879236111112</v>
      </c>
      <c r="T2431" s="11">
        <f t="shared" si="112"/>
        <v>42771.697222222225</v>
      </c>
      <c r="U2431" s="12" t="str">
        <f>TEXT(Table1[[#This Row],[Date Created Conversion (Launched at)]],"mmmm")</f>
        <v>December</v>
      </c>
      <c r="V2431" s="12">
        <f>YEAR(Table1[[#This Row],[Date Created Conversion (Launched at)]])</f>
        <v>2016</v>
      </c>
    </row>
    <row r="2432" spans="1:22" ht="43" x14ac:dyDescent="0.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 s="8">
        <v>1455246504</v>
      </c>
      <c r="J2432" s="8">
        <v>1452654504</v>
      </c>
      <c r="K2432" t="b">
        <v>0</v>
      </c>
      <c r="L2432">
        <v>2</v>
      </c>
      <c r="M2432" t="b">
        <v>0</v>
      </c>
      <c r="N2432" s="5">
        <f>Table1[[#This Row],[pledged]]/Table1[[#This Row],[backers_count]]</f>
        <v>10.5</v>
      </c>
      <c r="O2432" s="1">
        <f t="shared" si="113"/>
        <v>1</v>
      </c>
      <c r="P2432" s="5" t="s">
        <v>8283</v>
      </c>
      <c r="Q2432" s="1" t="s">
        <v>8337</v>
      </c>
      <c r="R2432" s="1" t="s">
        <v>8338</v>
      </c>
      <c r="S2432" s="9">
        <f t="shared" si="111"/>
        <v>42382.130833333329</v>
      </c>
      <c r="T2432" s="11">
        <f t="shared" si="112"/>
        <v>42412.130833333329</v>
      </c>
      <c r="U2432" s="12" t="str">
        <f>TEXT(Table1[[#This Row],[Date Created Conversion (Launched at)]],"mmmm")</f>
        <v>January</v>
      </c>
      <c r="V2432" s="12">
        <f>YEAR(Table1[[#This Row],[Date Created Conversion (Launched at)]])</f>
        <v>2016</v>
      </c>
    </row>
    <row r="2433" spans="1:22" ht="28.7" x14ac:dyDescent="0.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 s="8">
        <v>1467080613</v>
      </c>
      <c r="J2433" s="8">
        <v>1461896613</v>
      </c>
      <c r="K2433" t="b">
        <v>0</v>
      </c>
      <c r="L2433">
        <v>2</v>
      </c>
      <c r="M2433" t="b">
        <v>0</v>
      </c>
      <c r="N2433" s="5">
        <f>Table1[[#This Row],[pledged]]/Table1[[#This Row],[backers_count]]</f>
        <v>1</v>
      </c>
      <c r="O2433" s="1">
        <f t="shared" si="113"/>
        <v>0</v>
      </c>
      <c r="P2433" s="5" t="s">
        <v>8283</v>
      </c>
      <c r="Q2433" s="1" t="s">
        <v>8337</v>
      </c>
      <c r="R2433" s="1" t="s">
        <v>8338</v>
      </c>
      <c r="S2433" s="9">
        <f t="shared" si="111"/>
        <v>42489.099687499998</v>
      </c>
      <c r="T2433" s="11">
        <f t="shared" si="112"/>
        <v>42549.099687499998</v>
      </c>
      <c r="U2433" s="12" t="str">
        <f>TEXT(Table1[[#This Row],[Date Created Conversion (Launched at)]],"mmmm")</f>
        <v>April</v>
      </c>
      <c r="V2433" s="12">
        <f>YEAR(Table1[[#This Row],[Date Created Conversion (Launched at)]])</f>
        <v>2016</v>
      </c>
    </row>
    <row r="2434" spans="1:22" ht="43" x14ac:dyDescent="0.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 s="8">
        <v>1425791697</v>
      </c>
      <c r="J2434" s="8">
        <v>1423199697</v>
      </c>
      <c r="K2434" t="b">
        <v>0</v>
      </c>
      <c r="L2434">
        <v>2</v>
      </c>
      <c r="M2434" t="b">
        <v>0</v>
      </c>
      <c r="N2434" s="5">
        <f>Table1[[#This Row],[pledged]]/Table1[[#This Row],[backers_count]]</f>
        <v>1</v>
      </c>
      <c r="O2434" s="1">
        <f t="shared" si="113"/>
        <v>0</v>
      </c>
      <c r="P2434" s="5" t="s">
        <v>8283</v>
      </c>
      <c r="Q2434" s="1" t="s">
        <v>8337</v>
      </c>
      <c r="R2434" s="1" t="s">
        <v>8338</v>
      </c>
      <c r="S2434" s="9">
        <f t="shared" ref="S2434:S2497" si="114">(J2434/86400)+DATE(1970,1,1)</f>
        <v>42041.218715277777</v>
      </c>
      <c r="T2434" s="11">
        <f t="shared" ref="T2434:T2497" si="115">(I2434/86400)+DATE(1970,1,1)</f>
        <v>42071.218715277777</v>
      </c>
      <c r="U2434" s="12" t="str">
        <f>TEXT(Table1[[#This Row],[Date Created Conversion (Launched at)]],"mmmm")</f>
        <v>February</v>
      </c>
      <c r="V2434" s="12">
        <f>YEAR(Table1[[#This Row],[Date Created Conversion (Launched at)]])</f>
        <v>2015</v>
      </c>
    </row>
    <row r="2435" spans="1:22" ht="43" x14ac:dyDescent="0.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 s="8">
        <v>1456608943</v>
      </c>
      <c r="J2435" s="8">
        <v>1454016943</v>
      </c>
      <c r="K2435" t="b">
        <v>0</v>
      </c>
      <c r="L2435">
        <v>0</v>
      </c>
      <c r="M2435" t="b">
        <v>0</v>
      </c>
      <c r="N2435" s="5" t="e">
        <f>Table1[[#This Row],[pledged]]/Table1[[#This Row],[backers_count]]</f>
        <v>#DIV/0!</v>
      </c>
      <c r="O2435" s="1">
        <f t="shared" ref="O2435:O2498" si="116">ROUND(($E2435/$D2435)*100,0)</f>
        <v>0</v>
      </c>
      <c r="P2435" s="5" t="s">
        <v>8283</v>
      </c>
      <c r="Q2435" s="1" t="s">
        <v>8337</v>
      </c>
      <c r="R2435" s="1" t="s">
        <v>8338</v>
      </c>
      <c r="S2435" s="9">
        <f t="shared" si="114"/>
        <v>42397.89980324074</v>
      </c>
      <c r="T2435" s="11">
        <f t="shared" si="115"/>
        <v>42427.89980324074</v>
      </c>
      <c r="U2435" s="12" t="str">
        <f>TEXT(Table1[[#This Row],[Date Created Conversion (Launched at)]],"mmmm")</f>
        <v>January</v>
      </c>
      <c r="V2435" s="12">
        <f>YEAR(Table1[[#This Row],[Date Created Conversion (Launched at)]])</f>
        <v>2016</v>
      </c>
    </row>
    <row r="2436" spans="1:22" ht="43" x14ac:dyDescent="0.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 s="8">
        <v>1438662474</v>
      </c>
      <c r="J2436" s="8">
        <v>1435206474</v>
      </c>
      <c r="K2436" t="b">
        <v>0</v>
      </c>
      <c r="L2436">
        <v>2</v>
      </c>
      <c r="M2436" t="b">
        <v>0</v>
      </c>
      <c r="N2436" s="5">
        <f>Table1[[#This Row],[pledged]]/Table1[[#This Row],[backers_count]]</f>
        <v>13</v>
      </c>
      <c r="O2436" s="1">
        <f t="shared" si="116"/>
        <v>0</v>
      </c>
      <c r="P2436" s="5" t="s">
        <v>8283</v>
      </c>
      <c r="Q2436" s="1" t="s">
        <v>8337</v>
      </c>
      <c r="R2436" s="1" t="s">
        <v>8338</v>
      </c>
      <c r="S2436" s="9">
        <f t="shared" si="114"/>
        <v>42180.186041666668</v>
      </c>
      <c r="T2436" s="11">
        <f t="shared" si="115"/>
        <v>42220.186041666668</v>
      </c>
      <c r="U2436" s="12" t="str">
        <f>TEXT(Table1[[#This Row],[Date Created Conversion (Launched at)]],"mmmm")</f>
        <v>June</v>
      </c>
      <c r="V2436" s="12">
        <f>YEAR(Table1[[#This Row],[Date Created Conversion (Launched at)]])</f>
        <v>2015</v>
      </c>
    </row>
    <row r="2437" spans="1:22" ht="43" x14ac:dyDescent="0.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 s="8">
        <v>1444027186</v>
      </c>
      <c r="J2437" s="8">
        <v>1441435186</v>
      </c>
      <c r="K2437" t="b">
        <v>0</v>
      </c>
      <c r="L2437">
        <v>4</v>
      </c>
      <c r="M2437" t="b">
        <v>0</v>
      </c>
      <c r="N2437" s="5">
        <f>Table1[[#This Row],[pledged]]/Table1[[#This Row],[backers_count]]</f>
        <v>306</v>
      </c>
      <c r="O2437" s="1">
        <f t="shared" si="116"/>
        <v>0</v>
      </c>
      <c r="P2437" s="5" t="s">
        <v>8283</v>
      </c>
      <c r="Q2437" s="1" t="s">
        <v>8337</v>
      </c>
      <c r="R2437" s="1" t="s">
        <v>8338</v>
      </c>
      <c r="S2437" s="9">
        <f t="shared" si="114"/>
        <v>42252.277615740742</v>
      </c>
      <c r="T2437" s="11">
        <f t="shared" si="115"/>
        <v>42282.277615740742</v>
      </c>
      <c r="U2437" s="12" t="str">
        <f>TEXT(Table1[[#This Row],[Date Created Conversion (Launched at)]],"mmmm")</f>
        <v>September</v>
      </c>
      <c r="V2437" s="12">
        <f>YEAR(Table1[[#This Row],[Date Created Conversion (Launched at)]])</f>
        <v>2015</v>
      </c>
    </row>
    <row r="2438" spans="1:22" ht="43" x14ac:dyDescent="0.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 s="8">
        <v>1454078770</v>
      </c>
      <c r="J2438" s="8">
        <v>1448894770</v>
      </c>
      <c r="K2438" t="b">
        <v>0</v>
      </c>
      <c r="L2438">
        <v>2</v>
      </c>
      <c r="M2438" t="b">
        <v>0</v>
      </c>
      <c r="N2438" s="5">
        <f>Table1[[#This Row],[pledged]]/Table1[[#This Row],[backers_count]]</f>
        <v>22.5</v>
      </c>
      <c r="O2438" s="1">
        <f t="shared" si="116"/>
        <v>0</v>
      </c>
      <c r="P2438" s="5" t="s">
        <v>8283</v>
      </c>
      <c r="Q2438" s="1" t="s">
        <v>8337</v>
      </c>
      <c r="R2438" s="1" t="s">
        <v>8338</v>
      </c>
      <c r="S2438" s="9">
        <f t="shared" si="114"/>
        <v>42338.615393518514</v>
      </c>
      <c r="T2438" s="11">
        <f t="shared" si="115"/>
        <v>42398.615393518514</v>
      </c>
      <c r="U2438" s="12" t="str">
        <f>TEXT(Table1[[#This Row],[Date Created Conversion (Launched at)]],"mmmm")</f>
        <v>November</v>
      </c>
      <c r="V2438" s="12">
        <f>YEAR(Table1[[#This Row],[Date Created Conversion (Launched at)]])</f>
        <v>2015</v>
      </c>
    </row>
    <row r="2439" spans="1:22" ht="43" x14ac:dyDescent="0.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 s="8">
        <v>1426615200</v>
      </c>
      <c r="J2439" s="8">
        <v>1422400188</v>
      </c>
      <c r="K2439" t="b">
        <v>0</v>
      </c>
      <c r="L2439">
        <v>0</v>
      </c>
      <c r="M2439" t="b">
        <v>0</v>
      </c>
      <c r="N2439" s="5" t="e">
        <f>Table1[[#This Row],[pledged]]/Table1[[#This Row],[backers_count]]</f>
        <v>#DIV/0!</v>
      </c>
      <c r="O2439" s="1">
        <f t="shared" si="116"/>
        <v>0</v>
      </c>
      <c r="P2439" s="5" t="s">
        <v>8283</v>
      </c>
      <c r="Q2439" s="1" t="s">
        <v>8337</v>
      </c>
      <c r="R2439" s="1" t="s">
        <v>8338</v>
      </c>
      <c r="S2439" s="9">
        <f t="shared" si="114"/>
        <v>42031.965138888889</v>
      </c>
      <c r="T2439" s="11">
        <f t="shared" si="115"/>
        <v>42080.75</v>
      </c>
      <c r="U2439" s="12" t="str">
        <f>TEXT(Table1[[#This Row],[Date Created Conversion (Launched at)]],"mmmm")</f>
        <v>January</v>
      </c>
      <c r="V2439" s="12">
        <f>YEAR(Table1[[#This Row],[Date Created Conversion (Launched at)]])</f>
        <v>2015</v>
      </c>
    </row>
    <row r="2440" spans="1:22" ht="43" x14ac:dyDescent="0.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 s="8">
        <v>1449529062</v>
      </c>
      <c r="J2440" s="8">
        <v>1444341462</v>
      </c>
      <c r="K2440" t="b">
        <v>0</v>
      </c>
      <c r="L2440">
        <v>1</v>
      </c>
      <c r="M2440" t="b">
        <v>0</v>
      </c>
      <c r="N2440" s="5">
        <f>Table1[[#This Row],[pledged]]/Table1[[#This Row],[backers_count]]</f>
        <v>50</v>
      </c>
      <c r="O2440" s="1">
        <f t="shared" si="116"/>
        <v>0</v>
      </c>
      <c r="P2440" s="5" t="s">
        <v>8283</v>
      </c>
      <c r="Q2440" s="1" t="s">
        <v>8337</v>
      </c>
      <c r="R2440" s="1" t="s">
        <v>8338</v>
      </c>
      <c r="S2440" s="9">
        <f t="shared" si="114"/>
        <v>42285.91506944444</v>
      </c>
      <c r="T2440" s="11">
        <f t="shared" si="115"/>
        <v>42345.956736111111</v>
      </c>
      <c r="U2440" s="12" t="str">
        <f>TEXT(Table1[[#This Row],[Date Created Conversion (Launched at)]],"mmmm")</f>
        <v>October</v>
      </c>
      <c r="V2440" s="12">
        <f>YEAR(Table1[[#This Row],[Date Created Conversion (Launched at)]])</f>
        <v>2015</v>
      </c>
    </row>
    <row r="2441" spans="1:22" ht="43" x14ac:dyDescent="0.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 s="8">
        <v>1445197129</v>
      </c>
      <c r="J2441" s="8">
        <v>1442605129</v>
      </c>
      <c r="K2441" t="b">
        <v>0</v>
      </c>
      <c r="L2441">
        <v>0</v>
      </c>
      <c r="M2441" t="b">
        <v>0</v>
      </c>
      <c r="N2441" s="5" t="e">
        <f>Table1[[#This Row],[pledged]]/Table1[[#This Row],[backers_count]]</f>
        <v>#DIV/0!</v>
      </c>
      <c r="O2441" s="1">
        <f t="shared" si="116"/>
        <v>0</v>
      </c>
      <c r="P2441" s="5" t="s">
        <v>8283</v>
      </c>
      <c r="Q2441" s="1" t="s">
        <v>8337</v>
      </c>
      <c r="R2441" s="1" t="s">
        <v>8338</v>
      </c>
      <c r="S2441" s="9">
        <f t="shared" si="114"/>
        <v>42265.818622685183</v>
      </c>
      <c r="T2441" s="11">
        <f t="shared" si="115"/>
        <v>42295.818622685183</v>
      </c>
      <c r="U2441" s="12" t="str">
        <f>TEXT(Table1[[#This Row],[Date Created Conversion (Launched at)]],"mmmm")</f>
        <v>September</v>
      </c>
      <c r="V2441" s="12">
        <f>YEAR(Table1[[#This Row],[Date Created Conversion (Launched at)]])</f>
        <v>2015</v>
      </c>
    </row>
    <row r="2442" spans="1:22" ht="28.7" x14ac:dyDescent="0.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 s="8">
        <v>1455399313</v>
      </c>
      <c r="J2442" s="8">
        <v>1452807313</v>
      </c>
      <c r="K2442" t="b">
        <v>0</v>
      </c>
      <c r="L2442">
        <v>2</v>
      </c>
      <c r="M2442" t="b">
        <v>0</v>
      </c>
      <c r="N2442" s="5">
        <f>Table1[[#This Row],[pledged]]/Table1[[#This Row],[backers_count]]</f>
        <v>5</v>
      </c>
      <c r="O2442" s="1">
        <f t="shared" si="116"/>
        <v>0</v>
      </c>
      <c r="P2442" s="5" t="s">
        <v>8283</v>
      </c>
      <c r="Q2442" s="1" t="s">
        <v>8337</v>
      </c>
      <c r="R2442" s="1" t="s">
        <v>8338</v>
      </c>
      <c r="S2442" s="9">
        <f t="shared" si="114"/>
        <v>42383.899456018524</v>
      </c>
      <c r="T2442" s="11">
        <f t="shared" si="115"/>
        <v>42413.899456018524</v>
      </c>
      <c r="U2442" s="12" t="str">
        <f>TEXT(Table1[[#This Row],[Date Created Conversion (Launched at)]],"mmmm")</f>
        <v>January</v>
      </c>
      <c r="V2442" s="12">
        <f>YEAR(Table1[[#This Row],[Date Created Conversion (Launched at)]])</f>
        <v>2016</v>
      </c>
    </row>
    <row r="2443" spans="1:22" ht="28.7" x14ac:dyDescent="0.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 s="8">
        <v>1437627540</v>
      </c>
      <c r="J2443" s="8">
        <v>1435806054</v>
      </c>
      <c r="K2443" t="b">
        <v>0</v>
      </c>
      <c r="L2443">
        <v>109</v>
      </c>
      <c r="M2443" t="b">
        <v>1</v>
      </c>
      <c r="N2443" s="5">
        <f>Table1[[#This Row],[pledged]]/Table1[[#This Row],[backers_count]]</f>
        <v>74.22935779816514</v>
      </c>
      <c r="O2443" s="1">
        <f t="shared" si="116"/>
        <v>108</v>
      </c>
      <c r="P2443" s="5" t="s">
        <v>8297</v>
      </c>
      <c r="Q2443" s="1" t="s">
        <v>8337</v>
      </c>
      <c r="R2443" s="1" t="s">
        <v>8353</v>
      </c>
      <c r="S2443" s="9">
        <f t="shared" si="114"/>
        <v>42187.125625000001</v>
      </c>
      <c r="T2443" s="11">
        <f t="shared" si="115"/>
        <v>42208.207638888889</v>
      </c>
      <c r="U2443" s="12" t="str">
        <f>TEXT(Table1[[#This Row],[Date Created Conversion (Launched at)]],"mmmm")</f>
        <v>July</v>
      </c>
      <c r="V2443" s="12">
        <f>YEAR(Table1[[#This Row],[Date Created Conversion (Launched at)]])</f>
        <v>2015</v>
      </c>
    </row>
    <row r="2444" spans="1:22" ht="28.7" x14ac:dyDescent="0.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 s="8">
        <v>1426777228</v>
      </c>
      <c r="J2444" s="8">
        <v>1424188828</v>
      </c>
      <c r="K2444" t="b">
        <v>0</v>
      </c>
      <c r="L2444">
        <v>372</v>
      </c>
      <c r="M2444" t="b">
        <v>1</v>
      </c>
      <c r="N2444" s="5">
        <f>Table1[[#This Row],[pledged]]/Table1[[#This Row],[backers_count]]</f>
        <v>81.252688172043008</v>
      </c>
      <c r="O2444" s="1">
        <f t="shared" si="116"/>
        <v>126</v>
      </c>
      <c r="P2444" s="5" t="s">
        <v>8297</v>
      </c>
      <c r="Q2444" s="1" t="s">
        <v>8337</v>
      </c>
      <c r="R2444" s="1" t="s">
        <v>8353</v>
      </c>
      <c r="S2444" s="9">
        <f t="shared" si="114"/>
        <v>42052.666990740741</v>
      </c>
      <c r="T2444" s="11">
        <f t="shared" si="115"/>
        <v>42082.625324074077</v>
      </c>
      <c r="U2444" s="12" t="str">
        <f>TEXT(Table1[[#This Row],[Date Created Conversion (Launched at)]],"mmmm")</f>
        <v>February</v>
      </c>
      <c r="V2444" s="12">
        <f>YEAR(Table1[[#This Row],[Date Created Conversion (Launched at)]])</f>
        <v>2015</v>
      </c>
    </row>
    <row r="2445" spans="1:22" ht="43" x14ac:dyDescent="0.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 s="8">
        <v>1408114822</v>
      </c>
      <c r="J2445" s="8">
        <v>1405522822</v>
      </c>
      <c r="K2445" t="b">
        <v>0</v>
      </c>
      <c r="L2445">
        <v>311</v>
      </c>
      <c r="M2445" t="b">
        <v>1</v>
      </c>
      <c r="N2445" s="5">
        <f>Table1[[#This Row],[pledged]]/Table1[[#This Row],[backers_count]]</f>
        <v>130.23469453376205</v>
      </c>
      <c r="O2445" s="1">
        <f t="shared" si="116"/>
        <v>203</v>
      </c>
      <c r="P2445" s="5" t="s">
        <v>8297</v>
      </c>
      <c r="Q2445" s="1" t="s">
        <v>8337</v>
      </c>
      <c r="R2445" s="1" t="s">
        <v>8353</v>
      </c>
      <c r="S2445" s="9">
        <f t="shared" si="114"/>
        <v>41836.625254629631</v>
      </c>
      <c r="T2445" s="11">
        <f t="shared" si="115"/>
        <v>41866.625254629631</v>
      </c>
      <c r="U2445" s="12" t="str">
        <f>TEXT(Table1[[#This Row],[Date Created Conversion (Launched at)]],"mmmm")</f>
        <v>July</v>
      </c>
      <c r="V2445" s="12">
        <f>YEAR(Table1[[#This Row],[Date Created Conversion (Launched at)]])</f>
        <v>2014</v>
      </c>
    </row>
    <row r="2446" spans="1:22" ht="43" x14ac:dyDescent="0.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 s="8">
        <v>1464199591</v>
      </c>
      <c r="J2446" s="8">
        <v>1461607591</v>
      </c>
      <c r="K2446" t="b">
        <v>0</v>
      </c>
      <c r="L2446">
        <v>61</v>
      </c>
      <c r="M2446" t="b">
        <v>1</v>
      </c>
      <c r="N2446" s="5">
        <f>Table1[[#This Row],[pledged]]/Table1[[#This Row],[backers_count]]</f>
        <v>53.409836065573771</v>
      </c>
      <c r="O2446" s="1">
        <f t="shared" si="116"/>
        <v>109</v>
      </c>
      <c r="P2446" s="5" t="s">
        <v>8297</v>
      </c>
      <c r="Q2446" s="1" t="s">
        <v>8337</v>
      </c>
      <c r="R2446" s="1" t="s">
        <v>8353</v>
      </c>
      <c r="S2446" s="9">
        <f t="shared" si="114"/>
        <v>42485.754525462966</v>
      </c>
      <c r="T2446" s="11">
        <f t="shared" si="115"/>
        <v>42515.754525462966</v>
      </c>
      <c r="U2446" s="12" t="str">
        <f>TEXT(Table1[[#This Row],[Date Created Conversion (Launched at)]],"mmmm")</f>
        <v>April</v>
      </c>
      <c r="V2446" s="12">
        <f>YEAR(Table1[[#This Row],[Date Created Conversion (Launched at)]])</f>
        <v>2016</v>
      </c>
    </row>
    <row r="2447" spans="1:22" ht="57.35" x14ac:dyDescent="0.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 s="8">
        <v>1443242021</v>
      </c>
      <c r="J2447" s="8">
        <v>1440650021</v>
      </c>
      <c r="K2447" t="b">
        <v>0</v>
      </c>
      <c r="L2447">
        <v>115</v>
      </c>
      <c r="M2447" t="b">
        <v>1</v>
      </c>
      <c r="N2447" s="5">
        <f>Table1[[#This Row],[pledged]]/Table1[[#This Row],[backers_count]]</f>
        <v>75.130434782608702</v>
      </c>
      <c r="O2447" s="1">
        <f t="shared" si="116"/>
        <v>173</v>
      </c>
      <c r="P2447" s="5" t="s">
        <v>8297</v>
      </c>
      <c r="Q2447" s="1" t="s">
        <v>8337</v>
      </c>
      <c r="R2447" s="1" t="s">
        <v>8353</v>
      </c>
      <c r="S2447" s="9">
        <f t="shared" si="114"/>
        <v>42243.190057870372</v>
      </c>
      <c r="T2447" s="11">
        <f t="shared" si="115"/>
        <v>42273.190057870372</v>
      </c>
      <c r="U2447" s="12" t="str">
        <f>TEXT(Table1[[#This Row],[Date Created Conversion (Launched at)]],"mmmm")</f>
        <v>August</v>
      </c>
      <c r="V2447" s="12">
        <f>YEAR(Table1[[#This Row],[Date Created Conversion (Launched at)]])</f>
        <v>2015</v>
      </c>
    </row>
    <row r="2448" spans="1:22" ht="43" x14ac:dyDescent="0.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 s="8">
        <v>1480174071</v>
      </c>
      <c r="J2448" s="8">
        <v>1477578471</v>
      </c>
      <c r="K2448" t="b">
        <v>0</v>
      </c>
      <c r="L2448">
        <v>111</v>
      </c>
      <c r="M2448" t="b">
        <v>1</v>
      </c>
      <c r="N2448" s="5">
        <f>Table1[[#This Row],[pledged]]/Table1[[#This Row],[backers_count]]</f>
        <v>75.666666666666671</v>
      </c>
      <c r="O2448" s="1">
        <f t="shared" si="116"/>
        <v>168</v>
      </c>
      <c r="P2448" s="5" t="s">
        <v>8297</v>
      </c>
      <c r="Q2448" s="1" t="s">
        <v>8337</v>
      </c>
      <c r="R2448" s="1" t="s">
        <v>8353</v>
      </c>
      <c r="S2448" s="9">
        <f t="shared" si="114"/>
        <v>42670.602673611109</v>
      </c>
      <c r="T2448" s="11">
        <f t="shared" si="115"/>
        <v>42700.64434027778</v>
      </c>
      <c r="U2448" s="12" t="str">
        <f>TEXT(Table1[[#This Row],[Date Created Conversion (Launched at)]],"mmmm")</f>
        <v>October</v>
      </c>
      <c r="V2448" s="12">
        <f>YEAR(Table1[[#This Row],[Date Created Conversion (Launched at)]])</f>
        <v>2016</v>
      </c>
    </row>
    <row r="2449" spans="1:22" ht="43" x14ac:dyDescent="0.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 s="8">
        <v>1478923200</v>
      </c>
      <c r="J2449" s="8">
        <v>1476184593</v>
      </c>
      <c r="K2449" t="b">
        <v>0</v>
      </c>
      <c r="L2449">
        <v>337</v>
      </c>
      <c r="M2449" t="b">
        <v>1</v>
      </c>
      <c r="N2449" s="5">
        <f>Table1[[#This Row],[pledged]]/Table1[[#This Row],[backers_count]]</f>
        <v>31.691394658753708</v>
      </c>
      <c r="O2449" s="1">
        <f t="shared" si="116"/>
        <v>427</v>
      </c>
      <c r="P2449" s="5" t="s">
        <v>8297</v>
      </c>
      <c r="Q2449" s="1" t="s">
        <v>8337</v>
      </c>
      <c r="R2449" s="1" t="s">
        <v>8353</v>
      </c>
      <c r="S2449" s="9">
        <f t="shared" si="114"/>
        <v>42654.469826388886</v>
      </c>
      <c r="T2449" s="11">
        <f t="shared" si="115"/>
        <v>42686.166666666672</v>
      </c>
      <c r="U2449" s="12" t="str">
        <f>TEXT(Table1[[#This Row],[Date Created Conversion (Launched at)]],"mmmm")</f>
        <v>October</v>
      </c>
      <c r="V2449" s="12">
        <f>YEAR(Table1[[#This Row],[Date Created Conversion (Launched at)]])</f>
        <v>2016</v>
      </c>
    </row>
    <row r="2450" spans="1:22" ht="43" x14ac:dyDescent="0.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 s="8">
        <v>1472621760</v>
      </c>
      <c r="J2450" s="8">
        <v>1472110513</v>
      </c>
      <c r="K2450" t="b">
        <v>0</v>
      </c>
      <c r="L2450">
        <v>9</v>
      </c>
      <c r="M2450" t="b">
        <v>1</v>
      </c>
      <c r="N2450" s="5">
        <f>Table1[[#This Row],[pledged]]/Table1[[#This Row],[backers_count]]</f>
        <v>47.777777777777779</v>
      </c>
      <c r="O2450" s="1">
        <f t="shared" si="116"/>
        <v>108</v>
      </c>
      <c r="P2450" s="5" t="s">
        <v>8297</v>
      </c>
      <c r="Q2450" s="1" t="s">
        <v>8337</v>
      </c>
      <c r="R2450" s="1" t="s">
        <v>8353</v>
      </c>
      <c r="S2450" s="9">
        <f t="shared" si="114"/>
        <v>42607.316122685181</v>
      </c>
      <c r="T2450" s="11">
        <f t="shared" si="115"/>
        <v>42613.233333333337</v>
      </c>
      <c r="U2450" s="12" t="str">
        <f>TEXT(Table1[[#This Row],[Date Created Conversion (Launched at)]],"mmmm")</f>
        <v>August</v>
      </c>
      <c r="V2450" s="12">
        <f>YEAR(Table1[[#This Row],[Date Created Conversion (Launched at)]])</f>
        <v>2016</v>
      </c>
    </row>
    <row r="2451" spans="1:22" ht="43" x14ac:dyDescent="0.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 s="8">
        <v>1417321515</v>
      </c>
      <c r="J2451" s="8">
        <v>1414725915</v>
      </c>
      <c r="K2451" t="b">
        <v>0</v>
      </c>
      <c r="L2451">
        <v>120</v>
      </c>
      <c r="M2451" t="b">
        <v>1</v>
      </c>
      <c r="N2451" s="5">
        <f>Table1[[#This Row],[pledged]]/Table1[[#This Row],[backers_count]]</f>
        <v>90</v>
      </c>
      <c r="O2451" s="1">
        <f t="shared" si="116"/>
        <v>108</v>
      </c>
      <c r="P2451" s="5" t="s">
        <v>8297</v>
      </c>
      <c r="Q2451" s="1" t="s">
        <v>8337</v>
      </c>
      <c r="R2451" s="1" t="s">
        <v>8353</v>
      </c>
      <c r="S2451" s="9">
        <f t="shared" si="114"/>
        <v>41943.142534722225</v>
      </c>
      <c r="T2451" s="11">
        <f t="shared" si="115"/>
        <v>41973.184201388889</v>
      </c>
      <c r="U2451" s="12" t="str">
        <f>TEXT(Table1[[#This Row],[Date Created Conversion (Launched at)]],"mmmm")</f>
        <v>October</v>
      </c>
      <c r="V2451" s="12">
        <f>YEAR(Table1[[#This Row],[Date Created Conversion (Launched at)]])</f>
        <v>2014</v>
      </c>
    </row>
    <row r="2452" spans="1:22" ht="43" x14ac:dyDescent="0.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 s="8">
        <v>1414465860</v>
      </c>
      <c r="J2452" s="8">
        <v>1411177456</v>
      </c>
      <c r="K2452" t="b">
        <v>0</v>
      </c>
      <c r="L2452">
        <v>102</v>
      </c>
      <c r="M2452" t="b">
        <v>1</v>
      </c>
      <c r="N2452" s="5">
        <f>Table1[[#This Row],[pledged]]/Table1[[#This Row],[backers_count]]</f>
        <v>149.31401960784314</v>
      </c>
      <c r="O2452" s="1">
        <f t="shared" si="116"/>
        <v>102</v>
      </c>
      <c r="P2452" s="5" t="s">
        <v>8297</v>
      </c>
      <c r="Q2452" s="1" t="s">
        <v>8337</v>
      </c>
      <c r="R2452" s="1" t="s">
        <v>8353</v>
      </c>
      <c r="S2452" s="9">
        <f t="shared" si="114"/>
        <v>41902.07240740741</v>
      </c>
      <c r="T2452" s="11">
        <f t="shared" si="115"/>
        <v>41940.132638888885</v>
      </c>
      <c r="U2452" s="12" t="str">
        <f>TEXT(Table1[[#This Row],[Date Created Conversion (Launched at)]],"mmmm")</f>
        <v>September</v>
      </c>
      <c r="V2452" s="12">
        <f>YEAR(Table1[[#This Row],[Date Created Conversion (Launched at)]])</f>
        <v>2014</v>
      </c>
    </row>
    <row r="2453" spans="1:22" ht="43" x14ac:dyDescent="0.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 s="8">
        <v>1488750490</v>
      </c>
      <c r="J2453" s="8">
        <v>1487022490</v>
      </c>
      <c r="K2453" t="b">
        <v>0</v>
      </c>
      <c r="L2453">
        <v>186</v>
      </c>
      <c r="M2453" t="b">
        <v>1</v>
      </c>
      <c r="N2453" s="5">
        <f>Table1[[#This Row],[pledged]]/Table1[[#This Row],[backers_count]]</f>
        <v>62.06989247311828</v>
      </c>
      <c r="O2453" s="1">
        <f t="shared" si="116"/>
        <v>115</v>
      </c>
      <c r="P2453" s="5" t="s">
        <v>8297</v>
      </c>
      <c r="Q2453" s="1" t="s">
        <v>8337</v>
      </c>
      <c r="R2453" s="1" t="s">
        <v>8353</v>
      </c>
      <c r="S2453" s="9">
        <f t="shared" si="114"/>
        <v>42779.908449074079</v>
      </c>
      <c r="T2453" s="11">
        <f t="shared" si="115"/>
        <v>42799.908449074079</v>
      </c>
      <c r="U2453" s="12" t="str">
        <f>TEXT(Table1[[#This Row],[Date Created Conversion (Launched at)]],"mmmm")</f>
        <v>February</v>
      </c>
      <c r="V2453" s="12">
        <f>YEAR(Table1[[#This Row],[Date Created Conversion (Launched at)]])</f>
        <v>2017</v>
      </c>
    </row>
    <row r="2454" spans="1:22" ht="43" x14ac:dyDescent="0.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 s="8">
        <v>1451430000</v>
      </c>
      <c r="J2454" s="8">
        <v>1448914500</v>
      </c>
      <c r="K2454" t="b">
        <v>0</v>
      </c>
      <c r="L2454">
        <v>15</v>
      </c>
      <c r="M2454" t="b">
        <v>1</v>
      </c>
      <c r="N2454" s="5">
        <f>Table1[[#This Row],[pledged]]/Table1[[#This Row],[backers_count]]</f>
        <v>53.4</v>
      </c>
      <c r="O2454" s="1">
        <f t="shared" si="116"/>
        <v>134</v>
      </c>
      <c r="P2454" s="5" t="s">
        <v>8297</v>
      </c>
      <c r="Q2454" s="1" t="s">
        <v>8337</v>
      </c>
      <c r="R2454" s="1" t="s">
        <v>8353</v>
      </c>
      <c r="S2454" s="9">
        <f t="shared" si="114"/>
        <v>42338.84375</v>
      </c>
      <c r="T2454" s="11">
        <f t="shared" si="115"/>
        <v>42367.958333333328</v>
      </c>
      <c r="U2454" s="12" t="str">
        <f>TEXT(Table1[[#This Row],[Date Created Conversion (Launched at)]],"mmmm")</f>
        <v>November</v>
      </c>
      <c r="V2454" s="12">
        <f>YEAR(Table1[[#This Row],[Date Created Conversion (Launched at)]])</f>
        <v>2015</v>
      </c>
    </row>
    <row r="2455" spans="1:22" ht="43" x14ac:dyDescent="0.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 s="8">
        <v>1486053409</v>
      </c>
      <c r="J2455" s="8">
        <v>1483461409</v>
      </c>
      <c r="K2455" t="b">
        <v>0</v>
      </c>
      <c r="L2455">
        <v>67</v>
      </c>
      <c r="M2455" t="b">
        <v>1</v>
      </c>
      <c r="N2455" s="5">
        <f>Table1[[#This Row],[pledged]]/Table1[[#This Row],[backers_count]]</f>
        <v>69.268656716417908</v>
      </c>
      <c r="O2455" s="1">
        <f t="shared" si="116"/>
        <v>155</v>
      </c>
      <c r="P2455" s="5" t="s">
        <v>8297</v>
      </c>
      <c r="Q2455" s="1" t="s">
        <v>8337</v>
      </c>
      <c r="R2455" s="1" t="s">
        <v>8353</v>
      </c>
      <c r="S2455" s="9">
        <f t="shared" si="114"/>
        <v>42738.692233796297</v>
      </c>
      <c r="T2455" s="11">
        <f t="shared" si="115"/>
        <v>42768.692233796297</v>
      </c>
      <c r="U2455" s="12" t="str">
        <f>TEXT(Table1[[#This Row],[Date Created Conversion (Launched at)]],"mmmm")</f>
        <v>January</v>
      </c>
      <c r="V2455" s="12">
        <f>YEAR(Table1[[#This Row],[Date Created Conversion (Launched at)]])</f>
        <v>2017</v>
      </c>
    </row>
    <row r="2456" spans="1:22" ht="43" x14ac:dyDescent="0.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 s="8">
        <v>1489207808</v>
      </c>
      <c r="J2456" s="8">
        <v>1486183808</v>
      </c>
      <c r="K2456" t="b">
        <v>0</v>
      </c>
      <c r="L2456">
        <v>130</v>
      </c>
      <c r="M2456" t="b">
        <v>1</v>
      </c>
      <c r="N2456" s="5">
        <f>Table1[[#This Row],[pledged]]/Table1[[#This Row],[backers_count]]</f>
        <v>271.50769230769231</v>
      </c>
      <c r="O2456" s="1">
        <f t="shared" si="116"/>
        <v>101</v>
      </c>
      <c r="P2456" s="5" t="s">
        <v>8297</v>
      </c>
      <c r="Q2456" s="1" t="s">
        <v>8337</v>
      </c>
      <c r="R2456" s="1" t="s">
        <v>8353</v>
      </c>
      <c r="S2456" s="9">
        <f t="shared" si="114"/>
        <v>42770.201481481483</v>
      </c>
      <c r="T2456" s="11">
        <f t="shared" si="115"/>
        <v>42805.201481481483</v>
      </c>
      <c r="U2456" s="12" t="str">
        <f>TEXT(Table1[[#This Row],[Date Created Conversion (Launched at)]],"mmmm")</f>
        <v>February</v>
      </c>
      <c r="V2456" s="12">
        <f>YEAR(Table1[[#This Row],[Date Created Conversion (Launched at)]])</f>
        <v>2017</v>
      </c>
    </row>
    <row r="2457" spans="1:22" ht="43" x14ac:dyDescent="0.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 s="8">
        <v>1461177950</v>
      </c>
      <c r="J2457" s="8">
        <v>1458758750</v>
      </c>
      <c r="K2457" t="b">
        <v>0</v>
      </c>
      <c r="L2457">
        <v>16</v>
      </c>
      <c r="M2457" t="b">
        <v>1</v>
      </c>
      <c r="N2457" s="5">
        <f>Table1[[#This Row],[pledged]]/Table1[[#This Row],[backers_count]]</f>
        <v>34.125</v>
      </c>
      <c r="O2457" s="1">
        <f t="shared" si="116"/>
        <v>182</v>
      </c>
      <c r="P2457" s="5" t="s">
        <v>8297</v>
      </c>
      <c r="Q2457" s="1" t="s">
        <v>8337</v>
      </c>
      <c r="R2457" s="1" t="s">
        <v>8353</v>
      </c>
      <c r="S2457" s="9">
        <f t="shared" si="114"/>
        <v>42452.781828703708</v>
      </c>
      <c r="T2457" s="11">
        <f t="shared" si="115"/>
        <v>42480.781828703708</v>
      </c>
      <c r="U2457" s="12" t="str">
        <f>TEXT(Table1[[#This Row],[Date Created Conversion (Launched at)]],"mmmm")</f>
        <v>March</v>
      </c>
      <c r="V2457" s="12">
        <f>YEAR(Table1[[#This Row],[Date Created Conversion (Launched at)]])</f>
        <v>2016</v>
      </c>
    </row>
    <row r="2458" spans="1:22" ht="43" x14ac:dyDescent="0.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 s="8">
        <v>1488063839</v>
      </c>
      <c r="J2458" s="8">
        <v>1485471839</v>
      </c>
      <c r="K2458" t="b">
        <v>0</v>
      </c>
      <c r="L2458">
        <v>67</v>
      </c>
      <c r="M2458" t="b">
        <v>1</v>
      </c>
      <c r="N2458" s="5">
        <f>Table1[[#This Row],[pledged]]/Table1[[#This Row],[backers_count]]</f>
        <v>40.492537313432834</v>
      </c>
      <c r="O2458" s="1">
        <f t="shared" si="116"/>
        <v>181</v>
      </c>
      <c r="P2458" s="5" t="s">
        <v>8297</v>
      </c>
      <c r="Q2458" s="1" t="s">
        <v>8337</v>
      </c>
      <c r="R2458" s="1" t="s">
        <v>8353</v>
      </c>
      <c r="S2458" s="9">
        <f t="shared" si="114"/>
        <v>42761.961099537039</v>
      </c>
      <c r="T2458" s="11">
        <f t="shared" si="115"/>
        <v>42791.961099537039</v>
      </c>
      <c r="U2458" s="12" t="str">
        <f>TEXT(Table1[[#This Row],[Date Created Conversion (Launched at)]],"mmmm")</f>
        <v>January</v>
      </c>
      <c r="V2458" s="12">
        <f>YEAR(Table1[[#This Row],[Date Created Conversion (Launched at)]])</f>
        <v>2017</v>
      </c>
    </row>
    <row r="2459" spans="1:22" ht="43" x14ac:dyDescent="0.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 s="8">
        <v>1458826056</v>
      </c>
      <c r="J2459" s="8">
        <v>1456237656</v>
      </c>
      <c r="K2459" t="b">
        <v>0</v>
      </c>
      <c r="L2459">
        <v>124</v>
      </c>
      <c r="M2459" t="b">
        <v>1</v>
      </c>
      <c r="N2459" s="5">
        <f>Table1[[#This Row],[pledged]]/Table1[[#This Row],[backers_count]]</f>
        <v>189.75806451612902</v>
      </c>
      <c r="O2459" s="1">
        <f t="shared" si="116"/>
        <v>102</v>
      </c>
      <c r="P2459" s="5" t="s">
        <v>8297</v>
      </c>
      <c r="Q2459" s="1" t="s">
        <v>8337</v>
      </c>
      <c r="R2459" s="1" t="s">
        <v>8353</v>
      </c>
      <c r="S2459" s="9">
        <f t="shared" si="114"/>
        <v>42423.602500000001</v>
      </c>
      <c r="T2459" s="11">
        <f t="shared" si="115"/>
        <v>42453.560833333337</v>
      </c>
      <c r="U2459" s="12" t="str">
        <f>TEXT(Table1[[#This Row],[Date Created Conversion (Launched at)]],"mmmm")</f>
        <v>February</v>
      </c>
      <c r="V2459" s="12">
        <f>YEAR(Table1[[#This Row],[Date Created Conversion (Launched at)]])</f>
        <v>2016</v>
      </c>
    </row>
    <row r="2460" spans="1:22" ht="43" x14ac:dyDescent="0.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 s="8">
        <v>1465498800</v>
      </c>
      <c r="J2460" s="8">
        <v>1462481718</v>
      </c>
      <c r="K2460" t="b">
        <v>0</v>
      </c>
      <c r="L2460">
        <v>80</v>
      </c>
      <c r="M2460" t="b">
        <v>1</v>
      </c>
      <c r="N2460" s="5">
        <f>Table1[[#This Row],[pledged]]/Table1[[#This Row],[backers_count]]</f>
        <v>68.862499999999997</v>
      </c>
      <c r="O2460" s="1">
        <f t="shared" si="116"/>
        <v>110</v>
      </c>
      <c r="P2460" s="5" t="s">
        <v>8297</v>
      </c>
      <c r="Q2460" s="1" t="s">
        <v>8337</v>
      </c>
      <c r="R2460" s="1" t="s">
        <v>8353</v>
      </c>
      <c r="S2460" s="9">
        <f t="shared" si="114"/>
        <v>42495.871736111112</v>
      </c>
      <c r="T2460" s="11">
        <f t="shared" si="115"/>
        <v>42530.791666666672</v>
      </c>
      <c r="U2460" s="12" t="str">
        <f>TEXT(Table1[[#This Row],[Date Created Conversion (Launched at)]],"mmmm")</f>
        <v>May</v>
      </c>
      <c r="V2460" s="12">
        <f>YEAR(Table1[[#This Row],[Date Created Conversion (Launched at)]])</f>
        <v>2016</v>
      </c>
    </row>
    <row r="2461" spans="1:22" ht="43" x14ac:dyDescent="0.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 s="8">
        <v>1458742685</v>
      </c>
      <c r="J2461" s="8">
        <v>1454858285</v>
      </c>
      <c r="K2461" t="b">
        <v>0</v>
      </c>
      <c r="L2461">
        <v>282</v>
      </c>
      <c r="M2461" t="b">
        <v>1</v>
      </c>
      <c r="N2461" s="5">
        <f>Table1[[#This Row],[pledged]]/Table1[[#This Row],[backers_count]]</f>
        <v>108.77659574468085</v>
      </c>
      <c r="O2461" s="1">
        <f t="shared" si="116"/>
        <v>102</v>
      </c>
      <c r="P2461" s="5" t="s">
        <v>8297</v>
      </c>
      <c r="Q2461" s="1" t="s">
        <v>8337</v>
      </c>
      <c r="R2461" s="1" t="s">
        <v>8353</v>
      </c>
      <c r="S2461" s="9">
        <f t="shared" si="114"/>
        <v>42407.637557870374</v>
      </c>
      <c r="T2461" s="11">
        <f t="shared" si="115"/>
        <v>42452.595891203702</v>
      </c>
      <c r="U2461" s="12" t="str">
        <f>TEXT(Table1[[#This Row],[Date Created Conversion (Launched at)]],"mmmm")</f>
        <v>February</v>
      </c>
      <c r="V2461" s="12">
        <f>YEAR(Table1[[#This Row],[Date Created Conversion (Launched at)]])</f>
        <v>2016</v>
      </c>
    </row>
    <row r="2462" spans="1:22" ht="43" x14ac:dyDescent="0.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 s="8">
        <v>1483417020</v>
      </c>
      <c r="J2462" s="8">
        <v>1480480167</v>
      </c>
      <c r="K2462" t="b">
        <v>0</v>
      </c>
      <c r="L2462">
        <v>68</v>
      </c>
      <c r="M2462" t="b">
        <v>1</v>
      </c>
      <c r="N2462" s="5">
        <f>Table1[[#This Row],[pledged]]/Table1[[#This Row],[backers_count]]</f>
        <v>125.98529411764706</v>
      </c>
      <c r="O2462" s="1">
        <f t="shared" si="116"/>
        <v>101</v>
      </c>
      <c r="P2462" s="5" t="s">
        <v>8297</v>
      </c>
      <c r="Q2462" s="1" t="s">
        <v>8337</v>
      </c>
      <c r="R2462" s="1" t="s">
        <v>8353</v>
      </c>
      <c r="S2462" s="9">
        <f t="shared" si="114"/>
        <v>42704.187118055561</v>
      </c>
      <c r="T2462" s="11">
        <f t="shared" si="115"/>
        <v>42738.178472222222</v>
      </c>
      <c r="U2462" s="12" t="str">
        <f>TEXT(Table1[[#This Row],[Date Created Conversion (Launched at)]],"mmmm")</f>
        <v>November</v>
      </c>
      <c r="V2462" s="12">
        <f>YEAR(Table1[[#This Row],[Date Created Conversion (Launched at)]])</f>
        <v>2016</v>
      </c>
    </row>
    <row r="2463" spans="1:22" ht="43" x14ac:dyDescent="0.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 s="8">
        <v>1317438000</v>
      </c>
      <c r="J2463" s="8">
        <v>1314577097</v>
      </c>
      <c r="K2463" t="b">
        <v>0</v>
      </c>
      <c r="L2463">
        <v>86</v>
      </c>
      <c r="M2463" t="b">
        <v>1</v>
      </c>
      <c r="N2463" s="5">
        <f>Table1[[#This Row],[pledged]]/Table1[[#This Row],[backers_count]]</f>
        <v>90.523255813953483</v>
      </c>
      <c r="O2463" s="1">
        <f t="shared" si="116"/>
        <v>104</v>
      </c>
      <c r="P2463" s="5" t="s">
        <v>8278</v>
      </c>
      <c r="Q2463" s="1" t="s">
        <v>8326</v>
      </c>
      <c r="R2463" s="1" t="s">
        <v>8330</v>
      </c>
      <c r="S2463" s="9">
        <f t="shared" si="114"/>
        <v>40784.012696759259</v>
      </c>
      <c r="T2463" s="11">
        <f t="shared" si="115"/>
        <v>40817.125</v>
      </c>
      <c r="U2463" s="12" t="str">
        <f>TEXT(Table1[[#This Row],[Date Created Conversion (Launched at)]],"mmmm")</f>
        <v>August</v>
      </c>
      <c r="V2463" s="12">
        <f>YEAR(Table1[[#This Row],[Date Created Conversion (Launched at)]])</f>
        <v>2011</v>
      </c>
    </row>
    <row r="2464" spans="1:22" ht="43" x14ac:dyDescent="0.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 s="8">
        <v>1342672096</v>
      </c>
      <c r="J2464" s="8">
        <v>1340944096</v>
      </c>
      <c r="K2464" t="b">
        <v>0</v>
      </c>
      <c r="L2464">
        <v>115</v>
      </c>
      <c r="M2464" t="b">
        <v>1</v>
      </c>
      <c r="N2464" s="5">
        <f>Table1[[#This Row],[pledged]]/Table1[[#This Row],[backers_count]]</f>
        <v>28.880434782608695</v>
      </c>
      <c r="O2464" s="1">
        <f t="shared" si="116"/>
        <v>111</v>
      </c>
      <c r="P2464" s="5" t="s">
        <v>8278</v>
      </c>
      <c r="Q2464" s="1" t="s">
        <v>8326</v>
      </c>
      <c r="R2464" s="1" t="s">
        <v>8330</v>
      </c>
      <c r="S2464" s="9">
        <f t="shared" si="114"/>
        <v>41089.186296296299</v>
      </c>
      <c r="T2464" s="11">
        <f t="shared" si="115"/>
        <v>41109.186296296299</v>
      </c>
      <c r="U2464" s="12" t="str">
        <f>TEXT(Table1[[#This Row],[Date Created Conversion (Launched at)]],"mmmm")</f>
        <v>June</v>
      </c>
      <c r="V2464" s="12">
        <f>YEAR(Table1[[#This Row],[Date Created Conversion (Launched at)]])</f>
        <v>2012</v>
      </c>
    </row>
    <row r="2465" spans="1:22" x14ac:dyDescent="0.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 s="8">
        <v>1366138800</v>
      </c>
      <c r="J2465" s="8">
        <v>1362710425</v>
      </c>
      <c r="K2465" t="b">
        <v>0</v>
      </c>
      <c r="L2465">
        <v>75</v>
      </c>
      <c r="M2465" t="b">
        <v>1</v>
      </c>
      <c r="N2465" s="5">
        <f>Table1[[#This Row],[pledged]]/Table1[[#This Row],[backers_count]]</f>
        <v>31</v>
      </c>
      <c r="O2465" s="1">
        <f t="shared" si="116"/>
        <v>116</v>
      </c>
      <c r="P2465" s="5" t="s">
        <v>8278</v>
      </c>
      <c r="Q2465" s="1" t="s">
        <v>8326</v>
      </c>
      <c r="R2465" s="1" t="s">
        <v>8330</v>
      </c>
      <c r="S2465" s="9">
        <f t="shared" si="114"/>
        <v>41341.111400462964</v>
      </c>
      <c r="T2465" s="11">
        <f t="shared" si="115"/>
        <v>41380.791666666664</v>
      </c>
      <c r="U2465" s="12" t="str">
        <f>TEXT(Table1[[#This Row],[Date Created Conversion (Launched at)]],"mmmm")</f>
        <v>March</v>
      </c>
      <c r="V2465" s="12">
        <f>YEAR(Table1[[#This Row],[Date Created Conversion (Launched at)]])</f>
        <v>2013</v>
      </c>
    </row>
    <row r="2466" spans="1:22" ht="43" x14ac:dyDescent="0.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 s="8">
        <v>1443641340</v>
      </c>
      <c r="J2466" s="8">
        <v>1441143397</v>
      </c>
      <c r="K2466" t="b">
        <v>0</v>
      </c>
      <c r="L2466">
        <v>43</v>
      </c>
      <c r="M2466" t="b">
        <v>1</v>
      </c>
      <c r="N2466" s="5">
        <f>Table1[[#This Row],[pledged]]/Table1[[#This Row],[backers_count]]</f>
        <v>51.674418604651166</v>
      </c>
      <c r="O2466" s="1">
        <f t="shared" si="116"/>
        <v>111</v>
      </c>
      <c r="P2466" s="5" t="s">
        <v>8278</v>
      </c>
      <c r="Q2466" s="1" t="s">
        <v>8326</v>
      </c>
      <c r="R2466" s="1" t="s">
        <v>8330</v>
      </c>
      <c r="S2466" s="9">
        <f t="shared" si="114"/>
        <v>42248.90042824074</v>
      </c>
      <c r="T2466" s="11">
        <f t="shared" si="115"/>
        <v>42277.811805555553</v>
      </c>
      <c r="U2466" s="12" t="str">
        <f>TEXT(Table1[[#This Row],[Date Created Conversion (Launched at)]],"mmmm")</f>
        <v>September</v>
      </c>
      <c r="V2466" s="12">
        <f>YEAR(Table1[[#This Row],[Date Created Conversion (Launched at)]])</f>
        <v>2015</v>
      </c>
    </row>
    <row r="2467" spans="1:22" ht="28.7" x14ac:dyDescent="0.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 s="8">
        <v>1348420548</v>
      </c>
      <c r="J2467" s="8">
        <v>1345828548</v>
      </c>
      <c r="K2467" t="b">
        <v>0</v>
      </c>
      <c r="L2467">
        <v>48</v>
      </c>
      <c r="M2467" t="b">
        <v>1</v>
      </c>
      <c r="N2467" s="5">
        <f>Table1[[#This Row],[pledged]]/Table1[[#This Row],[backers_count]]</f>
        <v>26.270833333333332</v>
      </c>
      <c r="O2467" s="1">
        <f t="shared" si="116"/>
        <v>180</v>
      </c>
      <c r="P2467" s="5" t="s">
        <v>8278</v>
      </c>
      <c r="Q2467" s="1" t="s">
        <v>8326</v>
      </c>
      <c r="R2467" s="1" t="s">
        <v>8330</v>
      </c>
      <c r="S2467" s="9">
        <f t="shared" si="114"/>
        <v>41145.719305555554</v>
      </c>
      <c r="T2467" s="11">
        <f t="shared" si="115"/>
        <v>41175.719305555554</v>
      </c>
      <c r="U2467" s="12" t="str">
        <f>TEXT(Table1[[#This Row],[Date Created Conversion (Launched at)]],"mmmm")</f>
        <v>August</v>
      </c>
      <c r="V2467" s="12">
        <f>YEAR(Table1[[#This Row],[Date Created Conversion (Launched at)]])</f>
        <v>2012</v>
      </c>
    </row>
    <row r="2468" spans="1:22" ht="43" x14ac:dyDescent="0.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 s="8">
        <v>1368066453</v>
      </c>
      <c r="J2468" s="8">
        <v>1365474453</v>
      </c>
      <c r="K2468" t="b">
        <v>0</v>
      </c>
      <c r="L2468">
        <v>52</v>
      </c>
      <c r="M2468" t="b">
        <v>1</v>
      </c>
      <c r="N2468" s="5">
        <f>Table1[[#This Row],[pledged]]/Table1[[#This Row],[backers_count]]</f>
        <v>48.07692307692308</v>
      </c>
      <c r="O2468" s="1">
        <f t="shared" si="116"/>
        <v>100</v>
      </c>
      <c r="P2468" s="5" t="s">
        <v>8278</v>
      </c>
      <c r="Q2468" s="1" t="s">
        <v>8326</v>
      </c>
      <c r="R2468" s="1" t="s">
        <v>8330</v>
      </c>
      <c r="S2468" s="9">
        <f t="shared" si="114"/>
        <v>41373.102465277778</v>
      </c>
      <c r="T2468" s="11">
        <f t="shared" si="115"/>
        <v>41403.102465277778</v>
      </c>
      <c r="U2468" s="12" t="str">
        <f>TEXT(Table1[[#This Row],[Date Created Conversion (Launched at)]],"mmmm")</f>
        <v>April</v>
      </c>
      <c r="V2468" s="12">
        <f>YEAR(Table1[[#This Row],[Date Created Conversion (Launched at)]])</f>
        <v>2013</v>
      </c>
    </row>
    <row r="2469" spans="1:22" ht="43" x14ac:dyDescent="0.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 s="8">
        <v>1336669200</v>
      </c>
      <c r="J2469" s="8">
        <v>1335473931</v>
      </c>
      <c r="K2469" t="b">
        <v>0</v>
      </c>
      <c r="L2469">
        <v>43</v>
      </c>
      <c r="M2469" t="b">
        <v>1</v>
      </c>
      <c r="N2469" s="5">
        <f>Table1[[#This Row],[pledged]]/Table1[[#This Row],[backers_count]]</f>
        <v>27.558139534883722</v>
      </c>
      <c r="O2469" s="1">
        <f t="shared" si="116"/>
        <v>119</v>
      </c>
      <c r="P2469" s="5" t="s">
        <v>8278</v>
      </c>
      <c r="Q2469" s="1" t="s">
        <v>8326</v>
      </c>
      <c r="R2469" s="1" t="s">
        <v>8330</v>
      </c>
      <c r="S2469" s="9">
        <f t="shared" si="114"/>
        <v>41025.874201388891</v>
      </c>
      <c r="T2469" s="11">
        <f t="shared" si="115"/>
        <v>41039.708333333336</v>
      </c>
      <c r="U2469" s="12" t="str">
        <f>TEXT(Table1[[#This Row],[Date Created Conversion (Launched at)]],"mmmm")</f>
        <v>April</v>
      </c>
      <c r="V2469" s="12">
        <f>YEAR(Table1[[#This Row],[Date Created Conversion (Launched at)]])</f>
        <v>2012</v>
      </c>
    </row>
    <row r="2470" spans="1:22" ht="28.7" x14ac:dyDescent="0.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 s="8">
        <v>1351400400</v>
      </c>
      <c r="J2470" s="8">
        <v>1348285321</v>
      </c>
      <c r="K2470" t="b">
        <v>0</v>
      </c>
      <c r="L2470">
        <v>58</v>
      </c>
      <c r="M2470" t="b">
        <v>1</v>
      </c>
      <c r="N2470" s="5">
        <f>Table1[[#This Row],[pledged]]/Table1[[#This Row],[backers_count]]</f>
        <v>36.97137931034483</v>
      </c>
      <c r="O2470" s="1">
        <f t="shared" si="116"/>
        <v>107</v>
      </c>
      <c r="P2470" s="5" t="s">
        <v>8278</v>
      </c>
      <c r="Q2470" s="1" t="s">
        <v>8326</v>
      </c>
      <c r="R2470" s="1" t="s">
        <v>8330</v>
      </c>
      <c r="S2470" s="9">
        <f t="shared" si="114"/>
        <v>41174.154178240744</v>
      </c>
      <c r="T2470" s="11">
        <f t="shared" si="115"/>
        <v>41210.208333333336</v>
      </c>
      <c r="U2470" s="12" t="str">
        <f>TEXT(Table1[[#This Row],[Date Created Conversion (Launched at)]],"mmmm")</f>
        <v>September</v>
      </c>
      <c r="V2470" s="12">
        <f>YEAR(Table1[[#This Row],[Date Created Conversion (Launched at)]])</f>
        <v>2012</v>
      </c>
    </row>
    <row r="2471" spans="1:22" ht="43" x14ac:dyDescent="0.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 s="8">
        <v>1297160329</v>
      </c>
      <c r="J2471" s="8">
        <v>1295000329</v>
      </c>
      <c r="K2471" t="b">
        <v>0</v>
      </c>
      <c r="L2471">
        <v>47</v>
      </c>
      <c r="M2471" t="b">
        <v>1</v>
      </c>
      <c r="N2471" s="5">
        <f>Table1[[#This Row],[pledged]]/Table1[[#This Row],[backers_count]]</f>
        <v>29.021276595744681</v>
      </c>
      <c r="O2471" s="1">
        <f t="shared" si="116"/>
        <v>114</v>
      </c>
      <c r="P2471" s="5" t="s">
        <v>8278</v>
      </c>
      <c r="Q2471" s="1" t="s">
        <v>8326</v>
      </c>
      <c r="R2471" s="1" t="s">
        <v>8330</v>
      </c>
      <c r="S2471" s="9">
        <f t="shared" si="114"/>
        <v>40557.429733796293</v>
      </c>
      <c r="T2471" s="11">
        <f t="shared" si="115"/>
        <v>40582.429733796293</v>
      </c>
      <c r="U2471" s="12" t="str">
        <f>TEXT(Table1[[#This Row],[Date Created Conversion (Launched at)]],"mmmm")</f>
        <v>January</v>
      </c>
      <c r="V2471" s="12">
        <f>YEAR(Table1[[#This Row],[Date Created Conversion (Launched at)]])</f>
        <v>2011</v>
      </c>
    </row>
    <row r="2472" spans="1:22" ht="43" x14ac:dyDescent="0.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 s="8">
        <v>1337824055</v>
      </c>
      <c r="J2472" s="8">
        <v>1335232055</v>
      </c>
      <c r="K2472" t="b">
        <v>0</v>
      </c>
      <c r="L2472">
        <v>36</v>
      </c>
      <c r="M2472" t="b">
        <v>1</v>
      </c>
      <c r="N2472" s="5">
        <f>Table1[[#This Row],[pledged]]/Table1[[#This Row],[backers_count]]</f>
        <v>28.65666666666667</v>
      </c>
      <c r="O2472" s="1">
        <f t="shared" si="116"/>
        <v>103</v>
      </c>
      <c r="P2472" s="5" t="s">
        <v>8278</v>
      </c>
      <c r="Q2472" s="1" t="s">
        <v>8326</v>
      </c>
      <c r="R2472" s="1" t="s">
        <v>8330</v>
      </c>
      <c r="S2472" s="9">
        <f t="shared" si="114"/>
        <v>41023.07471064815</v>
      </c>
      <c r="T2472" s="11">
        <f t="shared" si="115"/>
        <v>41053.07471064815</v>
      </c>
      <c r="U2472" s="12" t="str">
        <f>TEXT(Table1[[#This Row],[Date Created Conversion (Launched at)]],"mmmm")</f>
        <v>April</v>
      </c>
      <c r="V2472" s="12">
        <f>YEAR(Table1[[#This Row],[Date Created Conversion (Launched at)]])</f>
        <v>2012</v>
      </c>
    </row>
    <row r="2473" spans="1:22" ht="43" x14ac:dyDescent="0.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 s="8">
        <v>1327535392</v>
      </c>
      <c r="J2473" s="8">
        <v>1324079392</v>
      </c>
      <c r="K2473" t="b">
        <v>0</v>
      </c>
      <c r="L2473">
        <v>17</v>
      </c>
      <c r="M2473" t="b">
        <v>1</v>
      </c>
      <c r="N2473" s="5">
        <f>Table1[[#This Row],[pledged]]/Table1[[#This Row],[backers_count]]</f>
        <v>37.647058823529413</v>
      </c>
      <c r="O2473" s="1">
        <f t="shared" si="116"/>
        <v>128</v>
      </c>
      <c r="P2473" s="5" t="s">
        <v>8278</v>
      </c>
      <c r="Q2473" s="1" t="s">
        <v>8326</v>
      </c>
      <c r="R2473" s="1" t="s">
        <v>8330</v>
      </c>
      <c r="S2473" s="9">
        <f t="shared" si="114"/>
        <v>40893.992962962962</v>
      </c>
      <c r="T2473" s="11">
        <f t="shared" si="115"/>
        <v>40933.992962962962</v>
      </c>
      <c r="U2473" s="12" t="str">
        <f>TEXT(Table1[[#This Row],[Date Created Conversion (Launched at)]],"mmmm")</f>
        <v>December</v>
      </c>
      <c r="V2473" s="12">
        <f>YEAR(Table1[[#This Row],[Date Created Conversion (Launched at)]])</f>
        <v>2011</v>
      </c>
    </row>
    <row r="2474" spans="1:22" ht="57.35" x14ac:dyDescent="0.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 s="8">
        <v>1283562180</v>
      </c>
      <c r="J2474" s="8">
        <v>1277433980</v>
      </c>
      <c r="K2474" t="b">
        <v>0</v>
      </c>
      <c r="L2474">
        <v>104</v>
      </c>
      <c r="M2474" t="b">
        <v>1</v>
      </c>
      <c r="N2474" s="5">
        <f>Table1[[#This Row],[pledged]]/Table1[[#This Row],[backers_count]]</f>
        <v>97.904038461538462</v>
      </c>
      <c r="O2474" s="1">
        <f t="shared" si="116"/>
        <v>136</v>
      </c>
      <c r="P2474" s="5" t="s">
        <v>8278</v>
      </c>
      <c r="Q2474" s="1" t="s">
        <v>8326</v>
      </c>
      <c r="R2474" s="1" t="s">
        <v>8330</v>
      </c>
      <c r="S2474" s="9">
        <f t="shared" si="114"/>
        <v>40354.11550925926</v>
      </c>
      <c r="T2474" s="11">
        <f t="shared" si="115"/>
        <v>40425.043749999997</v>
      </c>
      <c r="U2474" s="12" t="str">
        <f>TEXT(Table1[[#This Row],[Date Created Conversion (Launched at)]],"mmmm")</f>
        <v>June</v>
      </c>
      <c r="V2474" s="12">
        <f>YEAR(Table1[[#This Row],[Date Created Conversion (Launched at)]])</f>
        <v>2010</v>
      </c>
    </row>
    <row r="2475" spans="1:22" ht="43" x14ac:dyDescent="0.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 s="8">
        <v>1352573869</v>
      </c>
      <c r="J2475" s="8">
        <v>1349978269</v>
      </c>
      <c r="K2475" t="b">
        <v>0</v>
      </c>
      <c r="L2475">
        <v>47</v>
      </c>
      <c r="M2475" t="b">
        <v>1</v>
      </c>
      <c r="N2475" s="5">
        <f>Table1[[#This Row],[pledged]]/Table1[[#This Row],[backers_count]]</f>
        <v>42.553191489361701</v>
      </c>
      <c r="O2475" s="1">
        <f t="shared" si="116"/>
        <v>100</v>
      </c>
      <c r="P2475" s="5" t="s">
        <v>8278</v>
      </c>
      <c r="Q2475" s="1" t="s">
        <v>8326</v>
      </c>
      <c r="R2475" s="1" t="s">
        <v>8330</v>
      </c>
      <c r="S2475" s="9">
        <f t="shared" si="114"/>
        <v>41193.748483796298</v>
      </c>
      <c r="T2475" s="11">
        <f t="shared" si="115"/>
        <v>41223.790150462963</v>
      </c>
      <c r="U2475" s="12" t="str">
        <f>TEXT(Table1[[#This Row],[Date Created Conversion (Launched at)]],"mmmm")</f>
        <v>October</v>
      </c>
      <c r="V2475" s="12">
        <f>YEAR(Table1[[#This Row],[Date Created Conversion (Launched at)]])</f>
        <v>2012</v>
      </c>
    </row>
    <row r="2476" spans="1:22" ht="57.35" x14ac:dyDescent="0.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 s="8">
        <v>1286756176</v>
      </c>
      <c r="J2476" s="8">
        <v>1282868176</v>
      </c>
      <c r="K2476" t="b">
        <v>0</v>
      </c>
      <c r="L2476">
        <v>38</v>
      </c>
      <c r="M2476" t="b">
        <v>1</v>
      </c>
      <c r="N2476" s="5">
        <f>Table1[[#This Row],[pledged]]/Table1[[#This Row],[backers_count]]</f>
        <v>131.58368421052631</v>
      </c>
      <c r="O2476" s="1">
        <f t="shared" si="116"/>
        <v>100</v>
      </c>
      <c r="P2476" s="5" t="s">
        <v>8278</v>
      </c>
      <c r="Q2476" s="1" t="s">
        <v>8326</v>
      </c>
      <c r="R2476" s="1" t="s">
        <v>8330</v>
      </c>
      <c r="S2476" s="9">
        <f t="shared" si="114"/>
        <v>40417.011296296296</v>
      </c>
      <c r="T2476" s="11">
        <f t="shared" si="115"/>
        <v>40462.011296296296</v>
      </c>
      <c r="U2476" s="12" t="str">
        <f>TEXT(Table1[[#This Row],[Date Created Conversion (Launched at)]],"mmmm")</f>
        <v>August</v>
      </c>
      <c r="V2476" s="12">
        <f>YEAR(Table1[[#This Row],[Date Created Conversion (Launched at)]])</f>
        <v>2010</v>
      </c>
    </row>
    <row r="2477" spans="1:22" ht="28.7" x14ac:dyDescent="0.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 s="8">
        <v>1278799200</v>
      </c>
      <c r="J2477" s="8">
        <v>1273647255</v>
      </c>
      <c r="K2477" t="b">
        <v>0</v>
      </c>
      <c r="L2477">
        <v>81</v>
      </c>
      <c r="M2477" t="b">
        <v>1</v>
      </c>
      <c r="N2477" s="5">
        <f>Table1[[#This Row],[pledged]]/Table1[[#This Row],[backers_count]]</f>
        <v>32.320987654320987</v>
      </c>
      <c r="O2477" s="1">
        <f t="shared" si="116"/>
        <v>105</v>
      </c>
      <c r="P2477" s="5" t="s">
        <v>8278</v>
      </c>
      <c r="Q2477" s="1" t="s">
        <v>8326</v>
      </c>
      <c r="R2477" s="1" t="s">
        <v>8330</v>
      </c>
      <c r="S2477" s="9">
        <f t="shared" si="114"/>
        <v>40310.287673611107</v>
      </c>
      <c r="T2477" s="11">
        <f t="shared" si="115"/>
        <v>40369.916666666664</v>
      </c>
      <c r="U2477" s="12" t="str">
        <f>TEXT(Table1[[#This Row],[Date Created Conversion (Launched at)]],"mmmm")</f>
        <v>May</v>
      </c>
      <c r="V2477" s="12">
        <f>YEAR(Table1[[#This Row],[Date Created Conversion (Launched at)]])</f>
        <v>2010</v>
      </c>
    </row>
    <row r="2478" spans="1:22" ht="43" x14ac:dyDescent="0.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 s="8">
        <v>1415004770</v>
      </c>
      <c r="J2478" s="8">
        <v>1412149970</v>
      </c>
      <c r="K2478" t="b">
        <v>0</v>
      </c>
      <c r="L2478">
        <v>55</v>
      </c>
      <c r="M2478" t="b">
        <v>1</v>
      </c>
      <c r="N2478" s="5">
        <f>Table1[[#This Row],[pledged]]/Table1[[#This Row],[backers_count]]</f>
        <v>61.103999999999999</v>
      </c>
      <c r="O2478" s="1">
        <f t="shared" si="116"/>
        <v>105</v>
      </c>
      <c r="P2478" s="5" t="s">
        <v>8278</v>
      </c>
      <c r="Q2478" s="1" t="s">
        <v>8326</v>
      </c>
      <c r="R2478" s="1" t="s">
        <v>8330</v>
      </c>
      <c r="S2478" s="9">
        <f t="shared" si="114"/>
        <v>41913.328356481477</v>
      </c>
      <c r="T2478" s="11">
        <f t="shared" si="115"/>
        <v>41946.370023148149</v>
      </c>
      <c r="U2478" s="12" t="str">
        <f>TEXT(Table1[[#This Row],[Date Created Conversion (Launched at)]],"mmmm")</f>
        <v>October</v>
      </c>
      <c r="V2478" s="12">
        <f>YEAR(Table1[[#This Row],[Date Created Conversion (Launched at)]])</f>
        <v>2014</v>
      </c>
    </row>
    <row r="2479" spans="1:22" ht="28.7" x14ac:dyDescent="0.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 s="8">
        <v>1344789345</v>
      </c>
      <c r="J2479" s="8">
        <v>1340901345</v>
      </c>
      <c r="K2479" t="b">
        <v>0</v>
      </c>
      <c r="L2479">
        <v>41</v>
      </c>
      <c r="M2479" t="b">
        <v>1</v>
      </c>
      <c r="N2479" s="5">
        <f>Table1[[#This Row],[pledged]]/Table1[[#This Row],[backers_count]]</f>
        <v>31.341463414634145</v>
      </c>
      <c r="O2479" s="1">
        <f t="shared" si="116"/>
        <v>171</v>
      </c>
      <c r="P2479" s="5" t="s">
        <v>8278</v>
      </c>
      <c r="Q2479" s="1" t="s">
        <v>8326</v>
      </c>
      <c r="R2479" s="1" t="s">
        <v>8330</v>
      </c>
      <c r="S2479" s="9">
        <f t="shared" si="114"/>
        <v>41088.691493055558</v>
      </c>
      <c r="T2479" s="11">
        <f t="shared" si="115"/>
        <v>41133.691493055558</v>
      </c>
      <c r="U2479" s="12" t="str">
        <f>TEXT(Table1[[#This Row],[Date Created Conversion (Launched at)]],"mmmm")</f>
        <v>June</v>
      </c>
      <c r="V2479" s="12">
        <f>YEAR(Table1[[#This Row],[Date Created Conversion (Launched at)]])</f>
        <v>2012</v>
      </c>
    </row>
    <row r="2480" spans="1:22" ht="43" x14ac:dyDescent="0.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 s="8">
        <v>1358117313</v>
      </c>
      <c r="J2480" s="8">
        <v>1355525313</v>
      </c>
      <c r="K2480" t="b">
        <v>0</v>
      </c>
      <c r="L2480">
        <v>79</v>
      </c>
      <c r="M2480" t="b">
        <v>1</v>
      </c>
      <c r="N2480" s="5">
        <f>Table1[[#This Row],[pledged]]/Table1[[#This Row],[backers_count]]</f>
        <v>129.1139240506329</v>
      </c>
      <c r="O2480" s="1">
        <f t="shared" si="116"/>
        <v>128</v>
      </c>
      <c r="P2480" s="5" t="s">
        <v>8278</v>
      </c>
      <c r="Q2480" s="1" t="s">
        <v>8326</v>
      </c>
      <c r="R2480" s="1" t="s">
        <v>8330</v>
      </c>
      <c r="S2480" s="9">
        <f t="shared" si="114"/>
        <v>41257.950381944444</v>
      </c>
      <c r="T2480" s="11">
        <f t="shared" si="115"/>
        <v>41287.950381944444</v>
      </c>
      <c r="U2480" s="12" t="str">
        <f>TEXT(Table1[[#This Row],[Date Created Conversion (Launched at)]],"mmmm")</f>
        <v>December</v>
      </c>
      <c r="V2480" s="12">
        <f>YEAR(Table1[[#This Row],[Date Created Conversion (Launched at)]])</f>
        <v>2012</v>
      </c>
    </row>
    <row r="2481" spans="1:22" ht="28.7" x14ac:dyDescent="0.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 s="8">
        <v>1343440800</v>
      </c>
      <c r="J2481" s="8">
        <v>1342545994</v>
      </c>
      <c r="K2481" t="b">
        <v>0</v>
      </c>
      <c r="L2481">
        <v>16</v>
      </c>
      <c r="M2481" t="b">
        <v>1</v>
      </c>
      <c r="N2481" s="5">
        <f>Table1[[#This Row],[pledged]]/Table1[[#This Row],[backers_count]]</f>
        <v>25.020624999999999</v>
      </c>
      <c r="O2481" s="1">
        <f t="shared" si="116"/>
        <v>133</v>
      </c>
      <c r="P2481" s="5" t="s">
        <v>8278</v>
      </c>
      <c r="Q2481" s="1" t="s">
        <v>8326</v>
      </c>
      <c r="R2481" s="1" t="s">
        <v>8330</v>
      </c>
      <c r="S2481" s="9">
        <f t="shared" si="114"/>
        <v>41107.726782407408</v>
      </c>
      <c r="T2481" s="11">
        <f t="shared" si="115"/>
        <v>41118.083333333336</v>
      </c>
      <c r="U2481" s="12" t="str">
        <f>TEXT(Table1[[#This Row],[Date Created Conversion (Launched at)]],"mmmm")</f>
        <v>July</v>
      </c>
      <c r="V2481" s="12">
        <f>YEAR(Table1[[#This Row],[Date Created Conversion (Launched at)]])</f>
        <v>2012</v>
      </c>
    </row>
    <row r="2482" spans="1:22" ht="43" x14ac:dyDescent="0.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 s="8">
        <v>1444516084</v>
      </c>
      <c r="J2482" s="8">
        <v>1439332084</v>
      </c>
      <c r="K2482" t="b">
        <v>0</v>
      </c>
      <c r="L2482">
        <v>8</v>
      </c>
      <c r="M2482" t="b">
        <v>1</v>
      </c>
      <c r="N2482" s="5">
        <f>Table1[[#This Row],[pledged]]/Table1[[#This Row],[backers_count]]</f>
        <v>250</v>
      </c>
      <c r="O2482" s="1">
        <f t="shared" si="116"/>
        <v>100</v>
      </c>
      <c r="P2482" s="5" t="s">
        <v>8278</v>
      </c>
      <c r="Q2482" s="1" t="s">
        <v>8326</v>
      </c>
      <c r="R2482" s="1" t="s">
        <v>8330</v>
      </c>
      <c r="S2482" s="9">
        <f t="shared" si="114"/>
        <v>42227.936157407406</v>
      </c>
      <c r="T2482" s="11">
        <f t="shared" si="115"/>
        <v>42287.936157407406</v>
      </c>
      <c r="U2482" s="12" t="str">
        <f>TEXT(Table1[[#This Row],[Date Created Conversion (Launched at)]],"mmmm")</f>
        <v>August</v>
      </c>
      <c r="V2482" s="12">
        <f>YEAR(Table1[[#This Row],[Date Created Conversion (Launched at)]])</f>
        <v>2015</v>
      </c>
    </row>
    <row r="2483" spans="1:22" ht="43" x14ac:dyDescent="0.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 s="8">
        <v>1335799808</v>
      </c>
      <c r="J2483" s="8">
        <v>1333207808</v>
      </c>
      <c r="K2483" t="b">
        <v>0</v>
      </c>
      <c r="L2483">
        <v>95</v>
      </c>
      <c r="M2483" t="b">
        <v>1</v>
      </c>
      <c r="N2483" s="5">
        <f>Table1[[#This Row],[pledged]]/Table1[[#This Row],[backers_count]]</f>
        <v>47.541473684210523</v>
      </c>
      <c r="O2483" s="1">
        <f t="shared" si="116"/>
        <v>113</v>
      </c>
      <c r="P2483" s="5" t="s">
        <v>8278</v>
      </c>
      <c r="Q2483" s="1" t="s">
        <v>8326</v>
      </c>
      <c r="R2483" s="1" t="s">
        <v>8330</v>
      </c>
      <c r="S2483" s="9">
        <f t="shared" si="114"/>
        <v>40999.645925925928</v>
      </c>
      <c r="T2483" s="11">
        <f t="shared" si="115"/>
        <v>41029.645925925928</v>
      </c>
      <c r="U2483" s="12" t="str">
        <f>TEXT(Table1[[#This Row],[Date Created Conversion (Launched at)]],"mmmm")</f>
        <v>March</v>
      </c>
      <c r="V2483" s="12">
        <f>YEAR(Table1[[#This Row],[Date Created Conversion (Launched at)]])</f>
        <v>2012</v>
      </c>
    </row>
    <row r="2484" spans="1:22" ht="43" x14ac:dyDescent="0.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 s="8">
        <v>1312224383</v>
      </c>
      <c r="J2484" s="8">
        <v>1308336383</v>
      </c>
      <c r="K2484" t="b">
        <v>0</v>
      </c>
      <c r="L2484">
        <v>25</v>
      </c>
      <c r="M2484" t="b">
        <v>1</v>
      </c>
      <c r="N2484" s="5">
        <f>Table1[[#This Row],[pledged]]/Table1[[#This Row],[backers_count]]</f>
        <v>40.04</v>
      </c>
      <c r="O2484" s="1">
        <f t="shared" si="116"/>
        <v>100</v>
      </c>
      <c r="P2484" s="5" t="s">
        <v>8278</v>
      </c>
      <c r="Q2484" s="1" t="s">
        <v>8326</v>
      </c>
      <c r="R2484" s="1" t="s">
        <v>8330</v>
      </c>
      <c r="S2484" s="9">
        <f t="shared" si="114"/>
        <v>40711.782210648147</v>
      </c>
      <c r="T2484" s="11">
        <f t="shared" si="115"/>
        <v>40756.782210648147</v>
      </c>
      <c r="U2484" s="12" t="str">
        <f>TEXT(Table1[[#This Row],[Date Created Conversion (Launched at)]],"mmmm")</f>
        <v>June</v>
      </c>
      <c r="V2484" s="12">
        <f>YEAR(Table1[[#This Row],[Date Created Conversion (Launched at)]])</f>
        <v>2011</v>
      </c>
    </row>
    <row r="2485" spans="1:22" ht="28.7" x14ac:dyDescent="0.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 s="8">
        <v>1335891603</v>
      </c>
      <c r="J2485" s="8">
        <v>1330711203</v>
      </c>
      <c r="K2485" t="b">
        <v>0</v>
      </c>
      <c r="L2485">
        <v>19</v>
      </c>
      <c r="M2485" t="b">
        <v>1</v>
      </c>
      <c r="N2485" s="5">
        <f>Table1[[#This Row],[pledged]]/Table1[[#This Row],[backers_count]]</f>
        <v>65.84210526315789</v>
      </c>
      <c r="O2485" s="1">
        <f t="shared" si="116"/>
        <v>114</v>
      </c>
      <c r="P2485" s="5" t="s">
        <v>8278</v>
      </c>
      <c r="Q2485" s="1" t="s">
        <v>8326</v>
      </c>
      <c r="R2485" s="1" t="s">
        <v>8330</v>
      </c>
      <c r="S2485" s="9">
        <f t="shared" si="114"/>
        <v>40970.750034722223</v>
      </c>
      <c r="T2485" s="11">
        <f t="shared" si="115"/>
        <v>41030.708368055552</v>
      </c>
      <c r="U2485" s="12" t="str">
        <f>TEXT(Table1[[#This Row],[Date Created Conversion (Launched at)]],"mmmm")</f>
        <v>March</v>
      </c>
      <c r="V2485" s="12">
        <f>YEAR(Table1[[#This Row],[Date Created Conversion (Launched at)]])</f>
        <v>2012</v>
      </c>
    </row>
    <row r="2486" spans="1:22" ht="43" x14ac:dyDescent="0.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 s="8">
        <v>1316124003</v>
      </c>
      <c r="J2486" s="8">
        <v>1313532003</v>
      </c>
      <c r="K2486" t="b">
        <v>0</v>
      </c>
      <c r="L2486">
        <v>90</v>
      </c>
      <c r="M2486" t="b">
        <v>1</v>
      </c>
      <c r="N2486" s="5">
        <f>Table1[[#This Row],[pledged]]/Table1[[#This Row],[backers_count]]</f>
        <v>46.401222222222216</v>
      </c>
      <c r="O2486" s="1">
        <f t="shared" si="116"/>
        <v>119</v>
      </c>
      <c r="P2486" s="5" t="s">
        <v>8278</v>
      </c>
      <c r="Q2486" s="1" t="s">
        <v>8326</v>
      </c>
      <c r="R2486" s="1" t="s">
        <v>8330</v>
      </c>
      <c r="S2486" s="9">
        <f t="shared" si="114"/>
        <v>40771.916701388887</v>
      </c>
      <c r="T2486" s="11">
        <f t="shared" si="115"/>
        <v>40801.916701388887</v>
      </c>
      <c r="U2486" s="12" t="str">
        <f>TEXT(Table1[[#This Row],[Date Created Conversion (Launched at)]],"mmmm")</f>
        <v>August</v>
      </c>
      <c r="V2486" s="12">
        <f>YEAR(Table1[[#This Row],[Date Created Conversion (Launched at)]])</f>
        <v>2011</v>
      </c>
    </row>
    <row r="2487" spans="1:22" ht="43" x14ac:dyDescent="0.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 s="8">
        <v>1318463879</v>
      </c>
      <c r="J2487" s="8">
        <v>1315439879</v>
      </c>
      <c r="K2487" t="b">
        <v>0</v>
      </c>
      <c r="L2487">
        <v>41</v>
      </c>
      <c r="M2487" t="b">
        <v>1</v>
      </c>
      <c r="N2487" s="5">
        <f>Table1[[#This Row],[pledged]]/Table1[[#This Row],[backers_count]]</f>
        <v>50.365853658536587</v>
      </c>
      <c r="O2487" s="1">
        <f t="shared" si="116"/>
        <v>103</v>
      </c>
      <c r="P2487" s="5" t="s">
        <v>8278</v>
      </c>
      <c r="Q2487" s="1" t="s">
        <v>8326</v>
      </c>
      <c r="R2487" s="1" t="s">
        <v>8330</v>
      </c>
      <c r="S2487" s="9">
        <f t="shared" si="114"/>
        <v>40793.998599537037</v>
      </c>
      <c r="T2487" s="11">
        <f t="shared" si="115"/>
        <v>40828.998599537037</v>
      </c>
      <c r="U2487" s="12" t="str">
        <f>TEXT(Table1[[#This Row],[Date Created Conversion (Launched at)]],"mmmm")</f>
        <v>September</v>
      </c>
      <c r="V2487" s="12">
        <f>YEAR(Table1[[#This Row],[Date Created Conversion (Launched at)]])</f>
        <v>2011</v>
      </c>
    </row>
    <row r="2488" spans="1:22" ht="43" x14ac:dyDescent="0.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 s="8">
        <v>1335113976</v>
      </c>
      <c r="J2488" s="8">
        <v>1332521976</v>
      </c>
      <c r="K2488" t="b">
        <v>0</v>
      </c>
      <c r="L2488">
        <v>30</v>
      </c>
      <c r="M2488" t="b">
        <v>1</v>
      </c>
      <c r="N2488" s="5">
        <f>Table1[[#This Row],[pledged]]/Table1[[#This Row],[backers_count]]</f>
        <v>26.566666666666666</v>
      </c>
      <c r="O2488" s="1">
        <f t="shared" si="116"/>
        <v>266</v>
      </c>
      <c r="P2488" s="5" t="s">
        <v>8278</v>
      </c>
      <c r="Q2488" s="1" t="s">
        <v>8326</v>
      </c>
      <c r="R2488" s="1" t="s">
        <v>8330</v>
      </c>
      <c r="S2488" s="9">
        <f t="shared" si="114"/>
        <v>40991.708055555559</v>
      </c>
      <c r="T2488" s="11">
        <f t="shared" si="115"/>
        <v>41021.708055555559</v>
      </c>
      <c r="U2488" s="12" t="str">
        <f>TEXT(Table1[[#This Row],[Date Created Conversion (Launched at)]],"mmmm")</f>
        <v>March</v>
      </c>
      <c r="V2488" s="12">
        <f>YEAR(Table1[[#This Row],[Date Created Conversion (Launched at)]])</f>
        <v>2012</v>
      </c>
    </row>
    <row r="2489" spans="1:22" ht="43" x14ac:dyDescent="0.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 s="8">
        <v>1338083997</v>
      </c>
      <c r="J2489" s="8">
        <v>1335491997</v>
      </c>
      <c r="K2489" t="b">
        <v>0</v>
      </c>
      <c r="L2489">
        <v>38</v>
      </c>
      <c r="M2489" t="b">
        <v>1</v>
      </c>
      <c r="N2489" s="5">
        <f>Table1[[#This Row],[pledged]]/Table1[[#This Row],[backers_count]]</f>
        <v>39.493684210526318</v>
      </c>
      <c r="O2489" s="1">
        <f t="shared" si="116"/>
        <v>100</v>
      </c>
      <c r="P2489" s="5" t="s">
        <v>8278</v>
      </c>
      <c r="Q2489" s="1" t="s">
        <v>8326</v>
      </c>
      <c r="R2489" s="1" t="s">
        <v>8330</v>
      </c>
      <c r="S2489" s="9">
        <f t="shared" si="114"/>
        <v>41026.083298611113</v>
      </c>
      <c r="T2489" s="11">
        <f t="shared" si="115"/>
        <v>41056.083298611113</v>
      </c>
      <c r="U2489" s="12" t="str">
        <f>TEXT(Table1[[#This Row],[Date Created Conversion (Launched at)]],"mmmm")</f>
        <v>April</v>
      </c>
      <c r="V2489" s="12">
        <f>YEAR(Table1[[#This Row],[Date Created Conversion (Launched at)]])</f>
        <v>2012</v>
      </c>
    </row>
    <row r="2490" spans="1:22" ht="43" x14ac:dyDescent="0.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 s="8">
        <v>1321459908</v>
      </c>
      <c r="J2490" s="8">
        <v>1318864308</v>
      </c>
      <c r="K2490" t="b">
        <v>0</v>
      </c>
      <c r="L2490">
        <v>65</v>
      </c>
      <c r="M2490" t="b">
        <v>1</v>
      </c>
      <c r="N2490" s="5">
        <f>Table1[[#This Row],[pledged]]/Table1[[#This Row],[backers_count]]</f>
        <v>49.246153846153845</v>
      </c>
      <c r="O2490" s="1">
        <f t="shared" si="116"/>
        <v>107</v>
      </c>
      <c r="P2490" s="5" t="s">
        <v>8278</v>
      </c>
      <c r="Q2490" s="1" t="s">
        <v>8326</v>
      </c>
      <c r="R2490" s="1" t="s">
        <v>8330</v>
      </c>
      <c r="S2490" s="9">
        <f t="shared" si="114"/>
        <v>40833.633194444446</v>
      </c>
      <c r="T2490" s="11">
        <f t="shared" si="115"/>
        <v>40863.674861111111</v>
      </c>
      <c r="U2490" s="12" t="str">
        <f>TEXT(Table1[[#This Row],[Date Created Conversion (Launched at)]],"mmmm")</f>
        <v>October</v>
      </c>
      <c r="V2490" s="12">
        <f>YEAR(Table1[[#This Row],[Date Created Conversion (Launched at)]])</f>
        <v>2011</v>
      </c>
    </row>
    <row r="2491" spans="1:22" ht="43" x14ac:dyDescent="0.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 s="8">
        <v>1368117239</v>
      </c>
      <c r="J2491" s="8">
        <v>1365525239</v>
      </c>
      <c r="K2491" t="b">
        <v>0</v>
      </c>
      <c r="L2491">
        <v>75</v>
      </c>
      <c r="M2491" t="b">
        <v>1</v>
      </c>
      <c r="N2491" s="5">
        <f>Table1[[#This Row],[pledged]]/Table1[[#This Row],[backers_count]]</f>
        <v>62.38</v>
      </c>
      <c r="O2491" s="1">
        <f t="shared" si="116"/>
        <v>134</v>
      </c>
      <c r="P2491" s="5" t="s">
        <v>8278</v>
      </c>
      <c r="Q2491" s="1" t="s">
        <v>8326</v>
      </c>
      <c r="R2491" s="1" t="s">
        <v>8330</v>
      </c>
      <c r="S2491" s="9">
        <f t="shared" si="114"/>
        <v>41373.690266203703</v>
      </c>
      <c r="T2491" s="11">
        <f t="shared" si="115"/>
        <v>41403.690266203703</v>
      </c>
      <c r="U2491" s="12" t="str">
        <f>TEXT(Table1[[#This Row],[Date Created Conversion (Launched at)]],"mmmm")</f>
        <v>April</v>
      </c>
      <c r="V2491" s="12">
        <f>YEAR(Table1[[#This Row],[Date Created Conversion (Launched at)]])</f>
        <v>2013</v>
      </c>
    </row>
    <row r="2492" spans="1:22" ht="43" x14ac:dyDescent="0.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 s="8">
        <v>1340429276</v>
      </c>
      <c r="J2492" s="8">
        <v>1335245276</v>
      </c>
      <c r="K2492" t="b">
        <v>0</v>
      </c>
      <c r="L2492">
        <v>16</v>
      </c>
      <c r="M2492" t="b">
        <v>1</v>
      </c>
      <c r="N2492" s="5">
        <f>Table1[[#This Row],[pledged]]/Table1[[#This Row],[backers_count]]</f>
        <v>37.9375</v>
      </c>
      <c r="O2492" s="1">
        <f t="shared" si="116"/>
        <v>121</v>
      </c>
      <c r="P2492" s="5" t="s">
        <v>8278</v>
      </c>
      <c r="Q2492" s="1" t="s">
        <v>8326</v>
      </c>
      <c r="R2492" s="1" t="s">
        <v>8330</v>
      </c>
      <c r="S2492" s="9">
        <f t="shared" si="114"/>
        <v>41023.227731481486</v>
      </c>
      <c r="T2492" s="11">
        <f t="shared" si="115"/>
        <v>41083.227731481486</v>
      </c>
      <c r="U2492" s="12" t="str">
        <f>TEXT(Table1[[#This Row],[Date Created Conversion (Launched at)]],"mmmm")</f>
        <v>April</v>
      </c>
      <c r="V2492" s="12">
        <f>YEAR(Table1[[#This Row],[Date Created Conversion (Launched at)]])</f>
        <v>2012</v>
      </c>
    </row>
    <row r="2493" spans="1:22" ht="43" x14ac:dyDescent="0.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 s="8">
        <v>1295142660</v>
      </c>
      <c r="J2493" s="8">
        <v>1293739714</v>
      </c>
      <c r="K2493" t="b">
        <v>0</v>
      </c>
      <c r="L2493">
        <v>10</v>
      </c>
      <c r="M2493" t="b">
        <v>1</v>
      </c>
      <c r="N2493" s="5">
        <f>Table1[[#This Row],[pledged]]/Table1[[#This Row],[backers_count]]</f>
        <v>51.6</v>
      </c>
      <c r="O2493" s="1">
        <f t="shared" si="116"/>
        <v>103</v>
      </c>
      <c r="P2493" s="5" t="s">
        <v>8278</v>
      </c>
      <c r="Q2493" s="1" t="s">
        <v>8326</v>
      </c>
      <c r="R2493" s="1" t="s">
        <v>8330</v>
      </c>
      <c r="S2493" s="9">
        <f t="shared" si="114"/>
        <v>40542.839282407411</v>
      </c>
      <c r="T2493" s="11">
        <f t="shared" si="115"/>
        <v>40559.077083333337</v>
      </c>
      <c r="U2493" s="12" t="str">
        <f>TEXT(Table1[[#This Row],[Date Created Conversion (Launched at)]],"mmmm")</f>
        <v>December</v>
      </c>
      <c r="V2493" s="12">
        <f>YEAR(Table1[[#This Row],[Date Created Conversion (Launched at)]])</f>
        <v>2010</v>
      </c>
    </row>
    <row r="2494" spans="1:22" ht="28.7" x14ac:dyDescent="0.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 s="8">
        <v>1339840740</v>
      </c>
      <c r="J2494" s="8">
        <v>1335397188</v>
      </c>
      <c r="K2494" t="b">
        <v>0</v>
      </c>
      <c r="L2494">
        <v>27</v>
      </c>
      <c r="M2494" t="b">
        <v>1</v>
      </c>
      <c r="N2494" s="5">
        <f>Table1[[#This Row],[pledged]]/Table1[[#This Row],[backers_count]]</f>
        <v>27.777777777777779</v>
      </c>
      <c r="O2494" s="1">
        <f t="shared" si="116"/>
        <v>125</v>
      </c>
      <c r="P2494" s="5" t="s">
        <v>8278</v>
      </c>
      <c r="Q2494" s="1" t="s">
        <v>8326</v>
      </c>
      <c r="R2494" s="1" t="s">
        <v>8330</v>
      </c>
      <c r="S2494" s="9">
        <f t="shared" si="114"/>
        <v>41024.985972222225</v>
      </c>
      <c r="T2494" s="11">
        <f t="shared" si="115"/>
        <v>41076.415972222225</v>
      </c>
      <c r="U2494" s="12" t="str">
        <f>TEXT(Table1[[#This Row],[Date Created Conversion (Launched at)]],"mmmm")</f>
        <v>April</v>
      </c>
      <c r="V2494" s="12">
        <f>YEAR(Table1[[#This Row],[Date Created Conversion (Launched at)]])</f>
        <v>2012</v>
      </c>
    </row>
    <row r="2495" spans="1:22" ht="43" x14ac:dyDescent="0.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 s="8">
        <v>1367208140</v>
      </c>
      <c r="J2495" s="8">
        <v>1363320140</v>
      </c>
      <c r="K2495" t="b">
        <v>0</v>
      </c>
      <c r="L2495">
        <v>259</v>
      </c>
      <c r="M2495" t="b">
        <v>1</v>
      </c>
      <c r="N2495" s="5">
        <f>Table1[[#This Row],[pledged]]/Table1[[#This Row],[backers_count]]</f>
        <v>99.382239382239376</v>
      </c>
      <c r="O2495" s="1">
        <f t="shared" si="116"/>
        <v>129</v>
      </c>
      <c r="P2495" s="5" t="s">
        <v>8278</v>
      </c>
      <c r="Q2495" s="1" t="s">
        <v>8326</v>
      </c>
      <c r="R2495" s="1" t="s">
        <v>8330</v>
      </c>
      <c r="S2495" s="9">
        <f t="shared" si="114"/>
        <v>41348.168287037035</v>
      </c>
      <c r="T2495" s="11">
        <f t="shared" si="115"/>
        <v>41393.168287037035</v>
      </c>
      <c r="U2495" s="12" t="str">
        <f>TEXT(Table1[[#This Row],[Date Created Conversion (Launched at)]],"mmmm")</f>
        <v>March</v>
      </c>
      <c r="V2495" s="12">
        <f>YEAR(Table1[[#This Row],[Date Created Conversion (Launched at)]])</f>
        <v>2013</v>
      </c>
    </row>
    <row r="2496" spans="1:22" ht="43" x14ac:dyDescent="0.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 s="8">
        <v>1337786944</v>
      </c>
      <c r="J2496" s="8">
        <v>1335194944</v>
      </c>
      <c r="K2496" t="b">
        <v>0</v>
      </c>
      <c r="L2496">
        <v>39</v>
      </c>
      <c r="M2496" t="b">
        <v>1</v>
      </c>
      <c r="N2496" s="5">
        <f>Table1[[#This Row],[pledged]]/Table1[[#This Row],[backers_count]]</f>
        <v>38.848205128205123</v>
      </c>
      <c r="O2496" s="1">
        <f t="shared" si="116"/>
        <v>101</v>
      </c>
      <c r="P2496" s="5" t="s">
        <v>8278</v>
      </c>
      <c r="Q2496" s="1" t="s">
        <v>8326</v>
      </c>
      <c r="R2496" s="1" t="s">
        <v>8330</v>
      </c>
      <c r="S2496" s="9">
        <f t="shared" si="114"/>
        <v>41022.645185185189</v>
      </c>
      <c r="T2496" s="11">
        <f t="shared" si="115"/>
        <v>41052.645185185189</v>
      </c>
      <c r="U2496" s="12" t="str">
        <f>TEXT(Table1[[#This Row],[Date Created Conversion (Launched at)]],"mmmm")</f>
        <v>April</v>
      </c>
      <c r="V2496" s="12">
        <f>YEAR(Table1[[#This Row],[Date Created Conversion (Launched at)]])</f>
        <v>2012</v>
      </c>
    </row>
    <row r="2497" spans="1:22" ht="43" x14ac:dyDescent="0.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 s="8">
        <v>1339022575</v>
      </c>
      <c r="J2497" s="8">
        <v>1336430575</v>
      </c>
      <c r="K2497" t="b">
        <v>0</v>
      </c>
      <c r="L2497">
        <v>42</v>
      </c>
      <c r="M2497" t="b">
        <v>1</v>
      </c>
      <c r="N2497" s="5">
        <f>Table1[[#This Row],[pledged]]/Table1[[#This Row],[backers_count]]</f>
        <v>45.548809523809524</v>
      </c>
      <c r="O2497" s="1">
        <f t="shared" si="116"/>
        <v>128</v>
      </c>
      <c r="P2497" s="5" t="s">
        <v>8278</v>
      </c>
      <c r="Q2497" s="1" t="s">
        <v>8326</v>
      </c>
      <c r="R2497" s="1" t="s">
        <v>8330</v>
      </c>
      <c r="S2497" s="9">
        <f t="shared" si="114"/>
        <v>41036.946469907409</v>
      </c>
      <c r="T2497" s="11">
        <f t="shared" si="115"/>
        <v>41066.946469907409</v>
      </c>
      <c r="U2497" s="12" t="str">
        <f>TEXT(Table1[[#This Row],[Date Created Conversion (Launched at)]],"mmmm")</f>
        <v>May</v>
      </c>
      <c r="V2497" s="12">
        <f>YEAR(Table1[[#This Row],[Date Created Conversion (Launched at)]])</f>
        <v>2012</v>
      </c>
    </row>
    <row r="2498" spans="1:22" ht="28.7" x14ac:dyDescent="0.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 s="8">
        <v>1364597692</v>
      </c>
      <c r="J2498" s="8">
        <v>1361577292</v>
      </c>
      <c r="K2498" t="b">
        <v>0</v>
      </c>
      <c r="L2498">
        <v>10</v>
      </c>
      <c r="M2498" t="b">
        <v>1</v>
      </c>
      <c r="N2498" s="5">
        <f>Table1[[#This Row],[pledged]]/Table1[[#This Row],[backers_count]]</f>
        <v>600</v>
      </c>
      <c r="O2498" s="1">
        <f t="shared" si="116"/>
        <v>100</v>
      </c>
      <c r="P2498" s="5" t="s">
        <v>8278</v>
      </c>
      <c r="Q2498" s="1" t="s">
        <v>8326</v>
      </c>
      <c r="R2498" s="1" t="s">
        <v>8330</v>
      </c>
      <c r="S2498" s="9">
        <f t="shared" ref="S2498:S2561" si="117">(J2498/86400)+DATE(1970,1,1)</f>
        <v>41327.996435185181</v>
      </c>
      <c r="T2498" s="11">
        <f t="shared" ref="T2498:T2561" si="118">(I2498/86400)+DATE(1970,1,1)</f>
        <v>41362.954768518517</v>
      </c>
      <c r="U2498" s="12" t="str">
        <f>TEXT(Table1[[#This Row],[Date Created Conversion (Launched at)]],"mmmm")</f>
        <v>February</v>
      </c>
      <c r="V2498" s="12">
        <f>YEAR(Table1[[#This Row],[Date Created Conversion (Launched at)]])</f>
        <v>2013</v>
      </c>
    </row>
    <row r="2499" spans="1:22" ht="43" x14ac:dyDescent="0.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 s="8">
        <v>1312578338</v>
      </c>
      <c r="J2499" s="8">
        <v>1309986338</v>
      </c>
      <c r="K2499" t="b">
        <v>0</v>
      </c>
      <c r="L2499">
        <v>56</v>
      </c>
      <c r="M2499" t="b">
        <v>1</v>
      </c>
      <c r="N2499" s="5">
        <f>Table1[[#This Row],[pledged]]/Table1[[#This Row],[backers_count]]</f>
        <v>80.551071428571419</v>
      </c>
      <c r="O2499" s="1">
        <f t="shared" ref="O2499:O2562" si="119">ROUND(($E2499/$D2499)*100,0)</f>
        <v>113</v>
      </c>
      <c r="P2499" s="5" t="s">
        <v>8278</v>
      </c>
      <c r="Q2499" s="1" t="s">
        <v>8326</v>
      </c>
      <c r="R2499" s="1" t="s">
        <v>8330</v>
      </c>
      <c r="S2499" s="9">
        <f t="shared" si="117"/>
        <v>40730.878912037035</v>
      </c>
      <c r="T2499" s="11">
        <f t="shared" si="118"/>
        <v>40760.878912037035</v>
      </c>
      <c r="U2499" s="12" t="str">
        <f>TEXT(Table1[[#This Row],[Date Created Conversion (Launched at)]],"mmmm")</f>
        <v>July</v>
      </c>
      <c r="V2499" s="12">
        <f>YEAR(Table1[[#This Row],[Date Created Conversion (Launched at)]])</f>
        <v>2011</v>
      </c>
    </row>
    <row r="2500" spans="1:22" ht="43" x14ac:dyDescent="0.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 s="8">
        <v>1422400387</v>
      </c>
      <c r="J2500" s="8">
        <v>1421190787</v>
      </c>
      <c r="K2500" t="b">
        <v>0</v>
      </c>
      <c r="L2500">
        <v>20</v>
      </c>
      <c r="M2500" t="b">
        <v>1</v>
      </c>
      <c r="N2500" s="5">
        <f>Table1[[#This Row],[pledged]]/Table1[[#This Row],[backers_count]]</f>
        <v>52.8</v>
      </c>
      <c r="O2500" s="1">
        <f t="shared" si="119"/>
        <v>106</v>
      </c>
      <c r="P2500" s="5" t="s">
        <v>8278</v>
      </c>
      <c r="Q2500" s="1" t="s">
        <v>8326</v>
      </c>
      <c r="R2500" s="1" t="s">
        <v>8330</v>
      </c>
      <c r="S2500" s="9">
        <f t="shared" si="117"/>
        <v>42017.967442129629</v>
      </c>
      <c r="T2500" s="11">
        <f t="shared" si="118"/>
        <v>42031.967442129629</v>
      </c>
      <c r="U2500" s="12" t="str">
        <f>TEXT(Table1[[#This Row],[Date Created Conversion (Launched at)]],"mmmm")</f>
        <v>January</v>
      </c>
      <c r="V2500" s="12">
        <f>YEAR(Table1[[#This Row],[Date Created Conversion (Launched at)]])</f>
        <v>2015</v>
      </c>
    </row>
    <row r="2501" spans="1:22" ht="43" x14ac:dyDescent="0.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 s="8">
        <v>1356976800</v>
      </c>
      <c r="J2501" s="8">
        <v>1352820837</v>
      </c>
      <c r="K2501" t="b">
        <v>0</v>
      </c>
      <c r="L2501">
        <v>170</v>
      </c>
      <c r="M2501" t="b">
        <v>1</v>
      </c>
      <c r="N2501" s="5">
        <f>Table1[[#This Row],[pledged]]/Table1[[#This Row],[backers_count]]</f>
        <v>47.676470588235297</v>
      </c>
      <c r="O2501" s="1">
        <f t="shared" si="119"/>
        <v>203</v>
      </c>
      <c r="P2501" s="5" t="s">
        <v>8278</v>
      </c>
      <c r="Q2501" s="1" t="s">
        <v>8326</v>
      </c>
      <c r="R2501" s="1" t="s">
        <v>8330</v>
      </c>
      <c r="S2501" s="9">
        <f t="shared" si="117"/>
        <v>41226.648576388892</v>
      </c>
      <c r="T2501" s="11">
        <f t="shared" si="118"/>
        <v>41274.75</v>
      </c>
      <c r="U2501" s="12" t="str">
        <f>TEXT(Table1[[#This Row],[Date Created Conversion (Launched at)]],"mmmm")</f>
        <v>November</v>
      </c>
      <c r="V2501" s="12">
        <f>YEAR(Table1[[#This Row],[Date Created Conversion (Launched at)]])</f>
        <v>2012</v>
      </c>
    </row>
    <row r="2502" spans="1:22" ht="43" x14ac:dyDescent="0.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 s="8">
        <v>1340476375</v>
      </c>
      <c r="J2502" s="8">
        <v>1337884375</v>
      </c>
      <c r="K2502" t="b">
        <v>0</v>
      </c>
      <c r="L2502">
        <v>29</v>
      </c>
      <c r="M2502" t="b">
        <v>1</v>
      </c>
      <c r="N2502" s="5">
        <f>Table1[[#This Row],[pledged]]/Table1[[#This Row],[backers_count]]</f>
        <v>23.448275862068964</v>
      </c>
      <c r="O2502" s="1">
        <f t="shared" si="119"/>
        <v>113</v>
      </c>
      <c r="P2502" s="5" t="s">
        <v>8278</v>
      </c>
      <c r="Q2502" s="1" t="s">
        <v>8326</v>
      </c>
      <c r="R2502" s="1" t="s">
        <v>8330</v>
      </c>
      <c r="S2502" s="9">
        <f t="shared" si="117"/>
        <v>41053.772858796292</v>
      </c>
      <c r="T2502" s="11">
        <f t="shared" si="118"/>
        <v>41083.772858796292</v>
      </c>
      <c r="U2502" s="12" t="str">
        <f>TEXT(Table1[[#This Row],[Date Created Conversion (Launched at)]],"mmmm")</f>
        <v>May</v>
      </c>
      <c r="V2502" s="12">
        <f>YEAR(Table1[[#This Row],[Date Created Conversion (Launched at)]])</f>
        <v>2012</v>
      </c>
    </row>
    <row r="2503" spans="1:22" ht="43" x14ac:dyDescent="0.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 s="8">
        <v>1443379104</v>
      </c>
      <c r="J2503" s="8">
        <v>1440787104</v>
      </c>
      <c r="K2503" t="b">
        <v>0</v>
      </c>
      <c r="L2503">
        <v>7</v>
      </c>
      <c r="M2503" t="b">
        <v>0</v>
      </c>
      <c r="N2503" s="5">
        <f>Table1[[#This Row],[pledged]]/Table1[[#This Row],[backers_count]]</f>
        <v>40.142857142857146</v>
      </c>
      <c r="O2503" s="1">
        <f t="shared" si="119"/>
        <v>3</v>
      </c>
      <c r="P2503" s="5" t="s">
        <v>8298</v>
      </c>
      <c r="Q2503" s="1" t="s">
        <v>8337</v>
      </c>
      <c r="R2503" s="1" t="s">
        <v>8354</v>
      </c>
      <c r="S2503" s="9">
        <f t="shared" si="117"/>
        <v>42244.776666666672</v>
      </c>
      <c r="T2503" s="11">
        <f t="shared" si="118"/>
        <v>42274.776666666672</v>
      </c>
      <c r="U2503" s="12" t="str">
        <f>TEXT(Table1[[#This Row],[Date Created Conversion (Launched at)]],"mmmm")</f>
        <v>August</v>
      </c>
      <c r="V2503" s="12">
        <f>YEAR(Table1[[#This Row],[Date Created Conversion (Launched at)]])</f>
        <v>2015</v>
      </c>
    </row>
    <row r="2504" spans="1:22" ht="43" x14ac:dyDescent="0.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 s="8">
        <v>1411328918</v>
      </c>
      <c r="J2504" s="8">
        <v>1407440918</v>
      </c>
      <c r="K2504" t="b">
        <v>0</v>
      </c>
      <c r="L2504">
        <v>5</v>
      </c>
      <c r="M2504" t="b">
        <v>0</v>
      </c>
      <c r="N2504" s="5">
        <f>Table1[[#This Row],[pledged]]/Table1[[#This Row],[backers_count]]</f>
        <v>17.2</v>
      </c>
      <c r="O2504" s="1">
        <f t="shared" si="119"/>
        <v>0</v>
      </c>
      <c r="P2504" s="5" t="s">
        <v>8298</v>
      </c>
      <c r="Q2504" s="1" t="s">
        <v>8337</v>
      </c>
      <c r="R2504" s="1" t="s">
        <v>8354</v>
      </c>
      <c r="S2504" s="9">
        <f t="shared" si="117"/>
        <v>41858.825439814813</v>
      </c>
      <c r="T2504" s="11">
        <f t="shared" si="118"/>
        <v>41903.825439814813</v>
      </c>
      <c r="U2504" s="12" t="str">
        <f>TEXT(Table1[[#This Row],[Date Created Conversion (Launched at)]],"mmmm")</f>
        <v>August</v>
      </c>
      <c r="V2504" s="12">
        <f>YEAR(Table1[[#This Row],[Date Created Conversion (Launched at)]])</f>
        <v>2014</v>
      </c>
    </row>
    <row r="2505" spans="1:22" ht="43" x14ac:dyDescent="0.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 s="8">
        <v>1465333560</v>
      </c>
      <c r="J2505" s="8">
        <v>1462743308</v>
      </c>
      <c r="K2505" t="b">
        <v>0</v>
      </c>
      <c r="L2505">
        <v>0</v>
      </c>
      <c r="M2505" t="b">
        <v>0</v>
      </c>
      <c r="N2505" s="5" t="e">
        <f>Table1[[#This Row],[pledged]]/Table1[[#This Row],[backers_count]]</f>
        <v>#DIV/0!</v>
      </c>
      <c r="O2505" s="1">
        <f t="shared" si="119"/>
        <v>0</v>
      </c>
      <c r="P2505" s="5" t="s">
        <v>8298</v>
      </c>
      <c r="Q2505" s="1" t="s">
        <v>8337</v>
      </c>
      <c r="R2505" s="1" t="s">
        <v>8354</v>
      </c>
      <c r="S2505" s="9">
        <f t="shared" si="117"/>
        <v>42498.899398148147</v>
      </c>
      <c r="T2505" s="11">
        <f t="shared" si="118"/>
        <v>42528.879166666666</v>
      </c>
      <c r="U2505" s="12" t="str">
        <f>TEXT(Table1[[#This Row],[Date Created Conversion (Launched at)]],"mmmm")</f>
        <v>May</v>
      </c>
      <c r="V2505" s="12">
        <f>YEAR(Table1[[#This Row],[Date Created Conversion (Launched at)]])</f>
        <v>2016</v>
      </c>
    </row>
    <row r="2506" spans="1:22" ht="28.7" x14ac:dyDescent="0.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 s="8">
        <v>1416014534</v>
      </c>
      <c r="J2506" s="8">
        <v>1413418934</v>
      </c>
      <c r="K2506" t="b">
        <v>0</v>
      </c>
      <c r="L2506">
        <v>0</v>
      </c>
      <c r="M2506" t="b">
        <v>0</v>
      </c>
      <c r="N2506" s="5" t="e">
        <f>Table1[[#This Row],[pledged]]/Table1[[#This Row],[backers_count]]</f>
        <v>#DIV/0!</v>
      </c>
      <c r="O2506" s="1">
        <f t="shared" si="119"/>
        <v>0</v>
      </c>
      <c r="P2506" s="5" t="s">
        <v>8298</v>
      </c>
      <c r="Q2506" s="1" t="s">
        <v>8337</v>
      </c>
      <c r="R2506" s="1" t="s">
        <v>8354</v>
      </c>
      <c r="S2506" s="9">
        <f t="shared" si="117"/>
        <v>41928.015439814815</v>
      </c>
      <c r="T2506" s="11">
        <f t="shared" si="118"/>
        <v>41958.057106481487</v>
      </c>
      <c r="U2506" s="12" t="str">
        <f>TEXT(Table1[[#This Row],[Date Created Conversion (Launched at)]],"mmmm")</f>
        <v>October</v>
      </c>
      <c r="V2506" s="12">
        <f>YEAR(Table1[[#This Row],[Date Created Conversion (Launched at)]])</f>
        <v>2014</v>
      </c>
    </row>
    <row r="2507" spans="1:22" ht="57.35" x14ac:dyDescent="0.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 s="8">
        <v>1426292416</v>
      </c>
      <c r="J2507" s="8">
        <v>1423704016</v>
      </c>
      <c r="K2507" t="b">
        <v>0</v>
      </c>
      <c r="L2507">
        <v>0</v>
      </c>
      <c r="M2507" t="b">
        <v>0</v>
      </c>
      <c r="N2507" s="5" t="e">
        <f>Table1[[#This Row],[pledged]]/Table1[[#This Row],[backers_count]]</f>
        <v>#DIV/0!</v>
      </c>
      <c r="O2507" s="1">
        <f t="shared" si="119"/>
        <v>0</v>
      </c>
      <c r="P2507" s="5" t="s">
        <v>8298</v>
      </c>
      <c r="Q2507" s="1" t="s">
        <v>8337</v>
      </c>
      <c r="R2507" s="1" t="s">
        <v>8354</v>
      </c>
      <c r="S2507" s="9">
        <f t="shared" si="117"/>
        <v>42047.05574074074</v>
      </c>
      <c r="T2507" s="11">
        <f t="shared" si="118"/>
        <v>42077.014074074075</v>
      </c>
      <c r="U2507" s="12" t="str">
        <f>TEXT(Table1[[#This Row],[Date Created Conversion (Launched at)]],"mmmm")</f>
        <v>February</v>
      </c>
      <c r="V2507" s="12">
        <f>YEAR(Table1[[#This Row],[Date Created Conversion (Launched at)]])</f>
        <v>2015</v>
      </c>
    </row>
    <row r="2508" spans="1:22" ht="43" x14ac:dyDescent="0.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 s="8">
        <v>1443906000</v>
      </c>
      <c r="J2508" s="8">
        <v>1441955269</v>
      </c>
      <c r="K2508" t="b">
        <v>0</v>
      </c>
      <c r="L2508">
        <v>2</v>
      </c>
      <c r="M2508" t="b">
        <v>0</v>
      </c>
      <c r="N2508" s="5">
        <f>Table1[[#This Row],[pledged]]/Table1[[#This Row],[backers_count]]</f>
        <v>15</v>
      </c>
      <c r="O2508" s="1">
        <f t="shared" si="119"/>
        <v>1</v>
      </c>
      <c r="P2508" s="5" t="s">
        <v>8298</v>
      </c>
      <c r="Q2508" s="1" t="s">
        <v>8337</v>
      </c>
      <c r="R2508" s="1" t="s">
        <v>8354</v>
      </c>
      <c r="S2508" s="9">
        <f t="shared" si="117"/>
        <v>42258.297094907408</v>
      </c>
      <c r="T2508" s="11">
        <f t="shared" si="118"/>
        <v>42280.875</v>
      </c>
      <c r="U2508" s="12" t="str">
        <f>TEXT(Table1[[#This Row],[Date Created Conversion (Launched at)]],"mmmm")</f>
        <v>September</v>
      </c>
      <c r="V2508" s="12">
        <f>YEAR(Table1[[#This Row],[Date Created Conversion (Launched at)]])</f>
        <v>2015</v>
      </c>
    </row>
    <row r="2509" spans="1:22" x14ac:dyDescent="0.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 s="8">
        <v>1431308704</v>
      </c>
      <c r="J2509" s="8">
        <v>1428716704</v>
      </c>
      <c r="K2509" t="b">
        <v>0</v>
      </c>
      <c r="L2509">
        <v>0</v>
      </c>
      <c r="M2509" t="b">
        <v>0</v>
      </c>
      <c r="N2509" s="5" t="e">
        <f>Table1[[#This Row],[pledged]]/Table1[[#This Row],[backers_count]]</f>
        <v>#DIV/0!</v>
      </c>
      <c r="O2509" s="1">
        <f t="shared" si="119"/>
        <v>0</v>
      </c>
      <c r="P2509" s="5" t="s">
        <v>8298</v>
      </c>
      <c r="Q2509" s="1" t="s">
        <v>8337</v>
      </c>
      <c r="R2509" s="1" t="s">
        <v>8354</v>
      </c>
      <c r="S2509" s="9">
        <f t="shared" si="117"/>
        <v>42105.072962962964</v>
      </c>
      <c r="T2509" s="11">
        <f t="shared" si="118"/>
        <v>42135.072962962964</v>
      </c>
      <c r="U2509" s="12" t="str">
        <f>TEXT(Table1[[#This Row],[Date Created Conversion (Launched at)]],"mmmm")</f>
        <v>April</v>
      </c>
      <c r="V2509" s="12">
        <f>YEAR(Table1[[#This Row],[Date Created Conversion (Launched at)]])</f>
        <v>2015</v>
      </c>
    </row>
    <row r="2510" spans="1:22" ht="43" x14ac:dyDescent="0.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 s="8">
        <v>1408056634</v>
      </c>
      <c r="J2510" s="8">
        <v>1405464634</v>
      </c>
      <c r="K2510" t="b">
        <v>0</v>
      </c>
      <c r="L2510">
        <v>0</v>
      </c>
      <c r="M2510" t="b">
        <v>0</v>
      </c>
      <c r="N2510" s="5" t="e">
        <f>Table1[[#This Row],[pledged]]/Table1[[#This Row],[backers_count]]</f>
        <v>#DIV/0!</v>
      </c>
      <c r="O2510" s="1">
        <f t="shared" si="119"/>
        <v>0</v>
      </c>
      <c r="P2510" s="5" t="s">
        <v>8298</v>
      </c>
      <c r="Q2510" s="1" t="s">
        <v>8337</v>
      </c>
      <c r="R2510" s="1" t="s">
        <v>8354</v>
      </c>
      <c r="S2510" s="9">
        <f t="shared" si="117"/>
        <v>41835.951782407406</v>
      </c>
      <c r="T2510" s="11">
        <f t="shared" si="118"/>
        <v>41865.951782407406</v>
      </c>
      <c r="U2510" s="12" t="str">
        <f>TEXT(Table1[[#This Row],[Date Created Conversion (Launched at)]],"mmmm")</f>
        <v>July</v>
      </c>
      <c r="V2510" s="12">
        <f>YEAR(Table1[[#This Row],[Date Created Conversion (Launched at)]])</f>
        <v>2014</v>
      </c>
    </row>
    <row r="2511" spans="1:22" ht="43" x14ac:dyDescent="0.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 s="8">
        <v>1429554349</v>
      </c>
      <c r="J2511" s="8">
        <v>1424719549</v>
      </c>
      <c r="K2511" t="b">
        <v>0</v>
      </c>
      <c r="L2511">
        <v>28</v>
      </c>
      <c r="M2511" t="b">
        <v>0</v>
      </c>
      <c r="N2511" s="5">
        <f>Table1[[#This Row],[pledged]]/Table1[[#This Row],[backers_count]]</f>
        <v>35.714285714285715</v>
      </c>
      <c r="O2511" s="1">
        <f t="shared" si="119"/>
        <v>1</v>
      </c>
      <c r="P2511" s="5" t="s">
        <v>8298</v>
      </c>
      <c r="Q2511" s="1" t="s">
        <v>8337</v>
      </c>
      <c r="R2511" s="1" t="s">
        <v>8354</v>
      </c>
      <c r="S2511" s="9">
        <f t="shared" si="117"/>
        <v>42058.809594907405</v>
      </c>
      <c r="T2511" s="11">
        <f t="shared" si="118"/>
        <v>42114.767928240741</v>
      </c>
      <c r="U2511" s="12" t="str">
        <f>TEXT(Table1[[#This Row],[Date Created Conversion (Launched at)]],"mmmm")</f>
        <v>February</v>
      </c>
      <c r="V2511" s="12">
        <f>YEAR(Table1[[#This Row],[Date Created Conversion (Launched at)]])</f>
        <v>2015</v>
      </c>
    </row>
    <row r="2512" spans="1:22" ht="43" x14ac:dyDescent="0.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 s="8">
        <v>1431647772</v>
      </c>
      <c r="J2512" s="8">
        <v>1426463772</v>
      </c>
      <c r="K2512" t="b">
        <v>0</v>
      </c>
      <c r="L2512">
        <v>2</v>
      </c>
      <c r="M2512" t="b">
        <v>0</v>
      </c>
      <c r="N2512" s="5">
        <f>Table1[[#This Row],[pledged]]/Table1[[#This Row],[backers_count]]</f>
        <v>37.5</v>
      </c>
      <c r="O2512" s="1">
        <f t="shared" si="119"/>
        <v>0</v>
      </c>
      <c r="P2512" s="5" t="s">
        <v>8298</v>
      </c>
      <c r="Q2512" s="1" t="s">
        <v>8337</v>
      </c>
      <c r="R2512" s="1" t="s">
        <v>8354</v>
      </c>
      <c r="S2512" s="9">
        <f t="shared" si="117"/>
        <v>42078.997361111113</v>
      </c>
      <c r="T2512" s="11">
        <f t="shared" si="118"/>
        <v>42138.997361111113</v>
      </c>
      <c r="U2512" s="12" t="str">
        <f>TEXT(Table1[[#This Row],[Date Created Conversion (Launched at)]],"mmmm")</f>
        <v>March</v>
      </c>
      <c r="V2512" s="12">
        <f>YEAR(Table1[[#This Row],[Date Created Conversion (Launched at)]])</f>
        <v>2015</v>
      </c>
    </row>
    <row r="2513" spans="1:22" ht="43" x14ac:dyDescent="0.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 s="8">
        <v>1454323413</v>
      </c>
      <c r="J2513" s="8">
        <v>1451731413</v>
      </c>
      <c r="K2513" t="b">
        <v>0</v>
      </c>
      <c r="L2513">
        <v>0</v>
      </c>
      <c r="M2513" t="b">
        <v>0</v>
      </c>
      <c r="N2513" s="5" t="e">
        <f>Table1[[#This Row],[pledged]]/Table1[[#This Row],[backers_count]]</f>
        <v>#DIV/0!</v>
      </c>
      <c r="O2513" s="1">
        <f t="shared" si="119"/>
        <v>0</v>
      </c>
      <c r="P2513" s="5" t="s">
        <v>8298</v>
      </c>
      <c r="Q2513" s="1" t="s">
        <v>8337</v>
      </c>
      <c r="R2513" s="1" t="s">
        <v>8354</v>
      </c>
      <c r="S2513" s="9">
        <f t="shared" si="117"/>
        <v>42371.446909722217</v>
      </c>
      <c r="T2513" s="11">
        <f t="shared" si="118"/>
        <v>42401.446909722217</v>
      </c>
      <c r="U2513" s="12" t="str">
        <f>TEXT(Table1[[#This Row],[Date Created Conversion (Launched at)]],"mmmm")</f>
        <v>January</v>
      </c>
      <c r="V2513" s="12">
        <f>YEAR(Table1[[#This Row],[Date Created Conversion (Launched at)]])</f>
        <v>2016</v>
      </c>
    </row>
    <row r="2514" spans="1:22" ht="43" x14ac:dyDescent="0.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 s="8">
        <v>1418504561</v>
      </c>
      <c r="J2514" s="8">
        <v>1417208561</v>
      </c>
      <c r="K2514" t="b">
        <v>0</v>
      </c>
      <c r="L2514">
        <v>0</v>
      </c>
      <c r="M2514" t="b">
        <v>0</v>
      </c>
      <c r="N2514" s="5" t="e">
        <f>Table1[[#This Row],[pledged]]/Table1[[#This Row],[backers_count]]</f>
        <v>#DIV/0!</v>
      </c>
      <c r="O2514" s="1">
        <f t="shared" si="119"/>
        <v>0</v>
      </c>
      <c r="P2514" s="5" t="s">
        <v>8298</v>
      </c>
      <c r="Q2514" s="1" t="s">
        <v>8337</v>
      </c>
      <c r="R2514" s="1" t="s">
        <v>8354</v>
      </c>
      <c r="S2514" s="9">
        <f t="shared" si="117"/>
        <v>41971.876863425925</v>
      </c>
      <c r="T2514" s="11">
        <f t="shared" si="118"/>
        <v>41986.876863425925</v>
      </c>
      <c r="U2514" s="12" t="str">
        <f>TEXT(Table1[[#This Row],[Date Created Conversion (Launched at)]],"mmmm")</f>
        <v>November</v>
      </c>
      <c r="V2514" s="12">
        <f>YEAR(Table1[[#This Row],[Date Created Conversion (Launched at)]])</f>
        <v>2014</v>
      </c>
    </row>
    <row r="2515" spans="1:22" ht="43" x14ac:dyDescent="0.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 s="8">
        <v>1488067789</v>
      </c>
      <c r="J2515" s="8">
        <v>1482883789</v>
      </c>
      <c r="K2515" t="b">
        <v>0</v>
      </c>
      <c r="L2515">
        <v>0</v>
      </c>
      <c r="M2515" t="b">
        <v>0</v>
      </c>
      <c r="N2515" s="5" t="e">
        <f>Table1[[#This Row],[pledged]]/Table1[[#This Row],[backers_count]]</f>
        <v>#DIV/0!</v>
      </c>
      <c r="O2515" s="1">
        <f t="shared" si="119"/>
        <v>0</v>
      </c>
      <c r="P2515" s="5" t="s">
        <v>8298</v>
      </c>
      <c r="Q2515" s="1" t="s">
        <v>8337</v>
      </c>
      <c r="R2515" s="1" t="s">
        <v>8354</v>
      </c>
      <c r="S2515" s="9">
        <f t="shared" si="117"/>
        <v>42732.00681712963</v>
      </c>
      <c r="T2515" s="11">
        <f t="shared" si="118"/>
        <v>42792.00681712963</v>
      </c>
      <c r="U2515" s="12" t="str">
        <f>TEXT(Table1[[#This Row],[Date Created Conversion (Launched at)]],"mmmm")</f>
        <v>December</v>
      </c>
      <c r="V2515" s="12">
        <f>YEAR(Table1[[#This Row],[Date Created Conversion (Launched at)]])</f>
        <v>2016</v>
      </c>
    </row>
    <row r="2516" spans="1:22" ht="43" x14ac:dyDescent="0.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 s="8">
        <v>1408526477</v>
      </c>
      <c r="J2516" s="8">
        <v>1407057677</v>
      </c>
      <c r="K2516" t="b">
        <v>0</v>
      </c>
      <c r="L2516">
        <v>4</v>
      </c>
      <c r="M2516" t="b">
        <v>0</v>
      </c>
      <c r="N2516" s="5">
        <f>Table1[[#This Row],[pledged]]/Table1[[#This Row],[backers_count]]</f>
        <v>52.5</v>
      </c>
      <c r="O2516" s="1">
        <f t="shared" si="119"/>
        <v>2</v>
      </c>
      <c r="P2516" s="5" t="s">
        <v>8298</v>
      </c>
      <c r="Q2516" s="1" t="s">
        <v>8337</v>
      </c>
      <c r="R2516" s="1" t="s">
        <v>8354</v>
      </c>
      <c r="S2516" s="9">
        <f t="shared" si="117"/>
        <v>41854.389780092592</v>
      </c>
      <c r="T2516" s="11">
        <f t="shared" si="118"/>
        <v>41871.389780092592</v>
      </c>
      <c r="U2516" s="12" t="str">
        <f>TEXT(Table1[[#This Row],[Date Created Conversion (Launched at)]],"mmmm")</f>
        <v>August</v>
      </c>
      <c r="V2516" s="12">
        <f>YEAR(Table1[[#This Row],[Date Created Conversion (Launched at)]])</f>
        <v>2014</v>
      </c>
    </row>
    <row r="2517" spans="1:22" ht="43" x14ac:dyDescent="0.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 s="8">
        <v>1424635753</v>
      </c>
      <c r="J2517" s="8">
        <v>1422043753</v>
      </c>
      <c r="K2517" t="b">
        <v>0</v>
      </c>
      <c r="L2517">
        <v>12</v>
      </c>
      <c r="M2517" t="b">
        <v>0</v>
      </c>
      <c r="N2517" s="5">
        <f>Table1[[#This Row],[pledged]]/Table1[[#This Row],[backers_count]]</f>
        <v>77.5</v>
      </c>
      <c r="O2517" s="1">
        <f t="shared" si="119"/>
        <v>19</v>
      </c>
      <c r="P2517" s="5" t="s">
        <v>8298</v>
      </c>
      <c r="Q2517" s="1" t="s">
        <v>8337</v>
      </c>
      <c r="R2517" s="1" t="s">
        <v>8354</v>
      </c>
      <c r="S2517" s="9">
        <f t="shared" si="117"/>
        <v>42027.839733796296</v>
      </c>
      <c r="T2517" s="11">
        <f t="shared" si="118"/>
        <v>42057.839733796296</v>
      </c>
      <c r="U2517" s="12" t="str">
        <f>TEXT(Table1[[#This Row],[Date Created Conversion (Launched at)]],"mmmm")</f>
        <v>January</v>
      </c>
      <c r="V2517" s="12">
        <f>YEAR(Table1[[#This Row],[Date Created Conversion (Launched at)]])</f>
        <v>2015</v>
      </c>
    </row>
    <row r="2518" spans="1:22" ht="43" x14ac:dyDescent="0.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 s="8">
        <v>1417279252</v>
      </c>
      <c r="J2518" s="8">
        <v>1414683652</v>
      </c>
      <c r="K2518" t="b">
        <v>0</v>
      </c>
      <c r="L2518">
        <v>0</v>
      </c>
      <c r="M2518" t="b">
        <v>0</v>
      </c>
      <c r="N2518" s="5" t="e">
        <f>Table1[[#This Row],[pledged]]/Table1[[#This Row],[backers_count]]</f>
        <v>#DIV/0!</v>
      </c>
      <c r="O2518" s="1">
        <f t="shared" si="119"/>
        <v>0</v>
      </c>
      <c r="P2518" s="5" t="s">
        <v>8298</v>
      </c>
      <c r="Q2518" s="1" t="s">
        <v>8337</v>
      </c>
      <c r="R2518" s="1" t="s">
        <v>8354</v>
      </c>
      <c r="S2518" s="9">
        <f t="shared" si="117"/>
        <v>41942.653379629628</v>
      </c>
      <c r="T2518" s="11">
        <f t="shared" si="118"/>
        <v>41972.6950462963</v>
      </c>
      <c r="U2518" s="12" t="str">
        <f>TEXT(Table1[[#This Row],[Date Created Conversion (Launched at)]],"mmmm")</f>
        <v>October</v>
      </c>
      <c r="V2518" s="12">
        <f>YEAR(Table1[[#This Row],[Date Created Conversion (Launched at)]])</f>
        <v>2014</v>
      </c>
    </row>
    <row r="2519" spans="1:22" ht="43" x14ac:dyDescent="0.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 s="8">
        <v>1426788930</v>
      </c>
      <c r="J2519" s="8">
        <v>1424200530</v>
      </c>
      <c r="K2519" t="b">
        <v>0</v>
      </c>
      <c r="L2519">
        <v>33</v>
      </c>
      <c r="M2519" t="b">
        <v>0</v>
      </c>
      <c r="N2519" s="5">
        <f>Table1[[#This Row],[pledged]]/Table1[[#This Row],[backers_count]]</f>
        <v>53.545454545454547</v>
      </c>
      <c r="O2519" s="1">
        <f t="shared" si="119"/>
        <v>10</v>
      </c>
      <c r="P2519" s="5" t="s">
        <v>8298</v>
      </c>
      <c r="Q2519" s="1" t="s">
        <v>8337</v>
      </c>
      <c r="R2519" s="1" t="s">
        <v>8354</v>
      </c>
      <c r="S2519" s="9">
        <f t="shared" si="117"/>
        <v>42052.802430555559</v>
      </c>
      <c r="T2519" s="11">
        <f t="shared" si="118"/>
        <v>42082.760763888888</v>
      </c>
      <c r="U2519" s="12" t="str">
        <f>TEXT(Table1[[#This Row],[Date Created Conversion (Launched at)]],"mmmm")</f>
        <v>February</v>
      </c>
      <c r="V2519" s="12">
        <f>YEAR(Table1[[#This Row],[Date Created Conversion (Launched at)]])</f>
        <v>2015</v>
      </c>
    </row>
    <row r="2520" spans="1:22" ht="43" x14ac:dyDescent="0.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 s="8">
        <v>1415899228</v>
      </c>
      <c r="J2520" s="8">
        <v>1413303628</v>
      </c>
      <c r="K2520" t="b">
        <v>0</v>
      </c>
      <c r="L2520">
        <v>0</v>
      </c>
      <c r="M2520" t="b">
        <v>0</v>
      </c>
      <c r="N2520" s="5" t="e">
        <f>Table1[[#This Row],[pledged]]/Table1[[#This Row],[backers_count]]</f>
        <v>#DIV/0!</v>
      </c>
      <c r="O2520" s="1">
        <f t="shared" si="119"/>
        <v>0</v>
      </c>
      <c r="P2520" s="5" t="s">
        <v>8298</v>
      </c>
      <c r="Q2520" s="1" t="s">
        <v>8337</v>
      </c>
      <c r="R2520" s="1" t="s">
        <v>8354</v>
      </c>
      <c r="S2520" s="9">
        <f t="shared" si="117"/>
        <v>41926.680879629632</v>
      </c>
      <c r="T2520" s="11">
        <f t="shared" si="118"/>
        <v>41956.722546296296</v>
      </c>
      <c r="U2520" s="12" t="str">
        <f>TEXT(Table1[[#This Row],[Date Created Conversion (Launched at)]],"mmmm")</f>
        <v>October</v>
      </c>
      <c r="V2520" s="12">
        <f>YEAR(Table1[[#This Row],[Date Created Conversion (Launched at)]])</f>
        <v>2014</v>
      </c>
    </row>
    <row r="2521" spans="1:22" ht="28.7" x14ac:dyDescent="0.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 s="8">
        <v>1405741404</v>
      </c>
      <c r="J2521" s="8">
        <v>1403149404</v>
      </c>
      <c r="K2521" t="b">
        <v>0</v>
      </c>
      <c r="L2521">
        <v>4</v>
      </c>
      <c r="M2521" t="b">
        <v>0</v>
      </c>
      <c r="N2521" s="5">
        <f>Table1[[#This Row],[pledged]]/Table1[[#This Row],[backers_count]]</f>
        <v>16.25</v>
      </c>
      <c r="O2521" s="1">
        <f t="shared" si="119"/>
        <v>0</v>
      </c>
      <c r="P2521" s="5" t="s">
        <v>8298</v>
      </c>
      <c r="Q2521" s="1" t="s">
        <v>8337</v>
      </c>
      <c r="R2521" s="1" t="s">
        <v>8354</v>
      </c>
      <c r="S2521" s="9">
        <f t="shared" si="117"/>
        <v>41809.155138888891</v>
      </c>
      <c r="T2521" s="11">
        <f t="shared" si="118"/>
        <v>41839.155138888891</v>
      </c>
      <c r="U2521" s="12" t="str">
        <f>TEXT(Table1[[#This Row],[Date Created Conversion (Launched at)]],"mmmm")</f>
        <v>June</v>
      </c>
      <c r="V2521" s="12">
        <f>YEAR(Table1[[#This Row],[Date Created Conversion (Launched at)]])</f>
        <v>2014</v>
      </c>
    </row>
    <row r="2522" spans="1:22" ht="43" x14ac:dyDescent="0.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 s="8">
        <v>1476559260</v>
      </c>
      <c r="J2522" s="8">
        <v>1472567085</v>
      </c>
      <c r="K2522" t="b">
        <v>0</v>
      </c>
      <c r="L2522">
        <v>0</v>
      </c>
      <c r="M2522" t="b">
        <v>0</v>
      </c>
      <c r="N2522" s="5" t="e">
        <f>Table1[[#This Row],[pledged]]/Table1[[#This Row],[backers_count]]</f>
        <v>#DIV/0!</v>
      </c>
      <c r="O2522" s="1">
        <f t="shared" si="119"/>
        <v>0</v>
      </c>
      <c r="P2522" s="5" t="s">
        <v>8298</v>
      </c>
      <c r="Q2522" s="1" t="s">
        <v>8337</v>
      </c>
      <c r="R2522" s="1" t="s">
        <v>8354</v>
      </c>
      <c r="S2522" s="9">
        <f t="shared" si="117"/>
        <v>42612.600520833337</v>
      </c>
      <c r="T2522" s="11">
        <f t="shared" si="118"/>
        <v>42658.806250000001</v>
      </c>
      <c r="U2522" s="12" t="str">
        <f>TEXT(Table1[[#This Row],[Date Created Conversion (Launched at)]],"mmmm")</f>
        <v>August</v>
      </c>
      <c r="V2522" s="12">
        <f>YEAR(Table1[[#This Row],[Date Created Conversion (Launched at)]])</f>
        <v>2016</v>
      </c>
    </row>
    <row r="2523" spans="1:22" ht="57.35" x14ac:dyDescent="0.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 s="8">
        <v>1444778021</v>
      </c>
      <c r="J2523" s="8">
        <v>1442963621</v>
      </c>
      <c r="K2523" t="b">
        <v>0</v>
      </c>
      <c r="L2523">
        <v>132</v>
      </c>
      <c r="M2523" t="b">
        <v>1</v>
      </c>
      <c r="N2523" s="5">
        <f>Table1[[#This Row],[pledged]]/Table1[[#This Row],[backers_count]]</f>
        <v>103.68174242424243</v>
      </c>
      <c r="O2523" s="1">
        <f t="shared" si="119"/>
        <v>109</v>
      </c>
      <c r="P2523" s="5" t="s">
        <v>8299</v>
      </c>
      <c r="Q2523" s="1" t="s">
        <v>8326</v>
      </c>
      <c r="R2523" s="1" t="s">
        <v>8355</v>
      </c>
      <c r="S2523" s="9">
        <f t="shared" si="117"/>
        <v>42269.967835648145</v>
      </c>
      <c r="T2523" s="11">
        <f t="shared" si="118"/>
        <v>42290.967835648145</v>
      </c>
      <c r="U2523" s="12" t="str">
        <f>TEXT(Table1[[#This Row],[Date Created Conversion (Launched at)]],"mmmm")</f>
        <v>September</v>
      </c>
      <c r="V2523" s="12">
        <f>YEAR(Table1[[#This Row],[Date Created Conversion (Launched at)]])</f>
        <v>2015</v>
      </c>
    </row>
    <row r="2524" spans="1:22" ht="43" x14ac:dyDescent="0.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 s="8">
        <v>1461336720</v>
      </c>
      <c r="J2524" s="8">
        <v>1459431960</v>
      </c>
      <c r="K2524" t="b">
        <v>0</v>
      </c>
      <c r="L2524">
        <v>27</v>
      </c>
      <c r="M2524" t="b">
        <v>1</v>
      </c>
      <c r="N2524" s="5">
        <f>Table1[[#This Row],[pledged]]/Table1[[#This Row],[backers_count]]</f>
        <v>185.18518518518519</v>
      </c>
      <c r="O2524" s="1">
        <f t="shared" si="119"/>
        <v>100</v>
      </c>
      <c r="P2524" s="5" t="s">
        <v>8299</v>
      </c>
      <c r="Q2524" s="1" t="s">
        <v>8326</v>
      </c>
      <c r="R2524" s="1" t="s">
        <v>8355</v>
      </c>
      <c r="S2524" s="9">
        <f t="shared" si="117"/>
        <v>42460.573611111111</v>
      </c>
      <c r="T2524" s="11">
        <f t="shared" si="118"/>
        <v>42482.619444444441</v>
      </c>
      <c r="U2524" s="12" t="str">
        <f>TEXT(Table1[[#This Row],[Date Created Conversion (Launched at)]],"mmmm")</f>
        <v>March</v>
      </c>
      <c r="V2524" s="12">
        <f>YEAR(Table1[[#This Row],[Date Created Conversion (Launched at)]])</f>
        <v>2016</v>
      </c>
    </row>
    <row r="2525" spans="1:22" ht="43" x14ac:dyDescent="0.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 s="8">
        <v>1416270292</v>
      </c>
      <c r="J2525" s="8">
        <v>1413674692</v>
      </c>
      <c r="K2525" t="b">
        <v>0</v>
      </c>
      <c r="L2525">
        <v>26</v>
      </c>
      <c r="M2525" t="b">
        <v>1</v>
      </c>
      <c r="N2525" s="5">
        <f>Table1[[#This Row],[pledged]]/Table1[[#This Row],[backers_count]]</f>
        <v>54.153846153846153</v>
      </c>
      <c r="O2525" s="1">
        <f t="shared" si="119"/>
        <v>156</v>
      </c>
      <c r="P2525" s="5" t="s">
        <v>8299</v>
      </c>
      <c r="Q2525" s="1" t="s">
        <v>8326</v>
      </c>
      <c r="R2525" s="1" t="s">
        <v>8355</v>
      </c>
      <c r="S2525" s="9">
        <f t="shared" si="117"/>
        <v>41930.975601851853</v>
      </c>
      <c r="T2525" s="11">
        <f t="shared" si="118"/>
        <v>41961.017268518517</v>
      </c>
      <c r="U2525" s="12" t="str">
        <f>TEXT(Table1[[#This Row],[Date Created Conversion (Launched at)]],"mmmm")</f>
        <v>October</v>
      </c>
      <c r="V2525" s="12">
        <f>YEAR(Table1[[#This Row],[Date Created Conversion (Launched at)]])</f>
        <v>2014</v>
      </c>
    </row>
    <row r="2526" spans="1:22" ht="28.7" x14ac:dyDescent="0.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 s="8">
        <v>1419136200</v>
      </c>
      <c r="J2526" s="8">
        <v>1416338557</v>
      </c>
      <c r="K2526" t="b">
        <v>0</v>
      </c>
      <c r="L2526">
        <v>43</v>
      </c>
      <c r="M2526" t="b">
        <v>1</v>
      </c>
      <c r="N2526" s="5">
        <f>Table1[[#This Row],[pledged]]/Table1[[#This Row],[backers_count]]</f>
        <v>177.2093023255814</v>
      </c>
      <c r="O2526" s="1">
        <f t="shared" si="119"/>
        <v>102</v>
      </c>
      <c r="P2526" s="5" t="s">
        <v>8299</v>
      </c>
      <c r="Q2526" s="1" t="s">
        <v>8326</v>
      </c>
      <c r="R2526" s="1" t="s">
        <v>8355</v>
      </c>
      <c r="S2526" s="9">
        <f t="shared" si="117"/>
        <v>41961.807372685187</v>
      </c>
      <c r="T2526" s="11">
        <f t="shared" si="118"/>
        <v>41994.1875</v>
      </c>
      <c r="U2526" s="12" t="str">
        <f>TEXT(Table1[[#This Row],[Date Created Conversion (Launched at)]],"mmmm")</f>
        <v>November</v>
      </c>
      <c r="V2526" s="12">
        <f>YEAR(Table1[[#This Row],[Date Created Conversion (Launched at)]])</f>
        <v>2014</v>
      </c>
    </row>
    <row r="2527" spans="1:22" ht="43" x14ac:dyDescent="0.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 s="8">
        <v>1340914571</v>
      </c>
      <c r="J2527" s="8">
        <v>1338322571</v>
      </c>
      <c r="K2527" t="b">
        <v>0</v>
      </c>
      <c r="L2527">
        <v>80</v>
      </c>
      <c r="M2527" t="b">
        <v>1</v>
      </c>
      <c r="N2527" s="5">
        <f>Table1[[#This Row],[pledged]]/Table1[[#This Row],[backers_count]]</f>
        <v>100.325</v>
      </c>
      <c r="O2527" s="1">
        <f t="shared" si="119"/>
        <v>100</v>
      </c>
      <c r="P2527" s="5" t="s">
        <v>8299</v>
      </c>
      <c r="Q2527" s="1" t="s">
        <v>8326</v>
      </c>
      <c r="R2527" s="1" t="s">
        <v>8355</v>
      </c>
      <c r="S2527" s="9">
        <f t="shared" si="117"/>
        <v>41058.844571759255</v>
      </c>
      <c r="T2527" s="11">
        <f t="shared" si="118"/>
        <v>41088.844571759255</v>
      </c>
      <c r="U2527" s="12" t="str">
        <f>TEXT(Table1[[#This Row],[Date Created Conversion (Launched at)]],"mmmm")</f>
        <v>May</v>
      </c>
      <c r="V2527" s="12">
        <f>YEAR(Table1[[#This Row],[Date Created Conversion (Launched at)]])</f>
        <v>2012</v>
      </c>
    </row>
    <row r="2528" spans="1:22" ht="43" x14ac:dyDescent="0.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 s="8">
        <v>1418014740</v>
      </c>
      <c r="J2528" s="8">
        <v>1415585474</v>
      </c>
      <c r="K2528" t="b">
        <v>0</v>
      </c>
      <c r="L2528">
        <v>33</v>
      </c>
      <c r="M2528" t="b">
        <v>1</v>
      </c>
      <c r="N2528" s="5">
        <f>Table1[[#This Row],[pledged]]/Table1[[#This Row],[backers_count]]</f>
        <v>136.90909090909091</v>
      </c>
      <c r="O2528" s="1">
        <f t="shared" si="119"/>
        <v>113</v>
      </c>
      <c r="P2528" s="5" t="s">
        <v>8299</v>
      </c>
      <c r="Q2528" s="1" t="s">
        <v>8326</v>
      </c>
      <c r="R2528" s="1" t="s">
        <v>8355</v>
      </c>
      <c r="S2528" s="9">
        <f t="shared" si="117"/>
        <v>41953.091134259259</v>
      </c>
      <c r="T2528" s="11">
        <f t="shared" si="118"/>
        <v>41981.207638888889</v>
      </c>
      <c r="U2528" s="12" t="str">
        <f>TEXT(Table1[[#This Row],[Date Created Conversion (Launched at)]],"mmmm")</f>
        <v>November</v>
      </c>
      <c r="V2528" s="12">
        <f>YEAR(Table1[[#This Row],[Date Created Conversion (Launched at)]])</f>
        <v>2014</v>
      </c>
    </row>
    <row r="2529" spans="1:22" ht="43" x14ac:dyDescent="0.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 s="8">
        <v>1382068740</v>
      </c>
      <c r="J2529" s="8">
        <v>1380477691</v>
      </c>
      <c r="K2529" t="b">
        <v>0</v>
      </c>
      <c r="L2529">
        <v>71</v>
      </c>
      <c r="M2529" t="b">
        <v>1</v>
      </c>
      <c r="N2529" s="5">
        <f>Table1[[#This Row],[pledged]]/Table1[[#This Row],[backers_count]]</f>
        <v>57.535211267605632</v>
      </c>
      <c r="O2529" s="1">
        <f t="shared" si="119"/>
        <v>102</v>
      </c>
      <c r="P2529" s="5" t="s">
        <v>8299</v>
      </c>
      <c r="Q2529" s="1" t="s">
        <v>8326</v>
      </c>
      <c r="R2529" s="1" t="s">
        <v>8355</v>
      </c>
      <c r="S2529" s="9">
        <f t="shared" si="117"/>
        <v>41546.75105324074</v>
      </c>
      <c r="T2529" s="11">
        <f t="shared" si="118"/>
        <v>41565.165972222225</v>
      </c>
      <c r="U2529" s="12" t="str">
        <f>TEXT(Table1[[#This Row],[Date Created Conversion (Launched at)]],"mmmm")</f>
        <v>September</v>
      </c>
      <c r="V2529" s="12">
        <f>YEAR(Table1[[#This Row],[Date Created Conversion (Launched at)]])</f>
        <v>2013</v>
      </c>
    </row>
    <row r="2530" spans="1:22" ht="43" x14ac:dyDescent="0.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 s="8">
        <v>1440068400</v>
      </c>
      <c r="J2530" s="8">
        <v>1438459303</v>
      </c>
      <c r="K2530" t="b">
        <v>0</v>
      </c>
      <c r="L2530">
        <v>81</v>
      </c>
      <c r="M2530" t="b">
        <v>1</v>
      </c>
      <c r="N2530" s="5">
        <f>Table1[[#This Row],[pledged]]/Table1[[#This Row],[backers_count]]</f>
        <v>52.962839506172834</v>
      </c>
      <c r="O2530" s="1">
        <f t="shared" si="119"/>
        <v>107</v>
      </c>
      <c r="P2530" s="5" t="s">
        <v>8299</v>
      </c>
      <c r="Q2530" s="1" t="s">
        <v>8326</v>
      </c>
      <c r="R2530" s="1" t="s">
        <v>8355</v>
      </c>
      <c r="S2530" s="9">
        <f t="shared" si="117"/>
        <v>42217.834525462968</v>
      </c>
      <c r="T2530" s="11">
        <f t="shared" si="118"/>
        <v>42236.458333333328</v>
      </c>
      <c r="U2530" s="12" t="str">
        <f>TEXT(Table1[[#This Row],[Date Created Conversion (Launched at)]],"mmmm")</f>
        <v>August</v>
      </c>
      <c r="V2530" s="12">
        <f>YEAR(Table1[[#This Row],[Date Created Conversion (Launched at)]])</f>
        <v>2015</v>
      </c>
    </row>
    <row r="2531" spans="1:22" ht="28.7" x14ac:dyDescent="0.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 s="8">
        <v>1332636975</v>
      </c>
      <c r="J2531" s="8">
        <v>1328752575</v>
      </c>
      <c r="K2531" t="b">
        <v>0</v>
      </c>
      <c r="L2531">
        <v>76</v>
      </c>
      <c r="M2531" t="b">
        <v>1</v>
      </c>
      <c r="N2531" s="5">
        <f>Table1[[#This Row],[pledged]]/Table1[[#This Row],[backers_count]]</f>
        <v>82.328947368421055</v>
      </c>
      <c r="O2531" s="1">
        <f t="shared" si="119"/>
        <v>104</v>
      </c>
      <c r="P2531" s="5" t="s">
        <v>8299</v>
      </c>
      <c r="Q2531" s="1" t="s">
        <v>8326</v>
      </c>
      <c r="R2531" s="1" t="s">
        <v>8355</v>
      </c>
      <c r="S2531" s="9">
        <f t="shared" si="117"/>
        <v>40948.080729166664</v>
      </c>
      <c r="T2531" s="11">
        <f t="shared" si="118"/>
        <v>40993.0390625</v>
      </c>
      <c r="U2531" s="12" t="str">
        <f>TEXT(Table1[[#This Row],[Date Created Conversion (Launched at)]],"mmmm")</f>
        <v>February</v>
      </c>
      <c r="V2531" s="12">
        <f>YEAR(Table1[[#This Row],[Date Created Conversion (Launched at)]])</f>
        <v>2012</v>
      </c>
    </row>
    <row r="2532" spans="1:22" ht="43" x14ac:dyDescent="0.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 s="8">
        <v>1429505400</v>
      </c>
      <c r="J2532" s="8">
        <v>1426711505</v>
      </c>
      <c r="K2532" t="b">
        <v>0</v>
      </c>
      <c r="L2532">
        <v>48</v>
      </c>
      <c r="M2532" t="b">
        <v>1</v>
      </c>
      <c r="N2532" s="5">
        <f>Table1[[#This Row],[pledged]]/Table1[[#This Row],[backers_count]]</f>
        <v>135.41666666666666</v>
      </c>
      <c r="O2532" s="1">
        <f t="shared" si="119"/>
        <v>100</v>
      </c>
      <c r="P2532" s="5" t="s">
        <v>8299</v>
      </c>
      <c r="Q2532" s="1" t="s">
        <v>8326</v>
      </c>
      <c r="R2532" s="1" t="s">
        <v>8355</v>
      </c>
      <c r="S2532" s="9">
        <f t="shared" si="117"/>
        <v>42081.864641203705</v>
      </c>
      <c r="T2532" s="11">
        <f t="shared" si="118"/>
        <v>42114.201388888891</v>
      </c>
      <c r="U2532" s="12" t="str">
        <f>TEXT(Table1[[#This Row],[Date Created Conversion (Launched at)]],"mmmm")</f>
        <v>March</v>
      </c>
      <c r="V2532" s="12">
        <f>YEAR(Table1[[#This Row],[Date Created Conversion (Launched at)]])</f>
        <v>2015</v>
      </c>
    </row>
    <row r="2533" spans="1:22" ht="43" x14ac:dyDescent="0.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 s="8">
        <v>1439611140</v>
      </c>
      <c r="J2533" s="8">
        <v>1437668354</v>
      </c>
      <c r="K2533" t="b">
        <v>0</v>
      </c>
      <c r="L2533">
        <v>61</v>
      </c>
      <c r="M2533" t="b">
        <v>1</v>
      </c>
      <c r="N2533" s="5">
        <f>Table1[[#This Row],[pledged]]/Table1[[#This Row],[backers_count]]</f>
        <v>74.06557377049181</v>
      </c>
      <c r="O2533" s="1">
        <f t="shared" si="119"/>
        <v>100</v>
      </c>
      <c r="P2533" s="5" t="s">
        <v>8299</v>
      </c>
      <c r="Q2533" s="1" t="s">
        <v>8326</v>
      </c>
      <c r="R2533" s="1" t="s">
        <v>8355</v>
      </c>
      <c r="S2533" s="9">
        <f t="shared" si="117"/>
        <v>42208.680023148147</v>
      </c>
      <c r="T2533" s="11">
        <f t="shared" si="118"/>
        <v>42231.165972222225</v>
      </c>
      <c r="U2533" s="12" t="str">
        <f>TEXT(Table1[[#This Row],[Date Created Conversion (Launched at)]],"mmmm")</f>
        <v>July</v>
      </c>
      <c r="V2533" s="12">
        <f>YEAR(Table1[[#This Row],[Date Created Conversion (Launched at)]])</f>
        <v>2015</v>
      </c>
    </row>
    <row r="2534" spans="1:22" ht="43" x14ac:dyDescent="0.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 s="8">
        <v>1345148566</v>
      </c>
      <c r="J2534" s="8">
        <v>1342556566</v>
      </c>
      <c r="K2534" t="b">
        <v>0</v>
      </c>
      <c r="L2534">
        <v>60</v>
      </c>
      <c r="M2534" t="b">
        <v>1</v>
      </c>
      <c r="N2534" s="5">
        <f>Table1[[#This Row],[pledged]]/Table1[[#This Row],[backers_count]]</f>
        <v>84.083333333333329</v>
      </c>
      <c r="O2534" s="1">
        <f t="shared" si="119"/>
        <v>126</v>
      </c>
      <c r="P2534" s="5" t="s">
        <v>8299</v>
      </c>
      <c r="Q2534" s="1" t="s">
        <v>8326</v>
      </c>
      <c r="R2534" s="1" t="s">
        <v>8355</v>
      </c>
      <c r="S2534" s="9">
        <f t="shared" si="117"/>
        <v>41107.849143518521</v>
      </c>
      <c r="T2534" s="11">
        <f t="shared" si="118"/>
        <v>41137.849143518521</v>
      </c>
      <c r="U2534" s="12" t="str">
        <f>TEXT(Table1[[#This Row],[Date Created Conversion (Launched at)]],"mmmm")</f>
        <v>July</v>
      </c>
      <c r="V2534" s="12">
        <f>YEAR(Table1[[#This Row],[Date Created Conversion (Launched at)]])</f>
        <v>2012</v>
      </c>
    </row>
    <row r="2535" spans="1:22" ht="43" x14ac:dyDescent="0.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 s="8">
        <v>1362160868</v>
      </c>
      <c r="J2535" s="8">
        <v>1359568911</v>
      </c>
      <c r="K2535" t="b">
        <v>0</v>
      </c>
      <c r="L2535">
        <v>136</v>
      </c>
      <c r="M2535" t="b">
        <v>1</v>
      </c>
      <c r="N2535" s="5">
        <f>Table1[[#This Row],[pledged]]/Table1[[#This Row],[backers_count]]</f>
        <v>61.029411764705884</v>
      </c>
      <c r="O2535" s="1">
        <f t="shared" si="119"/>
        <v>111</v>
      </c>
      <c r="P2535" s="5" t="s">
        <v>8299</v>
      </c>
      <c r="Q2535" s="1" t="s">
        <v>8326</v>
      </c>
      <c r="R2535" s="1" t="s">
        <v>8355</v>
      </c>
      <c r="S2535" s="9">
        <f t="shared" si="117"/>
        <v>41304.751284722224</v>
      </c>
      <c r="T2535" s="11">
        <f t="shared" si="118"/>
        <v>41334.750787037039</v>
      </c>
      <c r="U2535" s="12" t="str">
        <f>TEXT(Table1[[#This Row],[Date Created Conversion (Launched at)]],"mmmm")</f>
        <v>January</v>
      </c>
      <c r="V2535" s="12">
        <f>YEAR(Table1[[#This Row],[Date Created Conversion (Launched at)]])</f>
        <v>2013</v>
      </c>
    </row>
    <row r="2536" spans="1:22" ht="57.35" x14ac:dyDescent="0.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 s="8">
        <v>1262325600</v>
      </c>
      <c r="J2536" s="8">
        <v>1257871712</v>
      </c>
      <c r="K2536" t="b">
        <v>0</v>
      </c>
      <c r="L2536">
        <v>14</v>
      </c>
      <c r="M2536" t="b">
        <v>1</v>
      </c>
      <c r="N2536" s="5">
        <f>Table1[[#This Row],[pledged]]/Table1[[#This Row],[backers_count]]</f>
        <v>150</v>
      </c>
      <c r="O2536" s="1">
        <f t="shared" si="119"/>
        <v>105</v>
      </c>
      <c r="P2536" s="5" t="s">
        <v>8299</v>
      </c>
      <c r="Q2536" s="1" t="s">
        <v>8326</v>
      </c>
      <c r="R2536" s="1" t="s">
        <v>8355</v>
      </c>
      <c r="S2536" s="9">
        <f t="shared" si="117"/>
        <v>40127.700370370367</v>
      </c>
      <c r="T2536" s="11">
        <f t="shared" si="118"/>
        <v>40179.25</v>
      </c>
      <c r="U2536" s="12" t="str">
        <f>TEXT(Table1[[#This Row],[Date Created Conversion (Launched at)]],"mmmm")</f>
        <v>November</v>
      </c>
      <c r="V2536" s="12">
        <f>YEAR(Table1[[#This Row],[Date Created Conversion (Launched at)]])</f>
        <v>2009</v>
      </c>
    </row>
    <row r="2537" spans="1:22" x14ac:dyDescent="0.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 s="8">
        <v>1417463945</v>
      </c>
      <c r="J2537" s="8">
        <v>1414781945</v>
      </c>
      <c r="K2537" t="b">
        <v>0</v>
      </c>
      <c r="L2537">
        <v>78</v>
      </c>
      <c r="M2537" t="b">
        <v>1</v>
      </c>
      <c r="N2537" s="5">
        <f>Table1[[#This Row],[pledged]]/Table1[[#This Row],[backers_count]]</f>
        <v>266.08974358974359</v>
      </c>
      <c r="O2537" s="1">
        <f t="shared" si="119"/>
        <v>104</v>
      </c>
      <c r="P2537" s="5" t="s">
        <v>8299</v>
      </c>
      <c r="Q2537" s="1" t="s">
        <v>8326</v>
      </c>
      <c r="R2537" s="1" t="s">
        <v>8355</v>
      </c>
      <c r="S2537" s="9">
        <f t="shared" si="117"/>
        <v>41943.791030092594</v>
      </c>
      <c r="T2537" s="11">
        <f t="shared" si="118"/>
        <v>41974.832696759258</v>
      </c>
      <c r="U2537" s="12" t="str">
        <f>TEXT(Table1[[#This Row],[Date Created Conversion (Launched at)]],"mmmm")</f>
        <v>October</v>
      </c>
      <c r="V2537" s="12">
        <f>YEAR(Table1[[#This Row],[Date Created Conversion (Launched at)]])</f>
        <v>2014</v>
      </c>
    </row>
    <row r="2538" spans="1:22" ht="43" x14ac:dyDescent="0.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 s="8">
        <v>1375151566</v>
      </c>
      <c r="J2538" s="8">
        <v>1373337166</v>
      </c>
      <c r="K2538" t="b">
        <v>0</v>
      </c>
      <c r="L2538">
        <v>4</v>
      </c>
      <c r="M2538" t="b">
        <v>1</v>
      </c>
      <c r="N2538" s="5">
        <f>Table1[[#This Row],[pledged]]/Table1[[#This Row],[backers_count]]</f>
        <v>7.25</v>
      </c>
      <c r="O2538" s="1">
        <f t="shared" si="119"/>
        <v>116</v>
      </c>
      <c r="P2538" s="5" t="s">
        <v>8299</v>
      </c>
      <c r="Q2538" s="1" t="s">
        <v>8326</v>
      </c>
      <c r="R2538" s="1" t="s">
        <v>8355</v>
      </c>
      <c r="S2538" s="9">
        <f t="shared" si="117"/>
        <v>41464.106087962966</v>
      </c>
      <c r="T2538" s="11">
        <f t="shared" si="118"/>
        <v>41485.106087962966</v>
      </c>
      <c r="U2538" s="12" t="str">
        <f>TEXT(Table1[[#This Row],[Date Created Conversion (Launched at)]],"mmmm")</f>
        <v>July</v>
      </c>
      <c r="V2538" s="12">
        <f>YEAR(Table1[[#This Row],[Date Created Conversion (Launched at)]])</f>
        <v>2013</v>
      </c>
    </row>
    <row r="2539" spans="1:22" ht="43" x14ac:dyDescent="0.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 s="8">
        <v>1312212855</v>
      </c>
      <c r="J2539" s="8">
        <v>1307028855</v>
      </c>
      <c r="K2539" t="b">
        <v>0</v>
      </c>
      <c r="L2539">
        <v>11</v>
      </c>
      <c r="M2539" t="b">
        <v>1</v>
      </c>
      <c r="N2539" s="5">
        <f>Table1[[#This Row],[pledged]]/Table1[[#This Row],[backers_count]]</f>
        <v>100</v>
      </c>
      <c r="O2539" s="1">
        <f t="shared" si="119"/>
        <v>110</v>
      </c>
      <c r="P2539" s="5" t="s">
        <v>8299</v>
      </c>
      <c r="Q2539" s="1" t="s">
        <v>8326</v>
      </c>
      <c r="R2539" s="1" t="s">
        <v>8355</v>
      </c>
      <c r="S2539" s="9">
        <f t="shared" si="117"/>
        <v>40696.648784722223</v>
      </c>
      <c r="T2539" s="11">
        <f t="shared" si="118"/>
        <v>40756.648784722223</v>
      </c>
      <c r="U2539" s="12" t="str">
        <f>TEXT(Table1[[#This Row],[Date Created Conversion (Launched at)]],"mmmm")</f>
        <v>June</v>
      </c>
      <c r="V2539" s="12">
        <f>YEAR(Table1[[#This Row],[Date Created Conversion (Launched at)]])</f>
        <v>2011</v>
      </c>
    </row>
    <row r="2540" spans="1:22" ht="28.7" x14ac:dyDescent="0.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 s="8">
        <v>1361681940</v>
      </c>
      <c r="J2540" s="8">
        <v>1359029661</v>
      </c>
      <c r="K2540" t="b">
        <v>0</v>
      </c>
      <c r="L2540">
        <v>185</v>
      </c>
      <c r="M2540" t="b">
        <v>1</v>
      </c>
      <c r="N2540" s="5">
        <f>Table1[[#This Row],[pledged]]/Table1[[#This Row],[backers_count]]</f>
        <v>109.96308108108107</v>
      </c>
      <c r="O2540" s="1">
        <f t="shared" si="119"/>
        <v>113</v>
      </c>
      <c r="P2540" s="5" t="s">
        <v>8299</v>
      </c>
      <c r="Q2540" s="1" t="s">
        <v>8326</v>
      </c>
      <c r="R2540" s="1" t="s">
        <v>8355</v>
      </c>
      <c r="S2540" s="9">
        <f t="shared" si="117"/>
        <v>41298.509965277779</v>
      </c>
      <c r="T2540" s="11">
        <f t="shared" si="118"/>
        <v>41329.207638888889</v>
      </c>
      <c r="U2540" s="12" t="str">
        <f>TEXT(Table1[[#This Row],[Date Created Conversion (Launched at)]],"mmmm")</f>
        <v>January</v>
      </c>
      <c r="V2540" s="12">
        <f>YEAR(Table1[[#This Row],[Date Created Conversion (Launched at)]])</f>
        <v>2013</v>
      </c>
    </row>
    <row r="2541" spans="1:22" ht="43" x14ac:dyDescent="0.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 s="8">
        <v>1422913152</v>
      </c>
      <c r="J2541" s="8">
        <v>1417729152</v>
      </c>
      <c r="K2541" t="b">
        <v>0</v>
      </c>
      <c r="L2541">
        <v>59</v>
      </c>
      <c r="M2541" t="b">
        <v>1</v>
      </c>
      <c r="N2541" s="5">
        <f>Table1[[#This Row],[pledged]]/Table1[[#This Row],[backers_count]]</f>
        <v>169.91525423728814</v>
      </c>
      <c r="O2541" s="1">
        <f t="shared" si="119"/>
        <v>100</v>
      </c>
      <c r="P2541" s="5" t="s">
        <v>8299</v>
      </c>
      <c r="Q2541" s="1" t="s">
        <v>8326</v>
      </c>
      <c r="R2541" s="1" t="s">
        <v>8355</v>
      </c>
      <c r="S2541" s="9">
        <f t="shared" si="117"/>
        <v>41977.902222222227</v>
      </c>
      <c r="T2541" s="11">
        <f t="shared" si="118"/>
        <v>42037.902222222227</v>
      </c>
      <c r="U2541" s="12" t="str">
        <f>TEXT(Table1[[#This Row],[Date Created Conversion (Launched at)]],"mmmm")</f>
        <v>December</v>
      </c>
      <c r="V2541" s="12">
        <f>YEAR(Table1[[#This Row],[Date Created Conversion (Launched at)]])</f>
        <v>2014</v>
      </c>
    </row>
    <row r="2542" spans="1:22" ht="43" x14ac:dyDescent="0.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 s="8">
        <v>1319904721</v>
      </c>
      <c r="J2542" s="8">
        <v>1314720721</v>
      </c>
      <c r="K2542" t="b">
        <v>0</v>
      </c>
      <c r="L2542">
        <v>27</v>
      </c>
      <c r="M2542" t="b">
        <v>1</v>
      </c>
      <c r="N2542" s="5">
        <f>Table1[[#This Row],[pledged]]/Table1[[#This Row],[backers_count]]</f>
        <v>95.740740740740748</v>
      </c>
      <c r="O2542" s="1">
        <f t="shared" si="119"/>
        <v>103</v>
      </c>
      <c r="P2542" s="5" t="s">
        <v>8299</v>
      </c>
      <c r="Q2542" s="1" t="s">
        <v>8326</v>
      </c>
      <c r="R2542" s="1" t="s">
        <v>8355</v>
      </c>
      <c r="S2542" s="9">
        <f t="shared" si="117"/>
        <v>40785.675011574072</v>
      </c>
      <c r="T2542" s="11">
        <f t="shared" si="118"/>
        <v>40845.675011574072</v>
      </c>
      <c r="U2542" s="12" t="str">
        <f>TEXT(Table1[[#This Row],[Date Created Conversion (Launched at)]],"mmmm")</f>
        <v>August</v>
      </c>
      <c r="V2542" s="12">
        <f>YEAR(Table1[[#This Row],[Date Created Conversion (Launched at)]])</f>
        <v>2011</v>
      </c>
    </row>
    <row r="2543" spans="1:22" ht="57.35" x14ac:dyDescent="0.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 s="8">
        <v>1380192418</v>
      </c>
      <c r="J2543" s="8">
        <v>1375008418</v>
      </c>
      <c r="K2543" t="b">
        <v>0</v>
      </c>
      <c r="L2543">
        <v>63</v>
      </c>
      <c r="M2543" t="b">
        <v>1</v>
      </c>
      <c r="N2543" s="5">
        <f>Table1[[#This Row],[pledged]]/Table1[[#This Row],[backers_count]]</f>
        <v>59.460317460317462</v>
      </c>
      <c r="O2543" s="1">
        <f t="shared" si="119"/>
        <v>107</v>
      </c>
      <c r="P2543" s="5" t="s">
        <v>8299</v>
      </c>
      <c r="Q2543" s="1" t="s">
        <v>8326</v>
      </c>
      <c r="R2543" s="1" t="s">
        <v>8355</v>
      </c>
      <c r="S2543" s="9">
        <f t="shared" si="117"/>
        <v>41483.449282407411</v>
      </c>
      <c r="T2543" s="11">
        <f t="shared" si="118"/>
        <v>41543.449282407411</v>
      </c>
      <c r="U2543" s="12" t="str">
        <f>TEXT(Table1[[#This Row],[Date Created Conversion (Launched at)]],"mmmm")</f>
        <v>July</v>
      </c>
      <c r="V2543" s="12">
        <f>YEAR(Table1[[#This Row],[Date Created Conversion (Launched at)]])</f>
        <v>2013</v>
      </c>
    </row>
    <row r="2544" spans="1:22" ht="43" x14ac:dyDescent="0.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 s="8">
        <v>1380599940</v>
      </c>
      <c r="J2544" s="8">
        <v>1377252857</v>
      </c>
      <c r="K2544" t="b">
        <v>0</v>
      </c>
      <c r="L2544">
        <v>13</v>
      </c>
      <c r="M2544" t="b">
        <v>1</v>
      </c>
      <c r="N2544" s="5">
        <f>Table1[[#This Row],[pledged]]/Table1[[#This Row],[backers_count]]</f>
        <v>55.769230769230766</v>
      </c>
      <c r="O2544" s="1">
        <f t="shared" si="119"/>
        <v>104</v>
      </c>
      <c r="P2544" s="5" t="s">
        <v>8299</v>
      </c>
      <c r="Q2544" s="1" t="s">
        <v>8326</v>
      </c>
      <c r="R2544" s="1" t="s">
        <v>8355</v>
      </c>
      <c r="S2544" s="9">
        <f t="shared" si="117"/>
        <v>41509.426585648151</v>
      </c>
      <c r="T2544" s="11">
        <f t="shared" si="118"/>
        <v>41548.165972222225</v>
      </c>
      <c r="U2544" s="12" t="str">
        <f>TEXT(Table1[[#This Row],[Date Created Conversion (Launched at)]],"mmmm")</f>
        <v>August</v>
      </c>
      <c r="V2544" s="12">
        <f>YEAR(Table1[[#This Row],[Date Created Conversion (Launched at)]])</f>
        <v>2013</v>
      </c>
    </row>
    <row r="2545" spans="1:22" ht="43" x14ac:dyDescent="0.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 s="8">
        <v>1293937200</v>
      </c>
      <c r="J2545" s="8">
        <v>1291257298</v>
      </c>
      <c r="K2545" t="b">
        <v>0</v>
      </c>
      <c r="L2545">
        <v>13</v>
      </c>
      <c r="M2545" t="b">
        <v>1</v>
      </c>
      <c r="N2545" s="5">
        <f>Table1[[#This Row],[pledged]]/Table1[[#This Row],[backers_count]]</f>
        <v>30.076923076923077</v>
      </c>
      <c r="O2545" s="1">
        <f t="shared" si="119"/>
        <v>156</v>
      </c>
      <c r="P2545" s="5" t="s">
        <v>8299</v>
      </c>
      <c r="Q2545" s="1" t="s">
        <v>8326</v>
      </c>
      <c r="R2545" s="1" t="s">
        <v>8355</v>
      </c>
      <c r="S2545" s="9">
        <f t="shared" si="117"/>
        <v>40514.107615740737</v>
      </c>
      <c r="T2545" s="11">
        <f t="shared" si="118"/>
        <v>40545.125</v>
      </c>
      <c r="U2545" s="12" t="str">
        <f>TEXT(Table1[[#This Row],[Date Created Conversion (Launched at)]],"mmmm")</f>
        <v>December</v>
      </c>
      <c r="V2545" s="12">
        <f>YEAR(Table1[[#This Row],[Date Created Conversion (Launched at)]])</f>
        <v>2010</v>
      </c>
    </row>
    <row r="2546" spans="1:22" ht="43" x14ac:dyDescent="0.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 s="8">
        <v>1341750569</v>
      </c>
      <c r="J2546" s="8">
        <v>1339158569</v>
      </c>
      <c r="K2546" t="b">
        <v>0</v>
      </c>
      <c r="L2546">
        <v>57</v>
      </c>
      <c r="M2546" t="b">
        <v>1</v>
      </c>
      <c r="N2546" s="5">
        <f>Table1[[#This Row],[pledged]]/Table1[[#This Row],[backers_count]]</f>
        <v>88.438596491228068</v>
      </c>
      <c r="O2546" s="1">
        <f t="shared" si="119"/>
        <v>101</v>
      </c>
      <c r="P2546" s="5" t="s">
        <v>8299</v>
      </c>
      <c r="Q2546" s="1" t="s">
        <v>8326</v>
      </c>
      <c r="R2546" s="1" t="s">
        <v>8355</v>
      </c>
      <c r="S2546" s="9">
        <f t="shared" si="117"/>
        <v>41068.520474537036</v>
      </c>
      <c r="T2546" s="11">
        <f t="shared" si="118"/>
        <v>41098.520474537036</v>
      </c>
      <c r="U2546" s="12" t="str">
        <f>TEXT(Table1[[#This Row],[Date Created Conversion (Launched at)]],"mmmm")</f>
        <v>June</v>
      </c>
      <c r="V2546" s="12">
        <f>YEAR(Table1[[#This Row],[Date Created Conversion (Launched at)]])</f>
        <v>2012</v>
      </c>
    </row>
    <row r="2547" spans="1:22" ht="43" x14ac:dyDescent="0.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 s="8">
        <v>1424997000</v>
      </c>
      <c r="J2547" s="8">
        <v>1421983138</v>
      </c>
      <c r="K2547" t="b">
        <v>0</v>
      </c>
      <c r="L2547">
        <v>61</v>
      </c>
      <c r="M2547" t="b">
        <v>1</v>
      </c>
      <c r="N2547" s="5">
        <f>Table1[[#This Row],[pledged]]/Table1[[#This Row],[backers_count]]</f>
        <v>64.032786885245898</v>
      </c>
      <c r="O2547" s="1">
        <f t="shared" si="119"/>
        <v>195</v>
      </c>
      <c r="P2547" s="5" t="s">
        <v>8299</v>
      </c>
      <c r="Q2547" s="1" t="s">
        <v>8326</v>
      </c>
      <c r="R2547" s="1" t="s">
        <v>8355</v>
      </c>
      <c r="S2547" s="9">
        <f t="shared" si="117"/>
        <v>42027.138171296298</v>
      </c>
      <c r="T2547" s="11">
        <f t="shared" si="118"/>
        <v>42062.020833333328</v>
      </c>
      <c r="U2547" s="12" t="str">
        <f>TEXT(Table1[[#This Row],[Date Created Conversion (Launched at)]],"mmmm")</f>
        <v>January</v>
      </c>
      <c r="V2547" s="12">
        <f>YEAR(Table1[[#This Row],[Date Created Conversion (Launched at)]])</f>
        <v>2015</v>
      </c>
    </row>
    <row r="2548" spans="1:22" ht="43" x14ac:dyDescent="0.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 s="8">
        <v>1380949200</v>
      </c>
      <c r="J2548" s="8">
        <v>1378586179</v>
      </c>
      <c r="K2548" t="b">
        <v>0</v>
      </c>
      <c r="L2548">
        <v>65</v>
      </c>
      <c r="M2548" t="b">
        <v>1</v>
      </c>
      <c r="N2548" s="5">
        <f>Table1[[#This Row],[pledged]]/Table1[[#This Row],[backers_count]]</f>
        <v>60.153846153846153</v>
      </c>
      <c r="O2548" s="1">
        <f t="shared" si="119"/>
        <v>112</v>
      </c>
      <c r="P2548" s="5" t="s">
        <v>8299</v>
      </c>
      <c r="Q2548" s="1" t="s">
        <v>8326</v>
      </c>
      <c r="R2548" s="1" t="s">
        <v>8355</v>
      </c>
      <c r="S2548" s="9">
        <f t="shared" si="117"/>
        <v>41524.858553240745</v>
      </c>
      <c r="T2548" s="11">
        <f t="shared" si="118"/>
        <v>41552.208333333336</v>
      </c>
      <c r="U2548" s="12" t="str">
        <f>TEXT(Table1[[#This Row],[Date Created Conversion (Launched at)]],"mmmm")</f>
        <v>September</v>
      </c>
      <c r="V2548" s="12">
        <f>YEAR(Table1[[#This Row],[Date Created Conversion (Launched at)]])</f>
        <v>2013</v>
      </c>
    </row>
    <row r="2549" spans="1:22" ht="43" x14ac:dyDescent="0.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 s="8">
        <v>1333560803</v>
      </c>
      <c r="J2549" s="8">
        <v>1330972403</v>
      </c>
      <c r="K2549" t="b">
        <v>0</v>
      </c>
      <c r="L2549">
        <v>134</v>
      </c>
      <c r="M2549" t="b">
        <v>1</v>
      </c>
      <c r="N2549" s="5">
        <f>Table1[[#This Row],[pledged]]/Table1[[#This Row],[backers_count]]</f>
        <v>49.194029850746269</v>
      </c>
      <c r="O2549" s="1">
        <f t="shared" si="119"/>
        <v>120</v>
      </c>
      <c r="P2549" s="5" t="s">
        <v>8299</v>
      </c>
      <c r="Q2549" s="1" t="s">
        <v>8326</v>
      </c>
      <c r="R2549" s="1" t="s">
        <v>8355</v>
      </c>
      <c r="S2549" s="9">
        <f t="shared" si="117"/>
        <v>40973.773182870369</v>
      </c>
      <c r="T2549" s="11">
        <f t="shared" si="118"/>
        <v>41003.731516203705</v>
      </c>
      <c r="U2549" s="12" t="str">
        <f>TEXT(Table1[[#This Row],[Date Created Conversion (Launched at)]],"mmmm")</f>
        <v>March</v>
      </c>
      <c r="V2549" s="12">
        <f>YEAR(Table1[[#This Row],[Date Created Conversion (Launched at)]])</f>
        <v>2012</v>
      </c>
    </row>
    <row r="2550" spans="1:22" ht="43" x14ac:dyDescent="0.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 s="8">
        <v>1475209620</v>
      </c>
      <c r="J2550" s="8">
        <v>1473087637</v>
      </c>
      <c r="K2550" t="b">
        <v>0</v>
      </c>
      <c r="L2550">
        <v>37</v>
      </c>
      <c r="M2550" t="b">
        <v>1</v>
      </c>
      <c r="N2550" s="5">
        <f>Table1[[#This Row],[pledged]]/Table1[[#This Row],[backers_count]]</f>
        <v>165.16216216216216</v>
      </c>
      <c r="O2550" s="1">
        <f t="shared" si="119"/>
        <v>102</v>
      </c>
      <c r="P2550" s="5" t="s">
        <v>8299</v>
      </c>
      <c r="Q2550" s="1" t="s">
        <v>8326</v>
      </c>
      <c r="R2550" s="1" t="s">
        <v>8355</v>
      </c>
      <c r="S2550" s="9">
        <f t="shared" si="117"/>
        <v>42618.625428240739</v>
      </c>
      <c r="T2550" s="11">
        <f t="shared" si="118"/>
        <v>42643.185416666667</v>
      </c>
      <c r="U2550" s="12" t="str">
        <f>TEXT(Table1[[#This Row],[Date Created Conversion (Launched at)]],"mmmm")</f>
        <v>September</v>
      </c>
      <c r="V2550" s="12">
        <f>YEAR(Table1[[#This Row],[Date Created Conversion (Launched at)]])</f>
        <v>2016</v>
      </c>
    </row>
    <row r="2551" spans="1:22" ht="43" x14ac:dyDescent="0.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 s="8">
        <v>1370019600</v>
      </c>
      <c r="J2551" s="8">
        <v>1366999870</v>
      </c>
      <c r="K2551" t="b">
        <v>0</v>
      </c>
      <c r="L2551">
        <v>37</v>
      </c>
      <c r="M2551" t="b">
        <v>1</v>
      </c>
      <c r="N2551" s="5">
        <f>Table1[[#This Row],[pledged]]/Table1[[#This Row],[backers_count]]</f>
        <v>43.621621621621621</v>
      </c>
      <c r="O2551" s="1">
        <f t="shared" si="119"/>
        <v>103</v>
      </c>
      <c r="P2551" s="5" t="s">
        <v>8299</v>
      </c>
      <c r="Q2551" s="1" t="s">
        <v>8326</v>
      </c>
      <c r="R2551" s="1" t="s">
        <v>8355</v>
      </c>
      <c r="S2551" s="9">
        <f t="shared" si="117"/>
        <v>41390.757754629631</v>
      </c>
      <c r="T2551" s="11">
        <f t="shared" si="118"/>
        <v>41425.708333333336</v>
      </c>
      <c r="U2551" s="12" t="str">
        <f>TEXT(Table1[[#This Row],[Date Created Conversion (Launched at)]],"mmmm")</f>
        <v>April</v>
      </c>
      <c r="V2551" s="12">
        <f>YEAR(Table1[[#This Row],[Date Created Conversion (Launched at)]])</f>
        <v>2013</v>
      </c>
    </row>
    <row r="2552" spans="1:22" ht="57.35" x14ac:dyDescent="0.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 s="8">
        <v>1444276740</v>
      </c>
      <c r="J2552" s="8">
        <v>1439392406</v>
      </c>
      <c r="K2552" t="b">
        <v>0</v>
      </c>
      <c r="L2552">
        <v>150</v>
      </c>
      <c r="M2552" t="b">
        <v>1</v>
      </c>
      <c r="N2552" s="5">
        <f>Table1[[#This Row],[pledged]]/Table1[[#This Row],[backers_count]]</f>
        <v>43.7</v>
      </c>
      <c r="O2552" s="1">
        <f t="shared" si="119"/>
        <v>101</v>
      </c>
      <c r="P2552" s="5" t="s">
        <v>8299</v>
      </c>
      <c r="Q2552" s="1" t="s">
        <v>8326</v>
      </c>
      <c r="R2552" s="1" t="s">
        <v>8355</v>
      </c>
      <c r="S2552" s="9">
        <f t="shared" si="117"/>
        <v>42228.634328703702</v>
      </c>
      <c r="T2552" s="11">
        <f t="shared" si="118"/>
        <v>42285.165972222225</v>
      </c>
      <c r="U2552" s="12" t="str">
        <f>TEXT(Table1[[#This Row],[Date Created Conversion (Launched at)]],"mmmm")</f>
        <v>August</v>
      </c>
      <c r="V2552" s="12">
        <f>YEAR(Table1[[#This Row],[Date Created Conversion (Launched at)]])</f>
        <v>2015</v>
      </c>
    </row>
    <row r="2553" spans="1:22" ht="43" x14ac:dyDescent="0.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 s="8">
        <v>1332362880</v>
      </c>
      <c r="J2553" s="8">
        <v>1329890585</v>
      </c>
      <c r="K2553" t="b">
        <v>0</v>
      </c>
      <c r="L2553">
        <v>56</v>
      </c>
      <c r="M2553" t="b">
        <v>1</v>
      </c>
      <c r="N2553" s="5">
        <f>Table1[[#This Row],[pledged]]/Table1[[#This Row],[backers_count]]</f>
        <v>67.419642857142861</v>
      </c>
      <c r="O2553" s="1">
        <f t="shared" si="119"/>
        <v>103</v>
      </c>
      <c r="P2553" s="5" t="s">
        <v>8299</v>
      </c>
      <c r="Q2553" s="1" t="s">
        <v>8326</v>
      </c>
      <c r="R2553" s="1" t="s">
        <v>8355</v>
      </c>
      <c r="S2553" s="9">
        <f t="shared" si="117"/>
        <v>40961.252141203702</v>
      </c>
      <c r="T2553" s="11">
        <f t="shared" si="118"/>
        <v>40989.866666666669</v>
      </c>
      <c r="U2553" s="12" t="str">
        <f>TEXT(Table1[[#This Row],[Date Created Conversion (Launched at)]],"mmmm")</f>
        <v>February</v>
      </c>
      <c r="V2553" s="12">
        <f>YEAR(Table1[[#This Row],[Date Created Conversion (Launched at)]])</f>
        <v>2012</v>
      </c>
    </row>
    <row r="2554" spans="1:22" ht="43" x14ac:dyDescent="0.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 s="8">
        <v>1488741981</v>
      </c>
      <c r="J2554" s="8">
        <v>1486149981</v>
      </c>
      <c r="K2554" t="b">
        <v>0</v>
      </c>
      <c r="L2554">
        <v>18</v>
      </c>
      <c r="M2554" t="b">
        <v>1</v>
      </c>
      <c r="N2554" s="5">
        <f>Table1[[#This Row],[pledged]]/Table1[[#This Row],[backers_count]]</f>
        <v>177.5</v>
      </c>
      <c r="O2554" s="1">
        <f t="shared" si="119"/>
        <v>107</v>
      </c>
      <c r="P2554" s="5" t="s">
        <v>8299</v>
      </c>
      <c r="Q2554" s="1" t="s">
        <v>8326</v>
      </c>
      <c r="R2554" s="1" t="s">
        <v>8355</v>
      </c>
      <c r="S2554" s="9">
        <f t="shared" si="117"/>
        <v>42769.809965277775</v>
      </c>
      <c r="T2554" s="11">
        <f t="shared" si="118"/>
        <v>42799.809965277775</v>
      </c>
      <c r="U2554" s="12" t="str">
        <f>TEXT(Table1[[#This Row],[Date Created Conversion (Launched at)]],"mmmm")</f>
        <v>February</v>
      </c>
      <c r="V2554" s="12">
        <f>YEAR(Table1[[#This Row],[Date Created Conversion (Launched at)]])</f>
        <v>2017</v>
      </c>
    </row>
    <row r="2555" spans="1:22" ht="43" x14ac:dyDescent="0.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 s="8">
        <v>1348202807</v>
      </c>
      <c r="J2555" s="8">
        <v>1343018807</v>
      </c>
      <c r="K2555" t="b">
        <v>0</v>
      </c>
      <c r="L2555">
        <v>60</v>
      </c>
      <c r="M2555" t="b">
        <v>1</v>
      </c>
      <c r="N2555" s="5">
        <f>Table1[[#This Row],[pledged]]/Table1[[#This Row],[backers_count]]</f>
        <v>38.883333333333333</v>
      </c>
      <c r="O2555" s="1">
        <f t="shared" si="119"/>
        <v>156</v>
      </c>
      <c r="P2555" s="5" t="s">
        <v>8299</v>
      </c>
      <c r="Q2555" s="1" t="s">
        <v>8326</v>
      </c>
      <c r="R2555" s="1" t="s">
        <v>8355</v>
      </c>
      <c r="S2555" s="9">
        <f t="shared" si="117"/>
        <v>41113.199155092589</v>
      </c>
      <c r="T2555" s="11">
        <f t="shared" si="118"/>
        <v>41173.199155092589</v>
      </c>
      <c r="U2555" s="12" t="str">
        <f>TEXT(Table1[[#This Row],[Date Created Conversion (Launched at)]],"mmmm")</f>
        <v>July</v>
      </c>
      <c r="V2555" s="12">
        <f>YEAR(Table1[[#This Row],[Date Created Conversion (Launched at)]])</f>
        <v>2012</v>
      </c>
    </row>
    <row r="2556" spans="1:22" ht="43" x14ac:dyDescent="0.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 s="8">
        <v>1433131140</v>
      </c>
      <c r="J2556" s="8">
        <v>1430445163</v>
      </c>
      <c r="K2556" t="b">
        <v>0</v>
      </c>
      <c r="L2556">
        <v>67</v>
      </c>
      <c r="M2556" t="b">
        <v>1</v>
      </c>
      <c r="N2556" s="5">
        <f>Table1[[#This Row],[pledged]]/Table1[[#This Row],[backers_count]]</f>
        <v>54.985074626865675</v>
      </c>
      <c r="O2556" s="1">
        <f t="shared" si="119"/>
        <v>123</v>
      </c>
      <c r="P2556" s="5" t="s">
        <v>8299</v>
      </c>
      <c r="Q2556" s="1" t="s">
        <v>8326</v>
      </c>
      <c r="R2556" s="1" t="s">
        <v>8355</v>
      </c>
      <c r="S2556" s="9">
        <f t="shared" si="117"/>
        <v>42125.078275462962</v>
      </c>
      <c r="T2556" s="11">
        <f t="shared" si="118"/>
        <v>42156.165972222225</v>
      </c>
      <c r="U2556" s="12" t="str">
        <f>TEXT(Table1[[#This Row],[Date Created Conversion (Launched at)]],"mmmm")</f>
        <v>May</v>
      </c>
      <c r="V2556" s="12">
        <f>YEAR(Table1[[#This Row],[Date Created Conversion (Launched at)]])</f>
        <v>2015</v>
      </c>
    </row>
    <row r="2557" spans="1:22" ht="43" x14ac:dyDescent="0.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 s="8">
        <v>1338219793</v>
      </c>
      <c r="J2557" s="8">
        <v>1335541393</v>
      </c>
      <c r="K2557" t="b">
        <v>0</v>
      </c>
      <c r="L2557">
        <v>35</v>
      </c>
      <c r="M2557" t="b">
        <v>1</v>
      </c>
      <c r="N2557" s="5">
        <f>Table1[[#This Row],[pledged]]/Table1[[#This Row],[backers_count]]</f>
        <v>61.342857142857142</v>
      </c>
      <c r="O2557" s="1">
        <f t="shared" si="119"/>
        <v>107</v>
      </c>
      <c r="P2557" s="5" t="s">
        <v>8299</v>
      </c>
      <c r="Q2557" s="1" t="s">
        <v>8326</v>
      </c>
      <c r="R2557" s="1" t="s">
        <v>8355</v>
      </c>
      <c r="S2557" s="9">
        <f t="shared" si="117"/>
        <v>41026.655011574076</v>
      </c>
      <c r="T2557" s="11">
        <f t="shared" si="118"/>
        <v>41057.655011574076</v>
      </c>
      <c r="U2557" s="12" t="str">
        <f>TEXT(Table1[[#This Row],[Date Created Conversion (Launched at)]],"mmmm")</f>
        <v>April</v>
      </c>
      <c r="V2557" s="12">
        <f>YEAR(Table1[[#This Row],[Date Created Conversion (Launched at)]])</f>
        <v>2012</v>
      </c>
    </row>
    <row r="2558" spans="1:22" ht="43" x14ac:dyDescent="0.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 s="8">
        <v>1356392857</v>
      </c>
      <c r="J2558" s="8">
        <v>1352504857</v>
      </c>
      <c r="K2558" t="b">
        <v>0</v>
      </c>
      <c r="L2558">
        <v>34</v>
      </c>
      <c r="M2558" t="b">
        <v>1</v>
      </c>
      <c r="N2558" s="5">
        <f>Table1[[#This Row],[pledged]]/Table1[[#This Row],[backers_count]]</f>
        <v>23.117647058823529</v>
      </c>
      <c r="O2558" s="1">
        <f t="shared" si="119"/>
        <v>106</v>
      </c>
      <c r="P2558" s="5" t="s">
        <v>8299</v>
      </c>
      <c r="Q2558" s="1" t="s">
        <v>8326</v>
      </c>
      <c r="R2558" s="1" t="s">
        <v>8355</v>
      </c>
      <c r="S2558" s="9">
        <f t="shared" si="117"/>
        <v>41222.991400462961</v>
      </c>
      <c r="T2558" s="11">
        <f t="shared" si="118"/>
        <v>41267.991400462961</v>
      </c>
      <c r="U2558" s="12" t="str">
        <f>TEXT(Table1[[#This Row],[Date Created Conversion (Launched at)]],"mmmm")</f>
        <v>November</v>
      </c>
      <c r="V2558" s="12">
        <f>YEAR(Table1[[#This Row],[Date Created Conversion (Launched at)]])</f>
        <v>2012</v>
      </c>
    </row>
    <row r="2559" spans="1:22" ht="28.7" x14ac:dyDescent="0.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 s="8">
        <v>1400176386</v>
      </c>
      <c r="J2559" s="8">
        <v>1397584386</v>
      </c>
      <c r="K2559" t="b">
        <v>0</v>
      </c>
      <c r="L2559">
        <v>36</v>
      </c>
      <c r="M2559" t="b">
        <v>1</v>
      </c>
      <c r="N2559" s="5">
        <f>Table1[[#This Row],[pledged]]/Table1[[#This Row],[backers_count]]</f>
        <v>29.611111111111111</v>
      </c>
      <c r="O2559" s="1">
        <f t="shared" si="119"/>
        <v>118</v>
      </c>
      <c r="P2559" s="5" t="s">
        <v>8299</v>
      </c>
      <c r="Q2559" s="1" t="s">
        <v>8326</v>
      </c>
      <c r="R2559" s="1" t="s">
        <v>8355</v>
      </c>
      <c r="S2559" s="9">
        <f t="shared" si="117"/>
        <v>41744.745208333334</v>
      </c>
      <c r="T2559" s="11">
        <f t="shared" si="118"/>
        <v>41774.745208333334</v>
      </c>
      <c r="U2559" s="12" t="str">
        <f>TEXT(Table1[[#This Row],[Date Created Conversion (Launched at)]],"mmmm")</f>
        <v>April</v>
      </c>
      <c r="V2559" s="12">
        <f>YEAR(Table1[[#This Row],[Date Created Conversion (Launched at)]])</f>
        <v>2014</v>
      </c>
    </row>
    <row r="2560" spans="1:22" ht="28.7" x14ac:dyDescent="0.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 s="8">
        <v>1430488740</v>
      </c>
      <c r="J2560" s="8">
        <v>1427747906</v>
      </c>
      <c r="K2560" t="b">
        <v>0</v>
      </c>
      <c r="L2560">
        <v>18</v>
      </c>
      <c r="M2560" t="b">
        <v>1</v>
      </c>
      <c r="N2560" s="5">
        <f>Table1[[#This Row],[pledged]]/Table1[[#This Row],[backers_count]]</f>
        <v>75.611111111111114</v>
      </c>
      <c r="O2560" s="1">
        <f t="shared" si="119"/>
        <v>109</v>
      </c>
      <c r="P2560" s="5" t="s">
        <v>8299</v>
      </c>
      <c r="Q2560" s="1" t="s">
        <v>8326</v>
      </c>
      <c r="R2560" s="1" t="s">
        <v>8355</v>
      </c>
      <c r="S2560" s="9">
        <f t="shared" si="117"/>
        <v>42093.860023148147</v>
      </c>
      <c r="T2560" s="11">
        <f t="shared" si="118"/>
        <v>42125.582638888889</v>
      </c>
      <c r="U2560" s="12" t="str">
        <f>TEXT(Table1[[#This Row],[Date Created Conversion (Launched at)]],"mmmm")</f>
        <v>March</v>
      </c>
      <c r="V2560" s="12">
        <f>YEAR(Table1[[#This Row],[Date Created Conversion (Launched at)]])</f>
        <v>2015</v>
      </c>
    </row>
    <row r="2561" spans="1:22" ht="43" x14ac:dyDescent="0.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 s="8">
        <v>1321385820</v>
      </c>
      <c r="J2561" s="8">
        <v>1318539484</v>
      </c>
      <c r="K2561" t="b">
        <v>0</v>
      </c>
      <c r="L2561">
        <v>25</v>
      </c>
      <c r="M2561" t="b">
        <v>1</v>
      </c>
      <c r="N2561" s="5">
        <f>Table1[[#This Row],[pledged]]/Table1[[#This Row],[backers_count]]</f>
        <v>35.6</v>
      </c>
      <c r="O2561" s="1">
        <f t="shared" si="119"/>
        <v>111</v>
      </c>
      <c r="P2561" s="5" t="s">
        <v>8299</v>
      </c>
      <c r="Q2561" s="1" t="s">
        <v>8326</v>
      </c>
      <c r="R2561" s="1" t="s">
        <v>8355</v>
      </c>
      <c r="S2561" s="9">
        <f t="shared" si="117"/>
        <v>40829.873657407406</v>
      </c>
      <c r="T2561" s="11">
        <f t="shared" si="118"/>
        <v>40862.817361111112</v>
      </c>
      <c r="U2561" s="12" t="str">
        <f>TEXT(Table1[[#This Row],[Date Created Conversion (Launched at)]],"mmmm")</f>
        <v>October</v>
      </c>
      <c r="V2561" s="12">
        <f>YEAR(Table1[[#This Row],[Date Created Conversion (Launched at)]])</f>
        <v>2011</v>
      </c>
    </row>
    <row r="2562" spans="1:22" ht="43" x14ac:dyDescent="0.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 s="8">
        <v>1425682174</v>
      </c>
      <c r="J2562" s="8">
        <v>1423090174</v>
      </c>
      <c r="K2562" t="b">
        <v>0</v>
      </c>
      <c r="L2562">
        <v>21</v>
      </c>
      <c r="M2562" t="b">
        <v>1</v>
      </c>
      <c r="N2562" s="5">
        <f>Table1[[#This Row],[pledged]]/Table1[[#This Row],[backers_count]]</f>
        <v>143</v>
      </c>
      <c r="O2562" s="1">
        <f t="shared" si="119"/>
        <v>100</v>
      </c>
      <c r="P2562" s="5" t="s">
        <v>8299</v>
      </c>
      <c r="Q2562" s="1" t="s">
        <v>8326</v>
      </c>
      <c r="R2562" s="1" t="s">
        <v>8355</v>
      </c>
      <c r="S2562" s="9">
        <f t="shared" ref="S2562:S2625" si="120">(J2562/86400)+DATE(1970,1,1)</f>
        <v>42039.951087962967</v>
      </c>
      <c r="T2562" s="11">
        <f t="shared" ref="T2562:T2625" si="121">(I2562/86400)+DATE(1970,1,1)</f>
        <v>42069.951087962967</v>
      </c>
      <c r="U2562" s="12" t="str">
        <f>TEXT(Table1[[#This Row],[Date Created Conversion (Launched at)]],"mmmm")</f>
        <v>February</v>
      </c>
      <c r="V2562" s="12">
        <f>YEAR(Table1[[#This Row],[Date Created Conversion (Launched at)]])</f>
        <v>2015</v>
      </c>
    </row>
    <row r="2563" spans="1:22" ht="43" x14ac:dyDescent="0.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 s="8">
        <v>1444740089</v>
      </c>
      <c r="J2563" s="8">
        <v>1442148089</v>
      </c>
      <c r="K2563" t="b">
        <v>0</v>
      </c>
      <c r="L2563">
        <v>0</v>
      </c>
      <c r="M2563" t="b">
        <v>0</v>
      </c>
      <c r="N2563" s="5" t="e">
        <f>Table1[[#This Row],[pledged]]/Table1[[#This Row],[backers_count]]</f>
        <v>#DIV/0!</v>
      </c>
      <c r="O2563" s="1">
        <f t="shared" ref="O2563:O2626" si="122">ROUND(($E2563/$D2563)*100,0)</f>
        <v>0</v>
      </c>
      <c r="P2563" s="5" t="s">
        <v>8283</v>
      </c>
      <c r="Q2563" s="1" t="s">
        <v>8337</v>
      </c>
      <c r="R2563" s="1" t="s">
        <v>8338</v>
      </c>
      <c r="S2563" s="9">
        <f t="shared" si="120"/>
        <v>42260.528807870374</v>
      </c>
      <c r="T2563" s="11">
        <f t="shared" si="121"/>
        <v>42290.528807870374</v>
      </c>
      <c r="U2563" s="12" t="str">
        <f>TEXT(Table1[[#This Row],[Date Created Conversion (Launched at)]],"mmmm")</f>
        <v>September</v>
      </c>
      <c r="V2563" s="12">
        <f>YEAR(Table1[[#This Row],[Date Created Conversion (Launched at)]])</f>
        <v>2015</v>
      </c>
    </row>
    <row r="2564" spans="1:22" ht="57.35" x14ac:dyDescent="0.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 s="8">
        <v>1476189339</v>
      </c>
      <c r="J2564" s="8">
        <v>1471005339</v>
      </c>
      <c r="K2564" t="b">
        <v>0</v>
      </c>
      <c r="L2564">
        <v>3</v>
      </c>
      <c r="M2564" t="b">
        <v>0</v>
      </c>
      <c r="N2564" s="5">
        <f>Table1[[#This Row],[pledged]]/Table1[[#This Row],[backers_count]]</f>
        <v>25</v>
      </c>
      <c r="O2564" s="1">
        <f t="shared" si="122"/>
        <v>1</v>
      </c>
      <c r="P2564" s="5" t="s">
        <v>8283</v>
      </c>
      <c r="Q2564" s="1" t="s">
        <v>8337</v>
      </c>
      <c r="R2564" s="1" t="s">
        <v>8338</v>
      </c>
      <c r="S2564" s="9">
        <f t="shared" si="120"/>
        <v>42594.524756944447</v>
      </c>
      <c r="T2564" s="11">
        <f t="shared" si="121"/>
        <v>42654.524756944447</v>
      </c>
      <c r="U2564" s="12" t="str">
        <f>TEXT(Table1[[#This Row],[Date Created Conversion (Launched at)]],"mmmm")</f>
        <v>August</v>
      </c>
      <c r="V2564" s="12">
        <f>YEAR(Table1[[#This Row],[Date Created Conversion (Launched at)]])</f>
        <v>2016</v>
      </c>
    </row>
    <row r="2565" spans="1:22" ht="28.7" x14ac:dyDescent="0.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 s="8">
        <v>1438226451</v>
      </c>
      <c r="J2565" s="8">
        <v>1433042451</v>
      </c>
      <c r="K2565" t="b">
        <v>0</v>
      </c>
      <c r="L2565">
        <v>0</v>
      </c>
      <c r="M2565" t="b">
        <v>0</v>
      </c>
      <c r="N2565" s="5" t="e">
        <f>Table1[[#This Row],[pledged]]/Table1[[#This Row],[backers_count]]</f>
        <v>#DIV/0!</v>
      </c>
      <c r="O2565" s="1">
        <f t="shared" si="122"/>
        <v>0</v>
      </c>
      <c r="P2565" s="5" t="s">
        <v>8283</v>
      </c>
      <c r="Q2565" s="1" t="s">
        <v>8337</v>
      </c>
      <c r="R2565" s="1" t="s">
        <v>8338</v>
      </c>
      <c r="S2565" s="9">
        <f t="shared" si="120"/>
        <v>42155.139479166668</v>
      </c>
      <c r="T2565" s="11">
        <f t="shared" si="121"/>
        <v>42215.139479166668</v>
      </c>
      <c r="U2565" s="12" t="str">
        <f>TEXT(Table1[[#This Row],[Date Created Conversion (Launched at)]],"mmmm")</f>
        <v>May</v>
      </c>
      <c r="V2565" s="12">
        <f>YEAR(Table1[[#This Row],[Date Created Conversion (Launched at)]])</f>
        <v>2015</v>
      </c>
    </row>
    <row r="2566" spans="1:22" ht="43" x14ac:dyDescent="0.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 s="8">
        <v>1406854699</v>
      </c>
      <c r="J2566" s="8">
        <v>1404262699</v>
      </c>
      <c r="K2566" t="b">
        <v>0</v>
      </c>
      <c r="L2566">
        <v>0</v>
      </c>
      <c r="M2566" t="b">
        <v>0</v>
      </c>
      <c r="N2566" s="5" t="e">
        <f>Table1[[#This Row],[pledged]]/Table1[[#This Row],[backers_count]]</f>
        <v>#DIV/0!</v>
      </c>
      <c r="O2566" s="1">
        <f t="shared" si="122"/>
        <v>0</v>
      </c>
      <c r="P2566" s="5" t="s">
        <v>8283</v>
      </c>
      <c r="Q2566" s="1" t="s">
        <v>8337</v>
      </c>
      <c r="R2566" s="1" t="s">
        <v>8338</v>
      </c>
      <c r="S2566" s="9">
        <f t="shared" si="120"/>
        <v>41822.040497685186</v>
      </c>
      <c r="T2566" s="11">
        <f t="shared" si="121"/>
        <v>41852.040497685186</v>
      </c>
      <c r="U2566" s="12" t="str">
        <f>TEXT(Table1[[#This Row],[Date Created Conversion (Launched at)]],"mmmm")</f>
        <v>July</v>
      </c>
      <c r="V2566" s="12">
        <f>YEAR(Table1[[#This Row],[Date Created Conversion (Launched at)]])</f>
        <v>2014</v>
      </c>
    </row>
    <row r="2567" spans="1:22" ht="43" x14ac:dyDescent="0.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 s="8">
        <v>1462827000</v>
      </c>
      <c r="J2567" s="8">
        <v>1457710589</v>
      </c>
      <c r="K2567" t="b">
        <v>0</v>
      </c>
      <c r="L2567">
        <v>1</v>
      </c>
      <c r="M2567" t="b">
        <v>0</v>
      </c>
      <c r="N2567" s="5">
        <f>Table1[[#This Row],[pledged]]/Table1[[#This Row],[backers_count]]</f>
        <v>100</v>
      </c>
      <c r="O2567" s="1">
        <f t="shared" si="122"/>
        <v>1</v>
      </c>
      <c r="P2567" s="5" t="s">
        <v>8283</v>
      </c>
      <c r="Q2567" s="1" t="s">
        <v>8337</v>
      </c>
      <c r="R2567" s="1" t="s">
        <v>8338</v>
      </c>
      <c r="S2567" s="9">
        <f t="shared" si="120"/>
        <v>42440.650335648148</v>
      </c>
      <c r="T2567" s="11">
        <f t="shared" si="121"/>
        <v>42499.868055555555</v>
      </c>
      <c r="U2567" s="12" t="str">
        <f>TEXT(Table1[[#This Row],[Date Created Conversion (Launched at)]],"mmmm")</f>
        <v>March</v>
      </c>
      <c r="V2567" s="12">
        <f>YEAR(Table1[[#This Row],[Date Created Conversion (Launched at)]])</f>
        <v>2016</v>
      </c>
    </row>
    <row r="2568" spans="1:22" ht="43" x14ac:dyDescent="0.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 s="8">
        <v>1408663948</v>
      </c>
      <c r="J2568" s="8">
        <v>1406071948</v>
      </c>
      <c r="K2568" t="b">
        <v>0</v>
      </c>
      <c r="L2568">
        <v>0</v>
      </c>
      <c r="M2568" t="b">
        <v>0</v>
      </c>
      <c r="N2568" s="5" t="e">
        <f>Table1[[#This Row],[pledged]]/Table1[[#This Row],[backers_count]]</f>
        <v>#DIV/0!</v>
      </c>
      <c r="O2568" s="1">
        <f t="shared" si="122"/>
        <v>0</v>
      </c>
      <c r="P2568" s="5" t="s">
        <v>8283</v>
      </c>
      <c r="Q2568" s="1" t="s">
        <v>8337</v>
      </c>
      <c r="R2568" s="1" t="s">
        <v>8338</v>
      </c>
      <c r="S2568" s="9">
        <f t="shared" si="120"/>
        <v>41842.980879629627</v>
      </c>
      <c r="T2568" s="11">
        <f t="shared" si="121"/>
        <v>41872.980879629627</v>
      </c>
      <c r="U2568" s="12" t="str">
        <f>TEXT(Table1[[#This Row],[Date Created Conversion (Launched at)]],"mmmm")</f>
        <v>July</v>
      </c>
      <c r="V2568" s="12">
        <f>YEAR(Table1[[#This Row],[Date Created Conversion (Launched at)]])</f>
        <v>2014</v>
      </c>
    </row>
    <row r="2569" spans="1:22" ht="43" x14ac:dyDescent="0.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 s="8">
        <v>1429823138</v>
      </c>
      <c r="J2569" s="8">
        <v>1427231138</v>
      </c>
      <c r="K2569" t="b">
        <v>0</v>
      </c>
      <c r="L2569">
        <v>2</v>
      </c>
      <c r="M2569" t="b">
        <v>0</v>
      </c>
      <c r="N2569" s="5">
        <f>Table1[[#This Row],[pledged]]/Table1[[#This Row],[backers_count]]</f>
        <v>60</v>
      </c>
      <c r="O2569" s="1">
        <f t="shared" si="122"/>
        <v>0</v>
      </c>
      <c r="P2569" s="5" t="s">
        <v>8283</v>
      </c>
      <c r="Q2569" s="1" t="s">
        <v>8337</v>
      </c>
      <c r="R2569" s="1" t="s">
        <v>8338</v>
      </c>
      <c r="S2569" s="9">
        <f t="shared" si="120"/>
        <v>42087.878912037035</v>
      </c>
      <c r="T2569" s="11">
        <f t="shared" si="121"/>
        <v>42117.878912037035</v>
      </c>
      <c r="U2569" s="12" t="str">
        <f>TEXT(Table1[[#This Row],[Date Created Conversion (Launched at)]],"mmmm")</f>
        <v>March</v>
      </c>
      <c r="V2569" s="12">
        <f>YEAR(Table1[[#This Row],[Date Created Conversion (Launched at)]])</f>
        <v>2015</v>
      </c>
    </row>
    <row r="2570" spans="1:22" ht="43" x14ac:dyDescent="0.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 s="8">
        <v>1472745594</v>
      </c>
      <c r="J2570" s="8">
        <v>1470153594</v>
      </c>
      <c r="K2570" t="b">
        <v>0</v>
      </c>
      <c r="L2570">
        <v>1</v>
      </c>
      <c r="M2570" t="b">
        <v>0</v>
      </c>
      <c r="N2570" s="5">
        <f>Table1[[#This Row],[pledged]]/Table1[[#This Row],[backers_count]]</f>
        <v>50</v>
      </c>
      <c r="O2570" s="1">
        <f t="shared" si="122"/>
        <v>1</v>
      </c>
      <c r="P2570" s="5" t="s">
        <v>8283</v>
      </c>
      <c r="Q2570" s="1" t="s">
        <v>8337</v>
      </c>
      <c r="R2570" s="1" t="s">
        <v>8338</v>
      </c>
      <c r="S2570" s="9">
        <f t="shared" si="120"/>
        <v>42584.666597222225</v>
      </c>
      <c r="T2570" s="11">
        <f t="shared" si="121"/>
        <v>42614.666597222225</v>
      </c>
      <c r="U2570" s="12" t="str">
        <f>TEXT(Table1[[#This Row],[Date Created Conversion (Launched at)]],"mmmm")</f>
        <v>August</v>
      </c>
      <c r="V2570" s="12">
        <f>YEAR(Table1[[#This Row],[Date Created Conversion (Launched at)]])</f>
        <v>2016</v>
      </c>
    </row>
    <row r="2571" spans="1:22" ht="43" x14ac:dyDescent="0.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 s="8">
        <v>1442457112</v>
      </c>
      <c r="J2571" s="8">
        <v>1439865112</v>
      </c>
      <c r="K2571" t="b">
        <v>0</v>
      </c>
      <c r="L2571">
        <v>2</v>
      </c>
      <c r="M2571" t="b">
        <v>0</v>
      </c>
      <c r="N2571" s="5">
        <f>Table1[[#This Row],[pledged]]/Table1[[#This Row],[backers_count]]</f>
        <v>72.5</v>
      </c>
      <c r="O2571" s="1">
        <f t="shared" si="122"/>
        <v>2</v>
      </c>
      <c r="P2571" s="5" t="s">
        <v>8283</v>
      </c>
      <c r="Q2571" s="1" t="s">
        <v>8337</v>
      </c>
      <c r="R2571" s="1" t="s">
        <v>8338</v>
      </c>
      <c r="S2571" s="9">
        <f t="shared" si="120"/>
        <v>42234.105462962965</v>
      </c>
      <c r="T2571" s="11">
        <f t="shared" si="121"/>
        <v>42264.105462962965</v>
      </c>
      <c r="U2571" s="12" t="str">
        <f>TEXT(Table1[[#This Row],[Date Created Conversion (Launched at)]],"mmmm")</f>
        <v>August</v>
      </c>
      <c r="V2571" s="12">
        <f>YEAR(Table1[[#This Row],[Date Created Conversion (Launched at)]])</f>
        <v>2015</v>
      </c>
    </row>
    <row r="2572" spans="1:22" ht="43" x14ac:dyDescent="0.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 s="8">
        <v>1486590035</v>
      </c>
      <c r="J2572" s="8">
        <v>1483998035</v>
      </c>
      <c r="K2572" t="b">
        <v>0</v>
      </c>
      <c r="L2572">
        <v>2</v>
      </c>
      <c r="M2572" t="b">
        <v>0</v>
      </c>
      <c r="N2572" s="5">
        <f>Table1[[#This Row],[pledged]]/Table1[[#This Row],[backers_count]]</f>
        <v>29.5</v>
      </c>
      <c r="O2572" s="1">
        <f t="shared" si="122"/>
        <v>1</v>
      </c>
      <c r="P2572" s="5" t="s">
        <v>8283</v>
      </c>
      <c r="Q2572" s="1" t="s">
        <v>8337</v>
      </c>
      <c r="R2572" s="1" t="s">
        <v>8338</v>
      </c>
      <c r="S2572" s="9">
        <f t="shared" si="120"/>
        <v>42744.903182870374</v>
      </c>
      <c r="T2572" s="11">
        <f t="shared" si="121"/>
        <v>42774.903182870374</v>
      </c>
      <c r="U2572" s="12" t="str">
        <f>TEXT(Table1[[#This Row],[Date Created Conversion (Launched at)]],"mmmm")</f>
        <v>January</v>
      </c>
      <c r="V2572" s="12">
        <f>YEAR(Table1[[#This Row],[Date Created Conversion (Launched at)]])</f>
        <v>2017</v>
      </c>
    </row>
    <row r="2573" spans="1:22" ht="43" x14ac:dyDescent="0.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 s="8">
        <v>1463645521</v>
      </c>
      <c r="J2573" s="8">
        <v>1458461521</v>
      </c>
      <c r="K2573" t="b">
        <v>0</v>
      </c>
      <c r="L2573">
        <v>4</v>
      </c>
      <c r="M2573" t="b">
        <v>0</v>
      </c>
      <c r="N2573" s="5">
        <f>Table1[[#This Row],[pledged]]/Table1[[#This Row],[backers_count]]</f>
        <v>62.5</v>
      </c>
      <c r="O2573" s="1">
        <f t="shared" si="122"/>
        <v>0</v>
      </c>
      <c r="P2573" s="5" t="s">
        <v>8283</v>
      </c>
      <c r="Q2573" s="1" t="s">
        <v>8337</v>
      </c>
      <c r="R2573" s="1" t="s">
        <v>8338</v>
      </c>
      <c r="S2573" s="9">
        <f t="shared" si="120"/>
        <v>42449.341678240744</v>
      </c>
      <c r="T2573" s="11">
        <f t="shared" si="121"/>
        <v>42509.341678240744</v>
      </c>
      <c r="U2573" s="12" t="str">
        <f>TEXT(Table1[[#This Row],[Date Created Conversion (Launched at)]],"mmmm")</f>
        <v>March</v>
      </c>
      <c r="V2573" s="12">
        <f>YEAR(Table1[[#This Row],[Date Created Conversion (Launched at)]])</f>
        <v>2016</v>
      </c>
    </row>
    <row r="2574" spans="1:22" ht="43" x14ac:dyDescent="0.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 s="8">
        <v>1428893517</v>
      </c>
      <c r="J2574" s="8">
        <v>1426301517</v>
      </c>
      <c r="K2574" t="b">
        <v>0</v>
      </c>
      <c r="L2574">
        <v>0</v>
      </c>
      <c r="M2574" t="b">
        <v>0</v>
      </c>
      <c r="N2574" s="5" t="e">
        <f>Table1[[#This Row],[pledged]]/Table1[[#This Row],[backers_count]]</f>
        <v>#DIV/0!</v>
      </c>
      <c r="O2574" s="1">
        <f t="shared" si="122"/>
        <v>0</v>
      </c>
      <c r="P2574" s="5" t="s">
        <v>8283</v>
      </c>
      <c r="Q2574" s="1" t="s">
        <v>8337</v>
      </c>
      <c r="R2574" s="1" t="s">
        <v>8338</v>
      </c>
      <c r="S2574" s="9">
        <f t="shared" si="120"/>
        <v>42077.119409722218</v>
      </c>
      <c r="T2574" s="11">
        <f t="shared" si="121"/>
        <v>42107.119409722218</v>
      </c>
      <c r="U2574" s="12" t="str">
        <f>TEXT(Table1[[#This Row],[Date Created Conversion (Launched at)]],"mmmm")</f>
        <v>March</v>
      </c>
      <c r="V2574" s="12">
        <f>YEAR(Table1[[#This Row],[Date Created Conversion (Launched at)]])</f>
        <v>2015</v>
      </c>
    </row>
    <row r="2575" spans="1:22" ht="43" x14ac:dyDescent="0.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 s="8">
        <v>1408803149</v>
      </c>
      <c r="J2575" s="8">
        <v>1404915149</v>
      </c>
      <c r="K2575" t="b">
        <v>0</v>
      </c>
      <c r="L2575">
        <v>0</v>
      </c>
      <c r="M2575" t="b">
        <v>0</v>
      </c>
      <c r="N2575" s="5" t="e">
        <f>Table1[[#This Row],[pledged]]/Table1[[#This Row],[backers_count]]</f>
        <v>#DIV/0!</v>
      </c>
      <c r="O2575" s="1">
        <f t="shared" si="122"/>
        <v>0</v>
      </c>
      <c r="P2575" s="5" t="s">
        <v>8283</v>
      </c>
      <c r="Q2575" s="1" t="s">
        <v>8337</v>
      </c>
      <c r="R2575" s="1" t="s">
        <v>8338</v>
      </c>
      <c r="S2575" s="9">
        <f t="shared" si="120"/>
        <v>41829.592002314814</v>
      </c>
      <c r="T2575" s="11">
        <f t="shared" si="121"/>
        <v>41874.592002314814</v>
      </c>
      <c r="U2575" s="12" t="str">
        <f>TEXT(Table1[[#This Row],[Date Created Conversion (Launched at)]],"mmmm")</f>
        <v>July</v>
      </c>
      <c r="V2575" s="12">
        <f>YEAR(Table1[[#This Row],[Date Created Conversion (Launched at)]])</f>
        <v>2014</v>
      </c>
    </row>
    <row r="2576" spans="1:22" ht="43" x14ac:dyDescent="0.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 s="8">
        <v>1463600945</v>
      </c>
      <c r="J2576" s="8">
        <v>1461786545</v>
      </c>
      <c r="K2576" t="b">
        <v>0</v>
      </c>
      <c r="L2576">
        <v>0</v>
      </c>
      <c r="M2576" t="b">
        <v>0</v>
      </c>
      <c r="N2576" s="5" t="e">
        <f>Table1[[#This Row],[pledged]]/Table1[[#This Row],[backers_count]]</f>
        <v>#DIV/0!</v>
      </c>
      <c r="O2576" s="1">
        <f t="shared" si="122"/>
        <v>0</v>
      </c>
      <c r="P2576" s="5" t="s">
        <v>8283</v>
      </c>
      <c r="Q2576" s="1" t="s">
        <v>8337</v>
      </c>
      <c r="R2576" s="1" t="s">
        <v>8338</v>
      </c>
      <c r="S2576" s="9">
        <f t="shared" si="120"/>
        <v>42487.825752314813</v>
      </c>
      <c r="T2576" s="11">
        <f t="shared" si="121"/>
        <v>42508.825752314813</v>
      </c>
      <c r="U2576" s="12" t="str">
        <f>TEXT(Table1[[#This Row],[Date Created Conversion (Launched at)]],"mmmm")</f>
        <v>April</v>
      </c>
      <c r="V2576" s="12">
        <f>YEAR(Table1[[#This Row],[Date Created Conversion (Launched at)]])</f>
        <v>2016</v>
      </c>
    </row>
    <row r="2577" spans="1:22" ht="43" x14ac:dyDescent="0.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 s="8">
        <v>1421030194</v>
      </c>
      <c r="J2577" s="8">
        <v>1418438194</v>
      </c>
      <c r="K2577" t="b">
        <v>0</v>
      </c>
      <c r="L2577">
        <v>0</v>
      </c>
      <c r="M2577" t="b">
        <v>0</v>
      </c>
      <c r="N2577" s="5" t="e">
        <f>Table1[[#This Row],[pledged]]/Table1[[#This Row],[backers_count]]</f>
        <v>#DIV/0!</v>
      </c>
      <c r="O2577" s="1">
        <f t="shared" si="122"/>
        <v>0</v>
      </c>
      <c r="P2577" s="5" t="s">
        <v>8283</v>
      </c>
      <c r="Q2577" s="1" t="s">
        <v>8337</v>
      </c>
      <c r="R2577" s="1" t="s">
        <v>8338</v>
      </c>
      <c r="S2577" s="9">
        <f t="shared" si="120"/>
        <v>41986.108726851853</v>
      </c>
      <c r="T2577" s="11">
        <f t="shared" si="121"/>
        <v>42016.108726851853</v>
      </c>
      <c r="U2577" s="12" t="str">
        <f>TEXT(Table1[[#This Row],[Date Created Conversion (Launched at)]],"mmmm")</f>
        <v>December</v>
      </c>
      <c r="V2577" s="12">
        <f>YEAR(Table1[[#This Row],[Date Created Conversion (Launched at)]])</f>
        <v>2014</v>
      </c>
    </row>
    <row r="2578" spans="1:22" ht="28.7" x14ac:dyDescent="0.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 s="8">
        <v>1428707647</v>
      </c>
      <c r="J2578" s="8">
        <v>1424823247</v>
      </c>
      <c r="K2578" t="b">
        <v>0</v>
      </c>
      <c r="L2578">
        <v>0</v>
      </c>
      <c r="M2578" t="b">
        <v>0</v>
      </c>
      <c r="N2578" s="5" t="e">
        <f>Table1[[#This Row],[pledged]]/Table1[[#This Row],[backers_count]]</f>
        <v>#DIV/0!</v>
      </c>
      <c r="O2578" s="1">
        <f t="shared" si="122"/>
        <v>0</v>
      </c>
      <c r="P2578" s="5" t="s">
        <v>8283</v>
      </c>
      <c r="Q2578" s="1" t="s">
        <v>8337</v>
      </c>
      <c r="R2578" s="1" t="s">
        <v>8338</v>
      </c>
      <c r="S2578" s="9">
        <f t="shared" si="120"/>
        <v>42060.00980324074</v>
      </c>
      <c r="T2578" s="11">
        <f t="shared" si="121"/>
        <v>42104.968136574069</v>
      </c>
      <c r="U2578" s="12" t="str">
        <f>TEXT(Table1[[#This Row],[Date Created Conversion (Launched at)]],"mmmm")</f>
        <v>February</v>
      </c>
      <c r="V2578" s="12">
        <f>YEAR(Table1[[#This Row],[Date Created Conversion (Launched at)]])</f>
        <v>2015</v>
      </c>
    </row>
    <row r="2579" spans="1:22" ht="43" x14ac:dyDescent="0.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 s="8">
        <v>1407181297</v>
      </c>
      <c r="J2579" s="8">
        <v>1405021297</v>
      </c>
      <c r="K2579" t="b">
        <v>0</v>
      </c>
      <c r="L2579">
        <v>0</v>
      </c>
      <c r="M2579" t="b">
        <v>0</v>
      </c>
      <c r="N2579" s="5" t="e">
        <f>Table1[[#This Row],[pledged]]/Table1[[#This Row],[backers_count]]</f>
        <v>#DIV/0!</v>
      </c>
      <c r="O2579" s="1">
        <f t="shared" si="122"/>
        <v>0</v>
      </c>
      <c r="P2579" s="5" t="s">
        <v>8283</v>
      </c>
      <c r="Q2579" s="1" t="s">
        <v>8337</v>
      </c>
      <c r="R2579" s="1" t="s">
        <v>8338</v>
      </c>
      <c r="S2579" s="9">
        <f t="shared" si="120"/>
        <v>41830.820567129631</v>
      </c>
      <c r="T2579" s="11">
        <f t="shared" si="121"/>
        <v>41855.820567129631</v>
      </c>
      <c r="U2579" s="12" t="str">
        <f>TEXT(Table1[[#This Row],[Date Created Conversion (Launched at)]],"mmmm")</f>
        <v>July</v>
      </c>
      <c r="V2579" s="12">
        <f>YEAR(Table1[[#This Row],[Date Created Conversion (Launched at)]])</f>
        <v>2014</v>
      </c>
    </row>
    <row r="2580" spans="1:22" ht="43" x14ac:dyDescent="0.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 s="8">
        <v>1444410000</v>
      </c>
      <c r="J2580" s="8">
        <v>1440203579</v>
      </c>
      <c r="K2580" t="b">
        <v>0</v>
      </c>
      <c r="L2580">
        <v>0</v>
      </c>
      <c r="M2580" t="b">
        <v>0</v>
      </c>
      <c r="N2580" s="5" t="e">
        <f>Table1[[#This Row],[pledged]]/Table1[[#This Row],[backers_count]]</f>
        <v>#DIV/0!</v>
      </c>
      <c r="O2580" s="1">
        <f t="shared" si="122"/>
        <v>0</v>
      </c>
      <c r="P2580" s="5" t="s">
        <v>8283</v>
      </c>
      <c r="Q2580" s="1" t="s">
        <v>8337</v>
      </c>
      <c r="R2580" s="1" t="s">
        <v>8338</v>
      </c>
      <c r="S2580" s="9">
        <f t="shared" si="120"/>
        <v>42238.022905092592</v>
      </c>
      <c r="T2580" s="11">
        <f t="shared" si="121"/>
        <v>42286.708333333328</v>
      </c>
      <c r="U2580" s="12" t="str">
        <f>TEXT(Table1[[#This Row],[Date Created Conversion (Launched at)]],"mmmm")</f>
        <v>August</v>
      </c>
      <c r="V2580" s="12">
        <f>YEAR(Table1[[#This Row],[Date Created Conversion (Launched at)]])</f>
        <v>2015</v>
      </c>
    </row>
    <row r="2581" spans="1:22" ht="43" x14ac:dyDescent="0.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 s="8">
        <v>1410810903</v>
      </c>
      <c r="J2581" s="8">
        <v>1405626903</v>
      </c>
      <c r="K2581" t="b">
        <v>0</v>
      </c>
      <c r="L2581">
        <v>12</v>
      </c>
      <c r="M2581" t="b">
        <v>0</v>
      </c>
      <c r="N2581" s="5">
        <f>Table1[[#This Row],[pledged]]/Table1[[#This Row],[backers_count]]</f>
        <v>23.083333333333332</v>
      </c>
      <c r="O2581" s="1">
        <f t="shared" si="122"/>
        <v>0</v>
      </c>
      <c r="P2581" s="5" t="s">
        <v>8283</v>
      </c>
      <c r="Q2581" s="1" t="s">
        <v>8337</v>
      </c>
      <c r="R2581" s="1" t="s">
        <v>8338</v>
      </c>
      <c r="S2581" s="9">
        <f t="shared" si="120"/>
        <v>41837.829895833333</v>
      </c>
      <c r="T2581" s="11">
        <f t="shared" si="121"/>
        <v>41897.829895833333</v>
      </c>
      <c r="U2581" s="12" t="str">
        <f>TEXT(Table1[[#This Row],[Date Created Conversion (Launched at)]],"mmmm")</f>
        <v>July</v>
      </c>
      <c r="V2581" s="12">
        <f>YEAR(Table1[[#This Row],[Date Created Conversion (Launched at)]])</f>
        <v>2014</v>
      </c>
    </row>
    <row r="2582" spans="1:22" ht="43" x14ac:dyDescent="0.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 s="8">
        <v>1431745200</v>
      </c>
      <c r="J2582" s="8">
        <v>1429170603</v>
      </c>
      <c r="K2582" t="b">
        <v>0</v>
      </c>
      <c r="L2582">
        <v>2</v>
      </c>
      <c r="M2582" t="b">
        <v>0</v>
      </c>
      <c r="N2582" s="5">
        <f>Table1[[#This Row],[pledged]]/Table1[[#This Row],[backers_count]]</f>
        <v>25.5</v>
      </c>
      <c r="O2582" s="1">
        <f t="shared" si="122"/>
        <v>1</v>
      </c>
      <c r="P2582" s="5" t="s">
        <v>8283</v>
      </c>
      <c r="Q2582" s="1" t="s">
        <v>8337</v>
      </c>
      <c r="R2582" s="1" t="s">
        <v>8338</v>
      </c>
      <c r="S2582" s="9">
        <f t="shared" si="120"/>
        <v>42110.326423611114</v>
      </c>
      <c r="T2582" s="11">
        <f t="shared" si="121"/>
        <v>42140.125</v>
      </c>
      <c r="U2582" s="12" t="str">
        <f>TEXT(Table1[[#This Row],[Date Created Conversion (Launched at)]],"mmmm")</f>
        <v>April</v>
      </c>
      <c r="V2582" s="12">
        <f>YEAR(Table1[[#This Row],[Date Created Conversion (Launched at)]])</f>
        <v>2015</v>
      </c>
    </row>
    <row r="2583" spans="1:22" ht="43" x14ac:dyDescent="0.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 s="8">
        <v>1447689898</v>
      </c>
      <c r="J2583" s="8">
        <v>1445094298</v>
      </c>
      <c r="K2583" t="b">
        <v>0</v>
      </c>
      <c r="L2583">
        <v>11</v>
      </c>
      <c r="M2583" t="b">
        <v>0</v>
      </c>
      <c r="N2583" s="5">
        <f>Table1[[#This Row],[pledged]]/Table1[[#This Row],[backers_count]]</f>
        <v>48.18181818181818</v>
      </c>
      <c r="O2583" s="1">
        <f t="shared" si="122"/>
        <v>11</v>
      </c>
      <c r="P2583" s="5" t="s">
        <v>8283</v>
      </c>
      <c r="Q2583" s="1" t="s">
        <v>8337</v>
      </c>
      <c r="R2583" s="1" t="s">
        <v>8338</v>
      </c>
      <c r="S2583" s="9">
        <f t="shared" si="120"/>
        <v>42294.628449074073</v>
      </c>
      <c r="T2583" s="11">
        <f t="shared" si="121"/>
        <v>42324.670115740737</v>
      </c>
      <c r="U2583" s="12" t="str">
        <f>TEXT(Table1[[#This Row],[Date Created Conversion (Launched at)]],"mmmm")</f>
        <v>October</v>
      </c>
      <c r="V2583" s="12">
        <f>YEAR(Table1[[#This Row],[Date Created Conversion (Launched at)]])</f>
        <v>2015</v>
      </c>
    </row>
    <row r="2584" spans="1:22" ht="28.7" x14ac:dyDescent="0.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 s="8">
        <v>1477784634</v>
      </c>
      <c r="J2584" s="8">
        <v>1475192634</v>
      </c>
      <c r="K2584" t="b">
        <v>0</v>
      </c>
      <c r="L2584">
        <v>1</v>
      </c>
      <c r="M2584" t="b">
        <v>0</v>
      </c>
      <c r="N2584" s="5">
        <f>Table1[[#This Row],[pledged]]/Table1[[#This Row],[backers_count]]</f>
        <v>1</v>
      </c>
      <c r="O2584" s="1">
        <f t="shared" si="122"/>
        <v>0</v>
      </c>
      <c r="P2584" s="5" t="s">
        <v>8283</v>
      </c>
      <c r="Q2584" s="1" t="s">
        <v>8337</v>
      </c>
      <c r="R2584" s="1" t="s">
        <v>8338</v>
      </c>
      <c r="S2584" s="9">
        <f t="shared" si="120"/>
        <v>42642.988819444443</v>
      </c>
      <c r="T2584" s="11">
        <f t="shared" si="121"/>
        <v>42672.988819444443</v>
      </c>
      <c r="U2584" s="12" t="str">
        <f>TEXT(Table1[[#This Row],[Date Created Conversion (Launched at)]],"mmmm")</f>
        <v>September</v>
      </c>
      <c r="V2584" s="12">
        <f>YEAR(Table1[[#This Row],[Date Created Conversion (Launched at)]])</f>
        <v>2016</v>
      </c>
    </row>
    <row r="2585" spans="1:22" ht="43" x14ac:dyDescent="0.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 s="8">
        <v>1426526880</v>
      </c>
      <c r="J2585" s="8">
        <v>1421346480</v>
      </c>
      <c r="K2585" t="b">
        <v>0</v>
      </c>
      <c r="L2585">
        <v>5</v>
      </c>
      <c r="M2585" t="b">
        <v>0</v>
      </c>
      <c r="N2585" s="5">
        <f>Table1[[#This Row],[pledged]]/Table1[[#This Row],[backers_count]]</f>
        <v>1</v>
      </c>
      <c r="O2585" s="1">
        <f t="shared" si="122"/>
        <v>1</v>
      </c>
      <c r="P2585" s="5" t="s">
        <v>8283</v>
      </c>
      <c r="Q2585" s="1" t="s">
        <v>8337</v>
      </c>
      <c r="R2585" s="1" t="s">
        <v>8338</v>
      </c>
      <c r="S2585" s="9">
        <f t="shared" si="120"/>
        <v>42019.76944444445</v>
      </c>
      <c r="T2585" s="11">
        <f t="shared" si="121"/>
        <v>42079.727777777778</v>
      </c>
      <c r="U2585" s="12" t="str">
        <f>TEXT(Table1[[#This Row],[Date Created Conversion (Launched at)]],"mmmm")</f>
        <v>January</v>
      </c>
      <c r="V2585" s="12">
        <f>YEAR(Table1[[#This Row],[Date Created Conversion (Launched at)]])</f>
        <v>2015</v>
      </c>
    </row>
    <row r="2586" spans="1:22" ht="28.7" x14ac:dyDescent="0.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 s="8">
        <v>1434341369</v>
      </c>
      <c r="J2586" s="8">
        <v>1431749369</v>
      </c>
      <c r="K2586" t="b">
        <v>0</v>
      </c>
      <c r="L2586">
        <v>0</v>
      </c>
      <c r="M2586" t="b">
        <v>0</v>
      </c>
      <c r="N2586" s="5" t="e">
        <f>Table1[[#This Row],[pledged]]/Table1[[#This Row],[backers_count]]</f>
        <v>#DIV/0!</v>
      </c>
      <c r="O2586" s="1">
        <f t="shared" si="122"/>
        <v>0</v>
      </c>
      <c r="P2586" s="5" t="s">
        <v>8283</v>
      </c>
      <c r="Q2586" s="1" t="s">
        <v>8337</v>
      </c>
      <c r="R2586" s="1" t="s">
        <v>8338</v>
      </c>
      <c r="S2586" s="9">
        <f t="shared" si="120"/>
        <v>42140.173252314809</v>
      </c>
      <c r="T2586" s="11">
        <f t="shared" si="121"/>
        <v>42170.173252314809</v>
      </c>
      <c r="U2586" s="12" t="str">
        <f>TEXT(Table1[[#This Row],[Date Created Conversion (Launched at)]],"mmmm")</f>
        <v>May</v>
      </c>
      <c r="V2586" s="12">
        <f>YEAR(Table1[[#This Row],[Date Created Conversion (Launched at)]])</f>
        <v>2015</v>
      </c>
    </row>
    <row r="2587" spans="1:22" ht="43" x14ac:dyDescent="0.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 s="8">
        <v>1404601632</v>
      </c>
      <c r="J2587" s="8">
        <v>1402009632</v>
      </c>
      <c r="K2587" t="b">
        <v>0</v>
      </c>
      <c r="L2587">
        <v>1</v>
      </c>
      <c r="M2587" t="b">
        <v>0</v>
      </c>
      <c r="N2587" s="5">
        <f>Table1[[#This Row],[pledged]]/Table1[[#This Row],[backers_count]]</f>
        <v>50</v>
      </c>
      <c r="O2587" s="1">
        <f t="shared" si="122"/>
        <v>0</v>
      </c>
      <c r="P2587" s="5" t="s">
        <v>8283</v>
      </c>
      <c r="Q2587" s="1" t="s">
        <v>8337</v>
      </c>
      <c r="R2587" s="1" t="s">
        <v>8338</v>
      </c>
      <c r="S2587" s="9">
        <f t="shared" si="120"/>
        <v>41795.963333333333</v>
      </c>
      <c r="T2587" s="11">
        <f t="shared" si="121"/>
        <v>41825.963333333333</v>
      </c>
      <c r="U2587" s="12" t="str">
        <f>TEXT(Table1[[#This Row],[Date Created Conversion (Launched at)]],"mmmm")</f>
        <v>June</v>
      </c>
      <c r="V2587" s="12">
        <f>YEAR(Table1[[#This Row],[Date Created Conversion (Launched at)]])</f>
        <v>2014</v>
      </c>
    </row>
    <row r="2588" spans="1:22" ht="28.7" x14ac:dyDescent="0.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 s="8">
        <v>1451030136</v>
      </c>
      <c r="J2588" s="8">
        <v>1448438136</v>
      </c>
      <c r="K2588" t="b">
        <v>0</v>
      </c>
      <c r="L2588">
        <v>1</v>
      </c>
      <c r="M2588" t="b">
        <v>0</v>
      </c>
      <c r="N2588" s="5">
        <f>Table1[[#This Row],[pledged]]/Table1[[#This Row],[backers_count]]</f>
        <v>5</v>
      </c>
      <c r="O2588" s="1">
        <f t="shared" si="122"/>
        <v>0</v>
      </c>
      <c r="P2588" s="5" t="s">
        <v>8283</v>
      </c>
      <c r="Q2588" s="1" t="s">
        <v>8337</v>
      </c>
      <c r="R2588" s="1" t="s">
        <v>8338</v>
      </c>
      <c r="S2588" s="9">
        <f t="shared" si="120"/>
        <v>42333.330277777779</v>
      </c>
      <c r="T2588" s="11">
        <f t="shared" si="121"/>
        <v>42363.330277777779</v>
      </c>
      <c r="U2588" s="12" t="str">
        <f>TEXT(Table1[[#This Row],[Date Created Conversion (Launched at)]],"mmmm")</f>
        <v>November</v>
      </c>
      <c r="V2588" s="12">
        <f>YEAR(Table1[[#This Row],[Date Created Conversion (Launched at)]])</f>
        <v>2015</v>
      </c>
    </row>
    <row r="2589" spans="1:22" ht="43" x14ac:dyDescent="0.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 s="8">
        <v>1451491953</v>
      </c>
      <c r="J2589" s="8">
        <v>1448899953</v>
      </c>
      <c r="K2589" t="b">
        <v>0</v>
      </c>
      <c r="L2589">
        <v>6</v>
      </c>
      <c r="M2589" t="b">
        <v>0</v>
      </c>
      <c r="N2589" s="5">
        <f>Table1[[#This Row],[pledged]]/Table1[[#This Row],[backers_count]]</f>
        <v>202.83333333333334</v>
      </c>
      <c r="O2589" s="1">
        <f t="shared" si="122"/>
        <v>2</v>
      </c>
      <c r="P2589" s="5" t="s">
        <v>8283</v>
      </c>
      <c r="Q2589" s="1" t="s">
        <v>8337</v>
      </c>
      <c r="R2589" s="1" t="s">
        <v>8338</v>
      </c>
      <c r="S2589" s="9">
        <f t="shared" si="120"/>
        <v>42338.675381944442</v>
      </c>
      <c r="T2589" s="11">
        <f t="shared" si="121"/>
        <v>42368.675381944442</v>
      </c>
      <c r="U2589" s="12" t="str">
        <f>TEXT(Table1[[#This Row],[Date Created Conversion (Launched at)]],"mmmm")</f>
        <v>November</v>
      </c>
      <c r="V2589" s="12">
        <f>YEAR(Table1[[#This Row],[Date Created Conversion (Launched at)]])</f>
        <v>2015</v>
      </c>
    </row>
    <row r="2590" spans="1:22" ht="43" x14ac:dyDescent="0.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 s="8">
        <v>1427807640</v>
      </c>
      <c r="J2590" s="8">
        <v>1423325626</v>
      </c>
      <c r="K2590" t="b">
        <v>0</v>
      </c>
      <c r="L2590">
        <v>8</v>
      </c>
      <c r="M2590" t="b">
        <v>0</v>
      </c>
      <c r="N2590" s="5">
        <f>Table1[[#This Row],[pledged]]/Table1[[#This Row],[backers_count]]</f>
        <v>29.125</v>
      </c>
      <c r="O2590" s="1">
        <f t="shared" si="122"/>
        <v>4</v>
      </c>
      <c r="P2590" s="5" t="s">
        <v>8283</v>
      </c>
      <c r="Q2590" s="1" t="s">
        <v>8337</v>
      </c>
      <c r="R2590" s="1" t="s">
        <v>8338</v>
      </c>
      <c r="S2590" s="9">
        <f t="shared" si="120"/>
        <v>42042.676226851851</v>
      </c>
      <c r="T2590" s="11">
        <f t="shared" si="121"/>
        <v>42094.551388888889</v>
      </c>
      <c r="U2590" s="12" t="str">
        <f>TEXT(Table1[[#This Row],[Date Created Conversion (Launched at)]],"mmmm")</f>
        <v>February</v>
      </c>
      <c r="V2590" s="12">
        <f>YEAR(Table1[[#This Row],[Date Created Conversion (Launched at)]])</f>
        <v>2015</v>
      </c>
    </row>
    <row r="2591" spans="1:22" ht="43" x14ac:dyDescent="0.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 s="8">
        <v>1458733927</v>
      </c>
      <c r="J2591" s="8">
        <v>1456145527</v>
      </c>
      <c r="K2591" t="b">
        <v>0</v>
      </c>
      <c r="L2591">
        <v>1</v>
      </c>
      <c r="M2591" t="b">
        <v>0</v>
      </c>
      <c r="N2591" s="5">
        <f>Table1[[#This Row],[pledged]]/Table1[[#This Row],[backers_count]]</f>
        <v>5</v>
      </c>
      <c r="O2591" s="1">
        <f t="shared" si="122"/>
        <v>0</v>
      </c>
      <c r="P2591" s="5" t="s">
        <v>8283</v>
      </c>
      <c r="Q2591" s="1" t="s">
        <v>8337</v>
      </c>
      <c r="R2591" s="1" t="s">
        <v>8338</v>
      </c>
      <c r="S2591" s="9">
        <f t="shared" si="120"/>
        <v>42422.536192129628</v>
      </c>
      <c r="T2591" s="11">
        <f t="shared" si="121"/>
        <v>42452.494525462964</v>
      </c>
      <c r="U2591" s="12" t="str">
        <f>TEXT(Table1[[#This Row],[Date Created Conversion (Launched at)]],"mmmm")</f>
        <v>February</v>
      </c>
      <c r="V2591" s="12">
        <f>YEAR(Table1[[#This Row],[Date Created Conversion (Launched at)]])</f>
        <v>2016</v>
      </c>
    </row>
    <row r="2592" spans="1:22" ht="43" x14ac:dyDescent="0.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 s="8">
        <v>1453817297</v>
      </c>
      <c r="J2592" s="8">
        <v>1453212497</v>
      </c>
      <c r="K2592" t="b">
        <v>0</v>
      </c>
      <c r="L2592">
        <v>0</v>
      </c>
      <c r="M2592" t="b">
        <v>0</v>
      </c>
      <c r="N2592" s="5" t="e">
        <f>Table1[[#This Row],[pledged]]/Table1[[#This Row],[backers_count]]</f>
        <v>#DIV/0!</v>
      </c>
      <c r="O2592" s="1">
        <f t="shared" si="122"/>
        <v>0</v>
      </c>
      <c r="P2592" s="5" t="s">
        <v>8283</v>
      </c>
      <c r="Q2592" s="1" t="s">
        <v>8337</v>
      </c>
      <c r="R2592" s="1" t="s">
        <v>8338</v>
      </c>
      <c r="S2592" s="9">
        <f t="shared" si="120"/>
        <v>42388.589085648149</v>
      </c>
      <c r="T2592" s="11">
        <f t="shared" si="121"/>
        <v>42395.589085648149</v>
      </c>
      <c r="U2592" s="12" t="str">
        <f>TEXT(Table1[[#This Row],[Date Created Conversion (Launched at)]],"mmmm")</f>
        <v>January</v>
      </c>
      <c r="V2592" s="12">
        <f>YEAR(Table1[[#This Row],[Date Created Conversion (Launched at)]])</f>
        <v>2016</v>
      </c>
    </row>
    <row r="2593" spans="1:22" ht="43" x14ac:dyDescent="0.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 s="8">
        <v>1457901924</v>
      </c>
      <c r="J2593" s="8">
        <v>1452721524</v>
      </c>
      <c r="K2593" t="b">
        <v>0</v>
      </c>
      <c r="L2593">
        <v>2</v>
      </c>
      <c r="M2593" t="b">
        <v>0</v>
      </c>
      <c r="N2593" s="5">
        <f>Table1[[#This Row],[pledged]]/Table1[[#This Row],[backers_count]]</f>
        <v>13</v>
      </c>
      <c r="O2593" s="1">
        <f t="shared" si="122"/>
        <v>2</v>
      </c>
      <c r="P2593" s="5" t="s">
        <v>8283</v>
      </c>
      <c r="Q2593" s="1" t="s">
        <v>8337</v>
      </c>
      <c r="R2593" s="1" t="s">
        <v>8338</v>
      </c>
      <c r="S2593" s="9">
        <f t="shared" si="120"/>
        <v>42382.906527777777</v>
      </c>
      <c r="T2593" s="11">
        <f t="shared" si="121"/>
        <v>42442.864861111113</v>
      </c>
      <c r="U2593" s="12" t="str">
        <f>TEXT(Table1[[#This Row],[Date Created Conversion (Launched at)]],"mmmm")</f>
        <v>January</v>
      </c>
      <c r="V2593" s="12">
        <f>YEAR(Table1[[#This Row],[Date Created Conversion (Launched at)]])</f>
        <v>2016</v>
      </c>
    </row>
    <row r="2594" spans="1:22" ht="43" x14ac:dyDescent="0.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 s="8">
        <v>1412536421</v>
      </c>
      <c r="J2594" s="8">
        <v>1409944421</v>
      </c>
      <c r="K2594" t="b">
        <v>0</v>
      </c>
      <c r="L2594">
        <v>1</v>
      </c>
      <c r="M2594" t="b">
        <v>0</v>
      </c>
      <c r="N2594" s="5">
        <f>Table1[[#This Row],[pledged]]/Table1[[#This Row],[backers_count]]</f>
        <v>50</v>
      </c>
      <c r="O2594" s="1">
        <f t="shared" si="122"/>
        <v>0</v>
      </c>
      <c r="P2594" s="5" t="s">
        <v>8283</v>
      </c>
      <c r="Q2594" s="1" t="s">
        <v>8337</v>
      </c>
      <c r="R2594" s="1" t="s">
        <v>8338</v>
      </c>
      <c r="S2594" s="9">
        <f t="shared" si="120"/>
        <v>41887.801168981481</v>
      </c>
      <c r="T2594" s="11">
        <f t="shared" si="121"/>
        <v>41917.801168981481</v>
      </c>
      <c r="U2594" s="12" t="str">
        <f>TEXT(Table1[[#This Row],[Date Created Conversion (Launched at)]],"mmmm")</f>
        <v>September</v>
      </c>
      <c r="V2594" s="12">
        <f>YEAR(Table1[[#This Row],[Date Created Conversion (Launched at)]])</f>
        <v>2014</v>
      </c>
    </row>
    <row r="2595" spans="1:22" ht="43" x14ac:dyDescent="0.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 s="8">
        <v>1429993026</v>
      </c>
      <c r="J2595" s="8">
        <v>1427401026</v>
      </c>
      <c r="K2595" t="b">
        <v>0</v>
      </c>
      <c r="L2595">
        <v>0</v>
      </c>
      <c r="M2595" t="b">
        <v>0</v>
      </c>
      <c r="N2595" s="5" t="e">
        <f>Table1[[#This Row],[pledged]]/Table1[[#This Row],[backers_count]]</f>
        <v>#DIV/0!</v>
      </c>
      <c r="O2595" s="1">
        <f t="shared" si="122"/>
        <v>0</v>
      </c>
      <c r="P2595" s="5" t="s">
        <v>8283</v>
      </c>
      <c r="Q2595" s="1" t="s">
        <v>8337</v>
      </c>
      <c r="R2595" s="1" t="s">
        <v>8338</v>
      </c>
      <c r="S2595" s="9">
        <f t="shared" si="120"/>
        <v>42089.845208333332</v>
      </c>
      <c r="T2595" s="11">
        <f t="shared" si="121"/>
        <v>42119.845208333332</v>
      </c>
      <c r="U2595" s="12" t="str">
        <f>TEXT(Table1[[#This Row],[Date Created Conversion (Launched at)]],"mmmm")</f>
        <v>March</v>
      </c>
      <c r="V2595" s="12">
        <f>YEAR(Table1[[#This Row],[Date Created Conversion (Launched at)]])</f>
        <v>2015</v>
      </c>
    </row>
    <row r="2596" spans="1:22" ht="43" x14ac:dyDescent="0.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 s="8">
        <v>1407453228</v>
      </c>
      <c r="J2596" s="8">
        <v>1404861228</v>
      </c>
      <c r="K2596" t="b">
        <v>0</v>
      </c>
      <c r="L2596">
        <v>1</v>
      </c>
      <c r="M2596" t="b">
        <v>0</v>
      </c>
      <c r="N2596" s="5">
        <f>Table1[[#This Row],[pledged]]/Table1[[#This Row],[backers_count]]</f>
        <v>1</v>
      </c>
      <c r="O2596" s="1">
        <f t="shared" si="122"/>
        <v>0</v>
      </c>
      <c r="P2596" s="5" t="s">
        <v>8283</v>
      </c>
      <c r="Q2596" s="1" t="s">
        <v>8337</v>
      </c>
      <c r="R2596" s="1" t="s">
        <v>8338</v>
      </c>
      <c r="S2596" s="9">
        <f t="shared" si="120"/>
        <v>41828.967916666668</v>
      </c>
      <c r="T2596" s="11">
        <f t="shared" si="121"/>
        <v>41858.967916666668</v>
      </c>
      <c r="U2596" s="12" t="str">
        <f>TEXT(Table1[[#This Row],[Date Created Conversion (Launched at)]],"mmmm")</f>
        <v>July</v>
      </c>
      <c r="V2596" s="12">
        <f>YEAR(Table1[[#This Row],[Date Created Conversion (Launched at)]])</f>
        <v>2014</v>
      </c>
    </row>
    <row r="2597" spans="1:22" ht="28.7" x14ac:dyDescent="0.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 s="8">
        <v>1487915500</v>
      </c>
      <c r="J2597" s="8">
        <v>1485323500</v>
      </c>
      <c r="K2597" t="b">
        <v>0</v>
      </c>
      <c r="L2597">
        <v>19</v>
      </c>
      <c r="M2597" t="b">
        <v>0</v>
      </c>
      <c r="N2597" s="5">
        <f>Table1[[#This Row],[pledged]]/Table1[[#This Row],[backers_count]]</f>
        <v>96.05263157894737</v>
      </c>
      <c r="O2597" s="1">
        <f t="shared" si="122"/>
        <v>12</v>
      </c>
      <c r="P2597" s="5" t="s">
        <v>8283</v>
      </c>
      <c r="Q2597" s="1" t="s">
        <v>8337</v>
      </c>
      <c r="R2597" s="1" t="s">
        <v>8338</v>
      </c>
      <c r="S2597" s="9">
        <f t="shared" si="120"/>
        <v>42760.244212962964</v>
      </c>
      <c r="T2597" s="11">
        <f t="shared" si="121"/>
        <v>42790.244212962964</v>
      </c>
      <c r="U2597" s="12" t="str">
        <f>TEXT(Table1[[#This Row],[Date Created Conversion (Launched at)]],"mmmm")</f>
        <v>January</v>
      </c>
      <c r="V2597" s="12">
        <f>YEAR(Table1[[#This Row],[Date Created Conversion (Launched at)]])</f>
        <v>2017</v>
      </c>
    </row>
    <row r="2598" spans="1:22" ht="43" x14ac:dyDescent="0.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 s="8">
        <v>1407427009</v>
      </c>
      <c r="J2598" s="8">
        <v>1404835009</v>
      </c>
      <c r="K2598" t="b">
        <v>0</v>
      </c>
      <c r="L2598">
        <v>27</v>
      </c>
      <c r="M2598" t="b">
        <v>0</v>
      </c>
      <c r="N2598" s="5">
        <f>Table1[[#This Row],[pledged]]/Table1[[#This Row],[backers_count]]</f>
        <v>305.77777777777777</v>
      </c>
      <c r="O2598" s="1">
        <f t="shared" si="122"/>
        <v>24</v>
      </c>
      <c r="P2598" s="5" t="s">
        <v>8283</v>
      </c>
      <c r="Q2598" s="1" t="s">
        <v>8337</v>
      </c>
      <c r="R2598" s="1" t="s">
        <v>8338</v>
      </c>
      <c r="S2598" s="9">
        <f t="shared" si="120"/>
        <v>41828.664456018516</v>
      </c>
      <c r="T2598" s="11">
        <f t="shared" si="121"/>
        <v>41858.664456018516</v>
      </c>
      <c r="U2598" s="12" t="str">
        <f>TEXT(Table1[[#This Row],[Date Created Conversion (Launched at)]],"mmmm")</f>
        <v>July</v>
      </c>
      <c r="V2598" s="12">
        <f>YEAR(Table1[[#This Row],[Date Created Conversion (Launched at)]])</f>
        <v>2014</v>
      </c>
    </row>
    <row r="2599" spans="1:22" ht="43" x14ac:dyDescent="0.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 s="8">
        <v>1466323917</v>
      </c>
      <c r="J2599" s="8">
        <v>1463731917</v>
      </c>
      <c r="K2599" t="b">
        <v>0</v>
      </c>
      <c r="L2599">
        <v>7</v>
      </c>
      <c r="M2599" t="b">
        <v>0</v>
      </c>
      <c r="N2599" s="5">
        <f>Table1[[#This Row],[pledged]]/Table1[[#This Row],[backers_count]]</f>
        <v>12.142857142857142</v>
      </c>
      <c r="O2599" s="1">
        <f t="shared" si="122"/>
        <v>6</v>
      </c>
      <c r="P2599" s="5" t="s">
        <v>8283</v>
      </c>
      <c r="Q2599" s="1" t="s">
        <v>8337</v>
      </c>
      <c r="R2599" s="1" t="s">
        <v>8338</v>
      </c>
      <c r="S2599" s="9">
        <f t="shared" si="120"/>
        <v>42510.341631944444</v>
      </c>
      <c r="T2599" s="11">
        <f t="shared" si="121"/>
        <v>42540.341631944444</v>
      </c>
      <c r="U2599" s="12" t="str">
        <f>TEXT(Table1[[#This Row],[Date Created Conversion (Launched at)]],"mmmm")</f>
        <v>May</v>
      </c>
      <c r="V2599" s="12">
        <f>YEAR(Table1[[#This Row],[Date Created Conversion (Launched at)]])</f>
        <v>2016</v>
      </c>
    </row>
    <row r="2600" spans="1:22" ht="43" x14ac:dyDescent="0.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 s="8">
        <v>1443039001</v>
      </c>
      <c r="J2600" s="8">
        <v>1440447001</v>
      </c>
      <c r="K2600" t="b">
        <v>0</v>
      </c>
      <c r="L2600">
        <v>14</v>
      </c>
      <c r="M2600" t="b">
        <v>0</v>
      </c>
      <c r="N2600" s="5">
        <f>Table1[[#This Row],[pledged]]/Table1[[#This Row],[backers_count]]</f>
        <v>83.571428571428569</v>
      </c>
      <c r="O2600" s="1">
        <f t="shared" si="122"/>
        <v>39</v>
      </c>
      <c r="P2600" s="5" t="s">
        <v>8283</v>
      </c>
      <c r="Q2600" s="1" t="s">
        <v>8337</v>
      </c>
      <c r="R2600" s="1" t="s">
        <v>8338</v>
      </c>
      <c r="S2600" s="9">
        <f t="shared" si="120"/>
        <v>42240.840289351851</v>
      </c>
      <c r="T2600" s="11">
        <f t="shared" si="121"/>
        <v>42270.840289351851</v>
      </c>
      <c r="U2600" s="12" t="str">
        <f>TEXT(Table1[[#This Row],[Date Created Conversion (Launched at)]],"mmmm")</f>
        <v>August</v>
      </c>
      <c r="V2600" s="12">
        <f>YEAR(Table1[[#This Row],[Date Created Conversion (Launched at)]])</f>
        <v>2015</v>
      </c>
    </row>
    <row r="2601" spans="1:22" ht="28.7" x14ac:dyDescent="0.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 s="8">
        <v>1407089147</v>
      </c>
      <c r="J2601" s="8">
        <v>1403201147</v>
      </c>
      <c r="K2601" t="b">
        <v>0</v>
      </c>
      <c r="L2601">
        <v>5</v>
      </c>
      <c r="M2601" t="b">
        <v>0</v>
      </c>
      <c r="N2601" s="5">
        <f>Table1[[#This Row],[pledged]]/Table1[[#This Row],[backers_count]]</f>
        <v>18</v>
      </c>
      <c r="O2601" s="1">
        <f t="shared" si="122"/>
        <v>1</v>
      </c>
      <c r="P2601" s="5" t="s">
        <v>8283</v>
      </c>
      <c r="Q2601" s="1" t="s">
        <v>8337</v>
      </c>
      <c r="R2601" s="1" t="s">
        <v>8338</v>
      </c>
      <c r="S2601" s="9">
        <f t="shared" si="120"/>
        <v>41809.754016203704</v>
      </c>
      <c r="T2601" s="11">
        <f t="shared" si="121"/>
        <v>41854.754016203704</v>
      </c>
      <c r="U2601" s="12" t="str">
        <f>TEXT(Table1[[#This Row],[Date Created Conversion (Launched at)]],"mmmm")</f>
        <v>June</v>
      </c>
      <c r="V2601" s="12">
        <f>YEAR(Table1[[#This Row],[Date Created Conversion (Launched at)]])</f>
        <v>2014</v>
      </c>
    </row>
    <row r="2602" spans="1:22" ht="28.7" x14ac:dyDescent="0.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 s="8">
        <v>1458938200</v>
      </c>
      <c r="J2602" s="8">
        <v>1453757800</v>
      </c>
      <c r="K2602" t="b">
        <v>0</v>
      </c>
      <c r="L2602">
        <v>30</v>
      </c>
      <c r="M2602" t="b">
        <v>0</v>
      </c>
      <c r="N2602" s="5">
        <f>Table1[[#This Row],[pledged]]/Table1[[#This Row],[backers_count]]</f>
        <v>115.53333333333333</v>
      </c>
      <c r="O2602" s="1">
        <f t="shared" si="122"/>
        <v>7</v>
      </c>
      <c r="P2602" s="5" t="s">
        <v>8283</v>
      </c>
      <c r="Q2602" s="1" t="s">
        <v>8337</v>
      </c>
      <c r="R2602" s="1" t="s">
        <v>8338</v>
      </c>
      <c r="S2602" s="9">
        <f t="shared" si="120"/>
        <v>42394.900462962964</v>
      </c>
      <c r="T2602" s="11">
        <f t="shared" si="121"/>
        <v>42454.858796296292</v>
      </c>
      <c r="U2602" s="12" t="str">
        <f>TEXT(Table1[[#This Row],[Date Created Conversion (Launched at)]],"mmmm")</f>
        <v>January</v>
      </c>
      <c r="V2602" s="12">
        <f>YEAR(Table1[[#This Row],[Date Created Conversion (Launched at)]])</f>
        <v>2016</v>
      </c>
    </row>
    <row r="2603" spans="1:22" ht="43" x14ac:dyDescent="0.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 s="8">
        <v>1347508740</v>
      </c>
      <c r="J2603" s="8">
        <v>1346276349</v>
      </c>
      <c r="K2603" t="b">
        <v>1</v>
      </c>
      <c r="L2603">
        <v>151</v>
      </c>
      <c r="M2603" t="b">
        <v>1</v>
      </c>
      <c r="N2603" s="5">
        <f>Table1[[#This Row],[pledged]]/Table1[[#This Row],[backers_count]]</f>
        <v>21.900662251655628</v>
      </c>
      <c r="O2603" s="1">
        <f t="shared" si="122"/>
        <v>661</v>
      </c>
      <c r="P2603" s="5" t="s">
        <v>8300</v>
      </c>
      <c r="Q2603" s="1" t="s">
        <v>8320</v>
      </c>
      <c r="R2603" s="1" t="s">
        <v>8356</v>
      </c>
      <c r="S2603" s="9">
        <f t="shared" si="120"/>
        <v>41150.902187500003</v>
      </c>
      <c r="T2603" s="11">
        <f t="shared" si="121"/>
        <v>41165.165972222225</v>
      </c>
      <c r="U2603" s="12" t="str">
        <f>TEXT(Table1[[#This Row],[Date Created Conversion (Launched at)]],"mmmm")</f>
        <v>August</v>
      </c>
      <c r="V2603" s="12">
        <f>YEAR(Table1[[#This Row],[Date Created Conversion (Launched at)]])</f>
        <v>2012</v>
      </c>
    </row>
    <row r="2604" spans="1:22" ht="43" x14ac:dyDescent="0.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 s="8">
        <v>1415827200</v>
      </c>
      <c r="J2604" s="8">
        <v>1412358968</v>
      </c>
      <c r="K2604" t="b">
        <v>1</v>
      </c>
      <c r="L2604">
        <v>489</v>
      </c>
      <c r="M2604" t="b">
        <v>1</v>
      </c>
      <c r="N2604" s="5">
        <f>Table1[[#This Row],[pledged]]/Table1[[#This Row],[backers_count]]</f>
        <v>80.022494887525568</v>
      </c>
      <c r="O2604" s="1">
        <f t="shared" si="122"/>
        <v>326</v>
      </c>
      <c r="P2604" s="5" t="s">
        <v>8300</v>
      </c>
      <c r="Q2604" s="1" t="s">
        <v>8320</v>
      </c>
      <c r="R2604" s="1" t="s">
        <v>8356</v>
      </c>
      <c r="S2604" s="9">
        <f t="shared" si="120"/>
        <v>41915.747314814813</v>
      </c>
      <c r="T2604" s="11">
        <f t="shared" si="121"/>
        <v>41955.888888888891</v>
      </c>
      <c r="U2604" s="12" t="str">
        <f>TEXT(Table1[[#This Row],[Date Created Conversion (Launched at)]],"mmmm")</f>
        <v>October</v>
      </c>
      <c r="V2604" s="12">
        <f>YEAR(Table1[[#This Row],[Date Created Conversion (Launched at)]])</f>
        <v>2014</v>
      </c>
    </row>
    <row r="2605" spans="1:22" ht="28.7" x14ac:dyDescent="0.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 s="8">
        <v>1387835654</v>
      </c>
      <c r="J2605" s="8">
        <v>1386626054</v>
      </c>
      <c r="K2605" t="b">
        <v>1</v>
      </c>
      <c r="L2605">
        <v>50</v>
      </c>
      <c r="M2605" t="b">
        <v>1</v>
      </c>
      <c r="N2605" s="5">
        <f>Table1[[#This Row],[pledged]]/Table1[[#This Row],[backers_count]]</f>
        <v>35.520000000000003</v>
      </c>
      <c r="O2605" s="1">
        <f t="shared" si="122"/>
        <v>101</v>
      </c>
      <c r="P2605" s="5" t="s">
        <v>8300</v>
      </c>
      <c r="Q2605" s="1" t="s">
        <v>8320</v>
      </c>
      <c r="R2605" s="1" t="s">
        <v>8356</v>
      </c>
      <c r="S2605" s="9">
        <f t="shared" si="120"/>
        <v>41617.912662037037</v>
      </c>
      <c r="T2605" s="11">
        <f t="shared" si="121"/>
        <v>41631.912662037037</v>
      </c>
      <c r="U2605" s="12" t="str">
        <f>TEXT(Table1[[#This Row],[Date Created Conversion (Launched at)]],"mmmm")</f>
        <v>December</v>
      </c>
      <c r="V2605" s="12">
        <f>YEAR(Table1[[#This Row],[Date Created Conversion (Launched at)]])</f>
        <v>2013</v>
      </c>
    </row>
    <row r="2606" spans="1:22" ht="43" x14ac:dyDescent="0.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 s="8">
        <v>1335662023</v>
      </c>
      <c r="J2606" s="8">
        <v>1333070023</v>
      </c>
      <c r="K2606" t="b">
        <v>1</v>
      </c>
      <c r="L2606">
        <v>321</v>
      </c>
      <c r="M2606" t="b">
        <v>1</v>
      </c>
      <c r="N2606" s="5">
        <f>Table1[[#This Row],[pledged]]/Table1[[#This Row],[backers_count]]</f>
        <v>64.933333333333323</v>
      </c>
      <c r="O2606" s="1">
        <f t="shared" si="122"/>
        <v>104</v>
      </c>
      <c r="P2606" s="5" t="s">
        <v>8300</v>
      </c>
      <c r="Q2606" s="1" t="s">
        <v>8320</v>
      </c>
      <c r="R2606" s="1" t="s">
        <v>8356</v>
      </c>
      <c r="S2606" s="9">
        <f t="shared" si="120"/>
        <v>40998.051192129627</v>
      </c>
      <c r="T2606" s="11">
        <f t="shared" si="121"/>
        <v>41028.051192129627</v>
      </c>
      <c r="U2606" s="12" t="str">
        <f>TEXT(Table1[[#This Row],[Date Created Conversion (Launched at)]],"mmmm")</f>
        <v>March</v>
      </c>
      <c r="V2606" s="12">
        <f>YEAR(Table1[[#This Row],[Date Created Conversion (Launched at)]])</f>
        <v>2012</v>
      </c>
    </row>
    <row r="2607" spans="1:22" ht="43" x14ac:dyDescent="0.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 s="8">
        <v>1466168390</v>
      </c>
      <c r="J2607" s="8">
        <v>1463576390</v>
      </c>
      <c r="K2607" t="b">
        <v>1</v>
      </c>
      <c r="L2607">
        <v>1762</v>
      </c>
      <c r="M2607" t="b">
        <v>1</v>
      </c>
      <c r="N2607" s="5">
        <f>Table1[[#This Row],[pledged]]/Table1[[#This Row],[backers_count]]</f>
        <v>60.965703745743475</v>
      </c>
      <c r="O2607" s="1">
        <f t="shared" si="122"/>
        <v>107</v>
      </c>
      <c r="P2607" s="5" t="s">
        <v>8300</v>
      </c>
      <c r="Q2607" s="1" t="s">
        <v>8320</v>
      </c>
      <c r="R2607" s="1" t="s">
        <v>8356</v>
      </c>
      <c r="S2607" s="9">
        <f t="shared" si="120"/>
        <v>42508.541550925926</v>
      </c>
      <c r="T2607" s="11">
        <f t="shared" si="121"/>
        <v>42538.541550925926</v>
      </c>
      <c r="U2607" s="12" t="str">
        <f>TEXT(Table1[[#This Row],[Date Created Conversion (Launched at)]],"mmmm")</f>
        <v>May</v>
      </c>
      <c r="V2607" s="12">
        <f>YEAR(Table1[[#This Row],[Date Created Conversion (Launched at)]])</f>
        <v>2016</v>
      </c>
    </row>
    <row r="2608" spans="1:22" ht="57.35" x14ac:dyDescent="0.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 s="8">
        <v>1398791182</v>
      </c>
      <c r="J2608" s="8">
        <v>1396026382</v>
      </c>
      <c r="K2608" t="b">
        <v>1</v>
      </c>
      <c r="L2608">
        <v>385</v>
      </c>
      <c r="M2608" t="b">
        <v>1</v>
      </c>
      <c r="N2608" s="5">
        <f>Table1[[#This Row],[pledged]]/Table1[[#This Row],[backers_count]]</f>
        <v>31.444155844155844</v>
      </c>
      <c r="O2608" s="1">
        <f t="shared" si="122"/>
        <v>110</v>
      </c>
      <c r="P2608" s="5" t="s">
        <v>8300</v>
      </c>
      <c r="Q2608" s="1" t="s">
        <v>8320</v>
      </c>
      <c r="R2608" s="1" t="s">
        <v>8356</v>
      </c>
      <c r="S2608" s="9">
        <f t="shared" si="120"/>
        <v>41726.712754629625</v>
      </c>
      <c r="T2608" s="11">
        <f t="shared" si="121"/>
        <v>41758.712754629625</v>
      </c>
      <c r="U2608" s="12" t="str">
        <f>TEXT(Table1[[#This Row],[Date Created Conversion (Launched at)]],"mmmm")</f>
        <v>March</v>
      </c>
      <c r="V2608" s="12">
        <f>YEAR(Table1[[#This Row],[Date Created Conversion (Launched at)]])</f>
        <v>2014</v>
      </c>
    </row>
    <row r="2609" spans="1:22" ht="43" x14ac:dyDescent="0.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 s="8">
        <v>1439344800</v>
      </c>
      <c r="J2609" s="8">
        <v>1435611572</v>
      </c>
      <c r="K2609" t="b">
        <v>1</v>
      </c>
      <c r="L2609">
        <v>398</v>
      </c>
      <c r="M2609" t="b">
        <v>1</v>
      </c>
      <c r="N2609" s="5">
        <f>Table1[[#This Row],[pledged]]/Table1[[#This Row],[backers_count]]</f>
        <v>81.949748743718587</v>
      </c>
      <c r="O2609" s="1">
        <f t="shared" si="122"/>
        <v>408</v>
      </c>
      <c r="P2609" s="5" t="s">
        <v>8300</v>
      </c>
      <c r="Q2609" s="1" t="s">
        <v>8320</v>
      </c>
      <c r="R2609" s="1" t="s">
        <v>8356</v>
      </c>
      <c r="S2609" s="9">
        <f t="shared" si="120"/>
        <v>42184.874675925923</v>
      </c>
      <c r="T2609" s="11">
        <f t="shared" si="121"/>
        <v>42228.083333333328</v>
      </c>
      <c r="U2609" s="12" t="str">
        <f>TEXT(Table1[[#This Row],[Date Created Conversion (Launched at)]],"mmmm")</f>
        <v>June</v>
      </c>
      <c r="V2609" s="12">
        <f>YEAR(Table1[[#This Row],[Date Created Conversion (Launched at)]])</f>
        <v>2015</v>
      </c>
    </row>
    <row r="2610" spans="1:22" ht="43" x14ac:dyDescent="0.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 s="8">
        <v>1489536000</v>
      </c>
      <c r="J2610" s="8">
        <v>1485976468</v>
      </c>
      <c r="K2610" t="b">
        <v>1</v>
      </c>
      <c r="L2610">
        <v>304</v>
      </c>
      <c r="M2610" t="b">
        <v>1</v>
      </c>
      <c r="N2610" s="5">
        <f>Table1[[#This Row],[pledged]]/Table1[[#This Row],[backers_count]]</f>
        <v>58.92763157894737</v>
      </c>
      <c r="O2610" s="1">
        <f t="shared" si="122"/>
        <v>224</v>
      </c>
      <c r="P2610" s="5" t="s">
        <v>8300</v>
      </c>
      <c r="Q2610" s="1" t="s">
        <v>8320</v>
      </c>
      <c r="R2610" s="1" t="s">
        <v>8356</v>
      </c>
      <c r="S2610" s="9">
        <f t="shared" si="120"/>
        <v>42767.801712962959</v>
      </c>
      <c r="T2610" s="11">
        <f t="shared" si="121"/>
        <v>42809</v>
      </c>
      <c r="U2610" s="12" t="str">
        <f>TEXT(Table1[[#This Row],[Date Created Conversion (Launched at)]],"mmmm")</f>
        <v>February</v>
      </c>
      <c r="V2610" s="12">
        <f>YEAR(Table1[[#This Row],[Date Created Conversion (Launched at)]])</f>
        <v>2017</v>
      </c>
    </row>
    <row r="2611" spans="1:22" ht="43" x14ac:dyDescent="0.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 s="8">
        <v>1342330951</v>
      </c>
      <c r="J2611" s="8">
        <v>1339738951</v>
      </c>
      <c r="K2611" t="b">
        <v>1</v>
      </c>
      <c r="L2611">
        <v>676</v>
      </c>
      <c r="M2611" t="b">
        <v>1</v>
      </c>
      <c r="N2611" s="5">
        <f>Table1[[#This Row],[pledged]]/Table1[[#This Row],[backers_count]]</f>
        <v>157.29347633136095</v>
      </c>
      <c r="O2611" s="1">
        <f t="shared" si="122"/>
        <v>304</v>
      </c>
      <c r="P2611" s="5" t="s">
        <v>8300</v>
      </c>
      <c r="Q2611" s="1" t="s">
        <v>8320</v>
      </c>
      <c r="R2611" s="1" t="s">
        <v>8356</v>
      </c>
      <c r="S2611" s="9">
        <f t="shared" si="120"/>
        <v>41075.237858796296</v>
      </c>
      <c r="T2611" s="11">
        <f t="shared" si="121"/>
        <v>41105.237858796296</v>
      </c>
      <c r="U2611" s="12" t="str">
        <f>TEXT(Table1[[#This Row],[Date Created Conversion (Launched at)]],"mmmm")</f>
        <v>June</v>
      </c>
      <c r="V2611" s="12">
        <f>YEAR(Table1[[#This Row],[Date Created Conversion (Launched at)]])</f>
        <v>2012</v>
      </c>
    </row>
    <row r="2612" spans="1:22" ht="28.7" x14ac:dyDescent="0.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 s="8">
        <v>1471849140</v>
      </c>
      <c r="J2612" s="8">
        <v>1468444125</v>
      </c>
      <c r="K2612" t="b">
        <v>1</v>
      </c>
      <c r="L2612">
        <v>577</v>
      </c>
      <c r="M2612" t="b">
        <v>1</v>
      </c>
      <c r="N2612" s="5">
        <f>Table1[[#This Row],[pledged]]/Table1[[#This Row],[backers_count]]</f>
        <v>55.758509532062391</v>
      </c>
      <c r="O2612" s="1">
        <f t="shared" si="122"/>
        <v>141</v>
      </c>
      <c r="P2612" s="5" t="s">
        <v>8300</v>
      </c>
      <c r="Q2612" s="1" t="s">
        <v>8320</v>
      </c>
      <c r="R2612" s="1" t="s">
        <v>8356</v>
      </c>
      <c r="S2612" s="9">
        <f t="shared" si="120"/>
        <v>42564.881076388891</v>
      </c>
      <c r="T2612" s="11">
        <f t="shared" si="121"/>
        <v>42604.290972222225</v>
      </c>
      <c r="U2612" s="12" t="str">
        <f>TEXT(Table1[[#This Row],[Date Created Conversion (Launched at)]],"mmmm")</f>
        <v>July</v>
      </c>
      <c r="V2612" s="12">
        <f>YEAR(Table1[[#This Row],[Date Created Conversion (Launched at)]])</f>
        <v>2016</v>
      </c>
    </row>
    <row r="2613" spans="1:22" ht="43" x14ac:dyDescent="0.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 s="8">
        <v>1483397940</v>
      </c>
      <c r="J2613" s="8">
        <v>1480493014</v>
      </c>
      <c r="K2613" t="b">
        <v>1</v>
      </c>
      <c r="L2613">
        <v>3663</v>
      </c>
      <c r="M2613" t="b">
        <v>1</v>
      </c>
      <c r="N2613" s="5">
        <f>Table1[[#This Row],[pledged]]/Table1[[#This Row],[backers_count]]</f>
        <v>83.802893802893806</v>
      </c>
      <c r="O2613" s="1">
        <f t="shared" si="122"/>
        <v>2791</v>
      </c>
      <c r="P2613" s="5" t="s">
        <v>8300</v>
      </c>
      <c r="Q2613" s="1" t="s">
        <v>8320</v>
      </c>
      <c r="R2613" s="1" t="s">
        <v>8356</v>
      </c>
      <c r="S2613" s="9">
        <f t="shared" si="120"/>
        <v>42704.335810185185</v>
      </c>
      <c r="T2613" s="11">
        <f t="shared" si="121"/>
        <v>42737.957638888889</v>
      </c>
      <c r="U2613" s="12" t="str">
        <f>TEXT(Table1[[#This Row],[Date Created Conversion (Launched at)]],"mmmm")</f>
        <v>November</v>
      </c>
      <c r="V2613" s="12">
        <f>YEAR(Table1[[#This Row],[Date Created Conversion (Launched at)]])</f>
        <v>2016</v>
      </c>
    </row>
    <row r="2614" spans="1:22" ht="43" x14ac:dyDescent="0.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 s="8">
        <v>1420773970</v>
      </c>
      <c r="J2614" s="8">
        <v>1418095570</v>
      </c>
      <c r="K2614" t="b">
        <v>1</v>
      </c>
      <c r="L2614">
        <v>294</v>
      </c>
      <c r="M2614" t="b">
        <v>1</v>
      </c>
      <c r="N2614" s="5">
        <f>Table1[[#This Row],[pledged]]/Table1[[#This Row],[backers_count]]</f>
        <v>58.422210884353746</v>
      </c>
      <c r="O2614" s="1">
        <f t="shared" si="122"/>
        <v>172</v>
      </c>
      <c r="P2614" s="5" t="s">
        <v>8300</v>
      </c>
      <c r="Q2614" s="1" t="s">
        <v>8320</v>
      </c>
      <c r="R2614" s="1" t="s">
        <v>8356</v>
      </c>
      <c r="S2614" s="9">
        <f t="shared" si="120"/>
        <v>41982.143171296295</v>
      </c>
      <c r="T2614" s="11">
        <f t="shared" si="121"/>
        <v>42013.143171296295</v>
      </c>
      <c r="U2614" s="12" t="str">
        <f>TEXT(Table1[[#This Row],[Date Created Conversion (Launched at)]],"mmmm")</f>
        <v>December</v>
      </c>
      <c r="V2614" s="12">
        <f>YEAR(Table1[[#This Row],[Date Created Conversion (Launched at)]])</f>
        <v>2014</v>
      </c>
    </row>
    <row r="2615" spans="1:22" ht="43" x14ac:dyDescent="0.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 s="8">
        <v>1348256294</v>
      </c>
      <c r="J2615" s="8">
        <v>1345664294</v>
      </c>
      <c r="K2615" t="b">
        <v>1</v>
      </c>
      <c r="L2615">
        <v>28</v>
      </c>
      <c r="M2615" t="b">
        <v>1</v>
      </c>
      <c r="N2615" s="5">
        <f>Table1[[#This Row],[pledged]]/Table1[[#This Row],[backers_count]]</f>
        <v>270.57142857142856</v>
      </c>
      <c r="O2615" s="1">
        <f t="shared" si="122"/>
        <v>101</v>
      </c>
      <c r="P2615" s="5" t="s">
        <v>8300</v>
      </c>
      <c r="Q2615" s="1" t="s">
        <v>8320</v>
      </c>
      <c r="R2615" s="1" t="s">
        <v>8356</v>
      </c>
      <c r="S2615" s="9">
        <f t="shared" si="120"/>
        <v>41143.81821759259</v>
      </c>
      <c r="T2615" s="11">
        <f t="shared" si="121"/>
        <v>41173.81821759259</v>
      </c>
      <c r="U2615" s="12" t="str">
        <f>TEXT(Table1[[#This Row],[Date Created Conversion (Launched at)]],"mmmm")</f>
        <v>August</v>
      </c>
      <c r="V2615" s="12">
        <f>YEAR(Table1[[#This Row],[Date Created Conversion (Launched at)]])</f>
        <v>2012</v>
      </c>
    </row>
    <row r="2616" spans="1:22" ht="43" x14ac:dyDescent="0.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 s="8">
        <v>1398834000</v>
      </c>
      <c r="J2616" s="8">
        <v>1396371612</v>
      </c>
      <c r="K2616" t="b">
        <v>1</v>
      </c>
      <c r="L2616">
        <v>100</v>
      </c>
      <c r="M2616" t="b">
        <v>1</v>
      </c>
      <c r="N2616" s="5">
        <f>Table1[[#This Row],[pledged]]/Table1[[#This Row],[backers_count]]</f>
        <v>107.1</v>
      </c>
      <c r="O2616" s="1">
        <f t="shared" si="122"/>
        <v>102</v>
      </c>
      <c r="P2616" s="5" t="s">
        <v>8300</v>
      </c>
      <c r="Q2616" s="1" t="s">
        <v>8320</v>
      </c>
      <c r="R2616" s="1" t="s">
        <v>8356</v>
      </c>
      <c r="S2616" s="9">
        <f t="shared" si="120"/>
        <v>41730.708472222221</v>
      </c>
      <c r="T2616" s="11">
        <f t="shared" si="121"/>
        <v>41759.208333333336</v>
      </c>
      <c r="U2616" s="12" t="str">
        <f>TEXT(Table1[[#This Row],[Date Created Conversion (Launched at)]],"mmmm")</f>
        <v>April</v>
      </c>
      <c r="V2616" s="12">
        <f>YEAR(Table1[[#This Row],[Date Created Conversion (Launched at)]])</f>
        <v>2014</v>
      </c>
    </row>
    <row r="2617" spans="1:22" ht="43" x14ac:dyDescent="0.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 s="8">
        <v>1462017600</v>
      </c>
      <c r="J2617" s="8">
        <v>1458820564</v>
      </c>
      <c r="K2617" t="b">
        <v>0</v>
      </c>
      <c r="L2617">
        <v>72</v>
      </c>
      <c r="M2617" t="b">
        <v>1</v>
      </c>
      <c r="N2617" s="5">
        <f>Table1[[#This Row],[pledged]]/Table1[[#This Row],[backers_count]]</f>
        <v>47.180555555555557</v>
      </c>
      <c r="O2617" s="1">
        <f t="shared" si="122"/>
        <v>170</v>
      </c>
      <c r="P2617" s="5" t="s">
        <v>8300</v>
      </c>
      <c r="Q2617" s="1" t="s">
        <v>8320</v>
      </c>
      <c r="R2617" s="1" t="s">
        <v>8356</v>
      </c>
      <c r="S2617" s="9">
        <f t="shared" si="120"/>
        <v>42453.49726851852</v>
      </c>
      <c r="T2617" s="11">
        <f t="shared" si="121"/>
        <v>42490.5</v>
      </c>
      <c r="U2617" s="12" t="str">
        <f>TEXT(Table1[[#This Row],[Date Created Conversion (Launched at)]],"mmmm")</f>
        <v>March</v>
      </c>
      <c r="V2617" s="12">
        <f>YEAR(Table1[[#This Row],[Date Created Conversion (Launched at)]])</f>
        <v>2016</v>
      </c>
    </row>
    <row r="2618" spans="1:22" ht="43" x14ac:dyDescent="0.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 s="8">
        <v>1440546729</v>
      </c>
      <c r="J2618" s="8">
        <v>1437954729</v>
      </c>
      <c r="K2618" t="b">
        <v>1</v>
      </c>
      <c r="L2618">
        <v>238</v>
      </c>
      <c r="M2618" t="b">
        <v>1</v>
      </c>
      <c r="N2618" s="5">
        <f>Table1[[#This Row],[pledged]]/Table1[[#This Row],[backers_count]]</f>
        <v>120.30882352941177</v>
      </c>
      <c r="O2618" s="1">
        <f t="shared" si="122"/>
        <v>115</v>
      </c>
      <c r="P2618" s="5" t="s">
        <v>8300</v>
      </c>
      <c r="Q2618" s="1" t="s">
        <v>8320</v>
      </c>
      <c r="R2618" s="1" t="s">
        <v>8356</v>
      </c>
      <c r="S2618" s="9">
        <f t="shared" si="120"/>
        <v>42211.99454861111</v>
      </c>
      <c r="T2618" s="11">
        <f t="shared" si="121"/>
        <v>42241.99454861111</v>
      </c>
      <c r="U2618" s="12" t="str">
        <f>TEXT(Table1[[#This Row],[Date Created Conversion (Launched at)]],"mmmm")</f>
        <v>July</v>
      </c>
      <c r="V2618" s="12">
        <f>YEAR(Table1[[#This Row],[Date Created Conversion (Launched at)]])</f>
        <v>2015</v>
      </c>
    </row>
    <row r="2619" spans="1:22" ht="43" x14ac:dyDescent="0.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 s="8">
        <v>1413838751</v>
      </c>
      <c r="J2619" s="8">
        <v>1411246751</v>
      </c>
      <c r="K2619" t="b">
        <v>1</v>
      </c>
      <c r="L2619">
        <v>159</v>
      </c>
      <c r="M2619" t="b">
        <v>1</v>
      </c>
      <c r="N2619" s="5">
        <f>Table1[[#This Row],[pledged]]/Table1[[#This Row],[backers_count]]</f>
        <v>27.59748427672956</v>
      </c>
      <c r="O2619" s="1">
        <f t="shared" si="122"/>
        <v>878</v>
      </c>
      <c r="P2619" s="5" t="s">
        <v>8300</v>
      </c>
      <c r="Q2619" s="1" t="s">
        <v>8320</v>
      </c>
      <c r="R2619" s="1" t="s">
        <v>8356</v>
      </c>
      <c r="S2619" s="9">
        <f t="shared" si="120"/>
        <v>41902.874432870369</v>
      </c>
      <c r="T2619" s="11">
        <f t="shared" si="121"/>
        <v>41932.874432870369</v>
      </c>
      <c r="U2619" s="12" t="str">
        <f>TEXT(Table1[[#This Row],[Date Created Conversion (Launched at)]],"mmmm")</f>
        <v>September</v>
      </c>
      <c r="V2619" s="12">
        <f>YEAR(Table1[[#This Row],[Date Created Conversion (Launched at)]])</f>
        <v>2014</v>
      </c>
    </row>
    <row r="2620" spans="1:22" ht="28.7" x14ac:dyDescent="0.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 s="8">
        <v>1449000061</v>
      </c>
      <c r="J2620" s="8">
        <v>1443812461</v>
      </c>
      <c r="K2620" t="b">
        <v>1</v>
      </c>
      <c r="L2620">
        <v>77</v>
      </c>
      <c r="M2620" t="b">
        <v>1</v>
      </c>
      <c r="N2620" s="5">
        <f>Table1[[#This Row],[pledged]]/Table1[[#This Row],[backers_count]]</f>
        <v>205.2987012987013</v>
      </c>
      <c r="O2620" s="1">
        <f t="shared" si="122"/>
        <v>105</v>
      </c>
      <c r="P2620" s="5" t="s">
        <v>8300</v>
      </c>
      <c r="Q2620" s="1" t="s">
        <v>8320</v>
      </c>
      <c r="R2620" s="1" t="s">
        <v>8356</v>
      </c>
      <c r="S2620" s="9">
        <f t="shared" si="120"/>
        <v>42279.792372685188</v>
      </c>
      <c r="T2620" s="11">
        <f t="shared" si="121"/>
        <v>42339.834039351852</v>
      </c>
      <c r="U2620" s="12" t="str">
        <f>TEXT(Table1[[#This Row],[Date Created Conversion (Launched at)]],"mmmm")</f>
        <v>October</v>
      </c>
      <c r="V2620" s="12">
        <f>YEAR(Table1[[#This Row],[Date Created Conversion (Launched at)]])</f>
        <v>2015</v>
      </c>
    </row>
    <row r="2621" spans="1:22" ht="43" x14ac:dyDescent="0.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 s="8">
        <v>1445598000</v>
      </c>
      <c r="J2621" s="8">
        <v>1443302004</v>
      </c>
      <c r="K2621" t="b">
        <v>1</v>
      </c>
      <c r="L2621">
        <v>53</v>
      </c>
      <c r="M2621" t="b">
        <v>1</v>
      </c>
      <c r="N2621" s="5">
        <f>Table1[[#This Row],[pledged]]/Table1[[#This Row],[backers_count]]</f>
        <v>35.547169811320757</v>
      </c>
      <c r="O2621" s="1">
        <f t="shared" si="122"/>
        <v>188</v>
      </c>
      <c r="P2621" s="5" t="s">
        <v>8300</v>
      </c>
      <c r="Q2621" s="1" t="s">
        <v>8320</v>
      </c>
      <c r="R2621" s="1" t="s">
        <v>8356</v>
      </c>
      <c r="S2621" s="9">
        <f t="shared" si="120"/>
        <v>42273.884305555555</v>
      </c>
      <c r="T2621" s="11">
        <f t="shared" si="121"/>
        <v>42300.458333333328</v>
      </c>
      <c r="U2621" s="12" t="str">
        <f>TEXT(Table1[[#This Row],[Date Created Conversion (Launched at)]],"mmmm")</f>
        <v>September</v>
      </c>
      <c r="V2621" s="12">
        <f>YEAR(Table1[[#This Row],[Date Created Conversion (Launched at)]])</f>
        <v>2015</v>
      </c>
    </row>
    <row r="2622" spans="1:22" ht="43" x14ac:dyDescent="0.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 s="8">
        <v>1444525200</v>
      </c>
      <c r="J2622" s="8">
        <v>1441339242</v>
      </c>
      <c r="K2622" t="b">
        <v>1</v>
      </c>
      <c r="L2622">
        <v>1251</v>
      </c>
      <c r="M2622" t="b">
        <v>1</v>
      </c>
      <c r="N2622" s="5">
        <f>Table1[[#This Row],[pledged]]/Table1[[#This Row],[backers_count]]</f>
        <v>74.639488409272587</v>
      </c>
      <c r="O2622" s="1">
        <f t="shared" si="122"/>
        <v>144</v>
      </c>
      <c r="P2622" s="5" t="s">
        <v>8300</v>
      </c>
      <c r="Q2622" s="1" t="s">
        <v>8320</v>
      </c>
      <c r="R2622" s="1" t="s">
        <v>8356</v>
      </c>
      <c r="S2622" s="9">
        <f t="shared" si="120"/>
        <v>42251.16715277778</v>
      </c>
      <c r="T2622" s="11">
        <f t="shared" si="121"/>
        <v>42288.041666666672</v>
      </c>
      <c r="U2622" s="12" t="str">
        <f>TEXT(Table1[[#This Row],[Date Created Conversion (Launched at)]],"mmmm")</f>
        <v>September</v>
      </c>
      <c r="V2622" s="12">
        <f>YEAR(Table1[[#This Row],[Date Created Conversion (Launched at)]])</f>
        <v>2015</v>
      </c>
    </row>
    <row r="2623" spans="1:22" ht="43" x14ac:dyDescent="0.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 s="8">
        <v>1432230988</v>
      </c>
      <c r="J2623" s="8">
        <v>1429638988</v>
      </c>
      <c r="K2623" t="b">
        <v>1</v>
      </c>
      <c r="L2623">
        <v>465</v>
      </c>
      <c r="M2623" t="b">
        <v>1</v>
      </c>
      <c r="N2623" s="5">
        <f>Table1[[#This Row],[pledged]]/Table1[[#This Row],[backers_count]]</f>
        <v>47.058064516129029</v>
      </c>
      <c r="O2623" s="1">
        <f t="shared" si="122"/>
        <v>146</v>
      </c>
      <c r="P2623" s="5" t="s">
        <v>8300</v>
      </c>
      <c r="Q2623" s="1" t="s">
        <v>8320</v>
      </c>
      <c r="R2623" s="1" t="s">
        <v>8356</v>
      </c>
      <c r="S2623" s="9">
        <f t="shared" si="120"/>
        <v>42115.747546296298</v>
      </c>
      <c r="T2623" s="11">
        <f t="shared" si="121"/>
        <v>42145.747546296298</v>
      </c>
      <c r="U2623" s="12" t="str">
        <f>TEXT(Table1[[#This Row],[Date Created Conversion (Launched at)]],"mmmm")</f>
        <v>April</v>
      </c>
      <c r="V2623" s="12">
        <f>YEAR(Table1[[#This Row],[Date Created Conversion (Launched at)]])</f>
        <v>2015</v>
      </c>
    </row>
    <row r="2624" spans="1:22" ht="43" x14ac:dyDescent="0.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 s="8">
        <v>1483120216</v>
      </c>
      <c r="J2624" s="8">
        <v>1479232216</v>
      </c>
      <c r="K2624" t="b">
        <v>0</v>
      </c>
      <c r="L2624">
        <v>74</v>
      </c>
      <c r="M2624" t="b">
        <v>1</v>
      </c>
      <c r="N2624" s="5">
        <f>Table1[[#This Row],[pledged]]/Table1[[#This Row],[backers_count]]</f>
        <v>26.591351351351353</v>
      </c>
      <c r="O2624" s="1">
        <f t="shared" si="122"/>
        <v>131</v>
      </c>
      <c r="P2624" s="5" t="s">
        <v>8300</v>
      </c>
      <c r="Q2624" s="1" t="s">
        <v>8320</v>
      </c>
      <c r="R2624" s="1" t="s">
        <v>8356</v>
      </c>
      <c r="S2624" s="9">
        <f t="shared" si="120"/>
        <v>42689.74324074074</v>
      </c>
      <c r="T2624" s="11">
        <f t="shared" si="121"/>
        <v>42734.74324074074</v>
      </c>
      <c r="U2624" s="12" t="str">
        <f>TEXT(Table1[[#This Row],[Date Created Conversion (Launched at)]],"mmmm")</f>
        <v>November</v>
      </c>
      <c r="V2624" s="12">
        <f>YEAR(Table1[[#This Row],[Date Created Conversion (Launched at)]])</f>
        <v>2016</v>
      </c>
    </row>
    <row r="2625" spans="1:22" ht="43" x14ac:dyDescent="0.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 s="8">
        <v>1480658966</v>
      </c>
      <c r="J2625" s="8">
        <v>1479449366</v>
      </c>
      <c r="K2625" t="b">
        <v>0</v>
      </c>
      <c r="L2625">
        <v>62</v>
      </c>
      <c r="M2625" t="b">
        <v>1</v>
      </c>
      <c r="N2625" s="5">
        <f>Table1[[#This Row],[pledged]]/Table1[[#This Row],[backers_count]]</f>
        <v>36.774193548387096</v>
      </c>
      <c r="O2625" s="1">
        <f t="shared" si="122"/>
        <v>114</v>
      </c>
      <c r="P2625" s="5" t="s">
        <v>8300</v>
      </c>
      <c r="Q2625" s="1" t="s">
        <v>8320</v>
      </c>
      <c r="R2625" s="1" t="s">
        <v>8356</v>
      </c>
      <c r="S2625" s="9">
        <f t="shared" si="120"/>
        <v>42692.256550925929</v>
      </c>
      <c r="T2625" s="11">
        <f t="shared" si="121"/>
        <v>42706.256550925929</v>
      </c>
      <c r="U2625" s="12" t="str">
        <f>TEXT(Table1[[#This Row],[Date Created Conversion (Launched at)]],"mmmm")</f>
        <v>November</v>
      </c>
      <c r="V2625" s="12">
        <f>YEAR(Table1[[#This Row],[Date Created Conversion (Launched at)]])</f>
        <v>2016</v>
      </c>
    </row>
    <row r="2626" spans="1:22" ht="43" x14ac:dyDescent="0.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 s="8">
        <v>1347530822</v>
      </c>
      <c r="J2626" s="8">
        <v>1345716422</v>
      </c>
      <c r="K2626" t="b">
        <v>0</v>
      </c>
      <c r="L2626">
        <v>3468</v>
      </c>
      <c r="M2626" t="b">
        <v>1</v>
      </c>
      <c r="N2626" s="5">
        <f>Table1[[#This Row],[pledged]]/Table1[[#This Row],[backers_count]]</f>
        <v>31.820544982698959</v>
      </c>
      <c r="O2626" s="1">
        <f t="shared" si="122"/>
        <v>1379</v>
      </c>
      <c r="P2626" s="5" t="s">
        <v>8300</v>
      </c>
      <c r="Q2626" s="1" t="s">
        <v>8320</v>
      </c>
      <c r="R2626" s="1" t="s">
        <v>8356</v>
      </c>
      <c r="S2626" s="9">
        <f t="shared" ref="S2626:S2689" si="123">(J2626/86400)+DATE(1970,1,1)</f>
        <v>41144.421550925923</v>
      </c>
      <c r="T2626" s="11">
        <f t="shared" ref="T2626:T2689" si="124">(I2626/86400)+DATE(1970,1,1)</f>
        <v>41165.421550925923</v>
      </c>
      <c r="U2626" s="12" t="str">
        <f>TEXT(Table1[[#This Row],[Date Created Conversion (Launched at)]],"mmmm")</f>
        <v>August</v>
      </c>
      <c r="V2626" s="12">
        <f>YEAR(Table1[[#This Row],[Date Created Conversion (Launched at)]])</f>
        <v>2012</v>
      </c>
    </row>
    <row r="2627" spans="1:22" ht="43" x14ac:dyDescent="0.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 s="8">
        <v>1478723208</v>
      </c>
      <c r="J2627" s="8">
        <v>1476559608</v>
      </c>
      <c r="K2627" t="b">
        <v>0</v>
      </c>
      <c r="L2627">
        <v>52</v>
      </c>
      <c r="M2627" t="b">
        <v>1</v>
      </c>
      <c r="N2627" s="5">
        <f>Table1[[#This Row],[pledged]]/Table1[[#This Row],[backers_count]]</f>
        <v>27.576923076923077</v>
      </c>
      <c r="O2627" s="1">
        <f t="shared" ref="O2627:O2690" si="125">ROUND(($E2627/$D2627)*100,0)</f>
        <v>956</v>
      </c>
      <c r="P2627" s="5" t="s">
        <v>8300</v>
      </c>
      <c r="Q2627" s="1" t="s">
        <v>8320</v>
      </c>
      <c r="R2627" s="1" t="s">
        <v>8356</v>
      </c>
      <c r="S2627" s="9">
        <f t="shared" si="123"/>
        <v>42658.810277777782</v>
      </c>
      <c r="T2627" s="11">
        <f t="shared" si="124"/>
        <v>42683.851944444439</v>
      </c>
      <c r="U2627" s="12" t="str">
        <f>TEXT(Table1[[#This Row],[Date Created Conversion (Launched at)]],"mmmm")</f>
        <v>October</v>
      </c>
      <c r="V2627" s="12">
        <f>YEAR(Table1[[#This Row],[Date Created Conversion (Launched at)]])</f>
        <v>2016</v>
      </c>
    </row>
    <row r="2628" spans="1:22" ht="43" x14ac:dyDescent="0.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 s="8">
        <v>1433343869</v>
      </c>
      <c r="J2628" s="8">
        <v>1430751869</v>
      </c>
      <c r="K2628" t="b">
        <v>0</v>
      </c>
      <c r="L2628">
        <v>50</v>
      </c>
      <c r="M2628" t="b">
        <v>1</v>
      </c>
      <c r="N2628" s="5">
        <f>Table1[[#This Row],[pledged]]/Table1[[#This Row],[backers_count]]</f>
        <v>56</v>
      </c>
      <c r="O2628" s="1">
        <f t="shared" si="125"/>
        <v>112</v>
      </c>
      <c r="P2628" s="5" t="s">
        <v>8300</v>
      </c>
      <c r="Q2628" s="1" t="s">
        <v>8320</v>
      </c>
      <c r="R2628" s="1" t="s">
        <v>8356</v>
      </c>
      <c r="S2628" s="9">
        <f t="shared" si="123"/>
        <v>42128.628113425926</v>
      </c>
      <c r="T2628" s="11">
        <f t="shared" si="124"/>
        <v>42158.628113425926</v>
      </c>
      <c r="U2628" s="12" t="str">
        <f>TEXT(Table1[[#This Row],[Date Created Conversion (Launched at)]],"mmmm")</f>
        <v>May</v>
      </c>
      <c r="V2628" s="12">
        <f>YEAR(Table1[[#This Row],[Date Created Conversion (Launched at)]])</f>
        <v>2015</v>
      </c>
    </row>
    <row r="2629" spans="1:22" ht="43" x14ac:dyDescent="0.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 s="8">
        <v>1448571261</v>
      </c>
      <c r="J2629" s="8">
        <v>1445975661</v>
      </c>
      <c r="K2629" t="b">
        <v>0</v>
      </c>
      <c r="L2629">
        <v>45</v>
      </c>
      <c r="M2629" t="b">
        <v>1</v>
      </c>
      <c r="N2629" s="5">
        <f>Table1[[#This Row],[pledged]]/Table1[[#This Row],[backers_count]]</f>
        <v>21.555555555555557</v>
      </c>
      <c r="O2629" s="1">
        <f t="shared" si="125"/>
        <v>647</v>
      </c>
      <c r="P2629" s="5" t="s">
        <v>8300</v>
      </c>
      <c r="Q2629" s="1" t="s">
        <v>8320</v>
      </c>
      <c r="R2629" s="1" t="s">
        <v>8356</v>
      </c>
      <c r="S2629" s="9">
        <f t="shared" si="123"/>
        <v>42304.829409722224</v>
      </c>
      <c r="T2629" s="11">
        <f t="shared" si="124"/>
        <v>42334.871076388888</v>
      </c>
      <c r="U2629" s="12" t="str">
        <f>TEXT(Table1[[#This Row],[Date Created Conversion (Launched at)]],"mmmm")</f>
        <v>October</v>
      </c>
      <c r="V2629" s="12">
        <f>YEAR(Table1[[#This Row],[Date Created Conversion (Launched at)]])</f>
        <v>2015</v>
      </c>
    </row>
    <row r="2630" spans="1:22" ht="28.7" x14ac:dyDescent="0.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 s="8">
        <v>1417389067</v>
      </c>
      <c r="J2630" s="8">
        <v>1415661067</v>
      </c>
      <c r="K2630" t="b">
        <v>0</v>
      </c>
      <c r="L2630">
        <v>21</v>
      </c>
      <c r="M2630" t="b">
        <v>1</v>
      </c>
      <c r="N2630" s="5">
        <f>Table1[[#This Row],[pledged]]/Table1[[#This Row],[backers_count]]</f>
        <v>44.095238095238095</v>
      </c>
      <c r="O2630" s="1">
        <f t="shared" si="125"/>
        <v>110</v>
      </c>
      <c r="P2630" s="5" t="s">
        <v>8300</v>
      </c>
      <c r="Q2630" s="1" t="s">
        <v>8320</v>
      </c>
      <c r="R2630" s="1" t="s">
        <v>8356</v>
      </c>
      <c r="S2630" s="9">
        <f t="shared" si="123"/>
        <v>41953.966053240743</v>
      </c>
      <c r="T2630" s="11">
        <f t="shared" si="124"/>
        <v>41973.966053240743</v>
      </c>
      <c r="U2630" s="12" t="str">
        <f>TEXT(Table1[[#This Row],[Date Created Conversion (Launched at)]],"mmmm")</f>
        <v>November</v>
      </c>
      <c r="V2630" s="12">
        <f>YEAR(Table1[[#This Row],[Date Created Conversion (Launched at)]])</f>
        <v>2014</v>
      </c>
    </row>
    <row r="2631" spans="1:22" ht="28.7" x14ac:dyDescent="0.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 s="8">
        <v>1431608122</v>
      </c>
      <c r="J2631" s="8">
        <v>1429016122</v>
      </c>
      <c r="K2631" t="b">
        <v>0</v>
      </c>
      <c r="L2631">
        <v>100</v>
      </c>
      <c r="M2631" t="b">
        <v>1</v>
      </c>
      <c r="N2631" s="5">
        <f>Table1[[#This Row],[pledged]]/Table1[[#This Row],[backers_count]]</f>
        <v>63.87</v>
      </c>
      <c r="O2631" s="1">
        <f t="shared" si="125"/>
        <v>128</v>
      </c>
      <c r="P2631" s="5" t="s">
        <v>8300</v>
      </c>
      <c r="Q2631" s="1" t="s">
        <v>8320</v>
      </c>
      <c r="R2631" s="1" t="s">
        <v>8356</v>
      </c>
      <c r="S2631" s="9">
        <f t="shared" si="123"/>
        <v>42108.538449074069</v>
      </c>
      <c r="T2631" s="11">
        <f t="shared" si="124"/>
        <v>42138.538449074069</v>
      </c>
      <c r="U2631" s="12" t="str">
        <f>TEXT(Table1[[#This Row],[Date Created Conversion (Launched at)]],"mmmm")</f>
        <v>April</v>
      </c>
      <c r="V2631" s="12">
        <f>YEAR(Table1[[#This Row],[Date Created Conversion (Launched at)]])</f>
        <v>2015</v>
      </c>
    </row>
    <row r="2632" spans="1:22" ht="43" x14ac:dyDescent="0.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 s="8">
        <v>1467280800</v>
      </c>
      <c r="J2632" s="8">
        <v>1464921112</v>
      </c>
      <c r="K2632" t="b">
        <v>0</v>
      </c>
      <c r="L2632">
        <v>81</v>
      </c>
      <c r="M2632" t="b">
        <v>1</v>
      </c>
      <c r="N2632" s="5">
        <f>Table1[[#This Row],[pledged]]/Table1[[#This Row],[backers_count]]</f>
        <v>38.987654320987652</v>
      </c>
      <c r="O2632" s="1">
        <f t="shared" si="125"/>
        <v>158</v>
      </c>
      <c r="P2632" s="5" t="s">
        <v>8300</v>
      </c>
      <c r="Q2632" s="1" t="s">
        <v>8320</v>
      </c>
      <c r="R2632" s="1" t="s">
        <v>8356</v>
      </c>
      <c r="S2632" s="9">
        <f t="shared" si="123"/>
        <v>42524.105462962965</v>
      </c>
      <c r="T2632" s="11">
        <f t="shared" si="124"/>
        <v>42551.416666666672</v>
      </c>
      <c r="U2632" s="12" t="str">
        <f>TEXT(Table1[[#This Row],[Date Created Conversion (Launched at)]],"mmmm")</f>
        <v>June</v>
      </c>
      <c r="V2632" s="12">
        <f>YEAR(Table1[[#This Row],[Date Created Conversion (Launched at)]])</f>
        <v>2016</v>
      </c>
    </row>
    <row r="2633" spans="1:22" ht="43" x14ac:dyDescent="0.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 s="8">
        <v>1440907427</v>
      </c>
      <c r="J2633" s="8">
        <v>1438488227</v>
      </c>
      <c r="K2633" t="b">
        <v>0</v>
      </c>
      <c r="L2633">
        <v>286</v>
      </c>
      <c r="M2633" t="b">
        <v>1</v>
      </c>
      <c r="N2633" s="5">
        <f>Table1[[#This Row],[pledged]]/Table1[[#This Row],[backers_count]]</f>
        <v>80.185489510489504</v>
      </c>
      <c r="O2633" s="1">
        <f t="shared" si="125"/>
        <v>115</v>
      </c>
      <c r="P2633" s="5" t="s">
        <v>8300</v>
      </c>
      <c r="Q2633" s="1" t="s">
        <v>8320</v>
      </c>
      <c r="R2633" s="1" t="s">
        <v>8356</v>
      </c>
      <c r="S2633" s="9">
        <f t="shared" si="123"/>
        <v>42218.169293981482</v>
      </c>
      <c r="T2633" s="11">
        <f t="shared" si="124"/>
        <v>42246.169293981482</v>
      </c>
      <c r="U2633" s="12" t="str">
        <f>TEXT(Table1[[#This Row],[Date Created Conversion (Launched at)]],"mmmm")</f>
        <v>August</v>
      </c>
      <c r="V2633" s="12">
        <f>YEAR(Table1[[#This Row],[Date Created Conversion (Launched at)]])</f>
        <v>2015</v>
      </c>
    </row>
    <row r="2634" spans="1:22" ht="43" x14ac:dyDescent="0.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 s="8">
        <v>1464485339</v>
      </c>
      <c r="J2634" s="8">
        <v>1462325339</v>
      </c>
      <c r="K2634" t="b">
        <v>0</v>
      </c>
      <c r="L2634">
        <v>42</v>
      </c>
      <c r="M2634" t="b">
        <v>1</v>
      </c>
      <c r="N2634" s="5">
        <f>Table1[[#This Row],[pledged]]/Table1[[#This Row],[backers_count]]</f>
        <v>34.904761904761905</v>
      </c>
      <c r="O2634" s="1">
        <f t="shared" si="125"/>
        <v>137</v>
      </c>
      <c r="P2634" s="5" t="s">
        <v>8300</v>
      </c>
      <c r="Q2634" s="1" t="s">
        <v>8320</v>
      </c>
      <c r="R2634" s="1" t="s">
        <v>8356</v>
      </c>
      <c r="S2634" s="9">
        <f t="shared" si="123"/>
        <v>42494.061793981484</v>
      </c>
      <c r="T2634" s="11">
        <f t="shared" si="124"/>
        <v>42519.061793981484</v>
      </c>
      <c r="U2634" s="12" t="str">
        <f>TEXT(Table1[[#This Row],[Date Created Conversion (Launched at)]],"mmmm")</f>
        <v>May</v>
      </c>
      <c r="V2634" s="12">
        <f>YEAR(Table1[[#This Row],[Date Created Conversion (Launched at)]])</f>
        <v>2016</v>
      </c>
    </row>
    <row r="2635" spans="1:22" ht="43" x14ac:dyDescent="0.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 s="8">
        <v>1393542000</v>
      </c>
      <c r="J2635" s="8">
        <v>1390938332</v>
      </c>
      <c r="K2635" t="b">
        <v>0</v>
      </c>
      <c r="L2635">
        <v>199</v>
      </c>
      <c r="M2635" t="b">
        <v>1</v>
      </c>
      <c r="N2635" s="5">
        <f>Table1[[#This Row],[pledged]]/Table1[[#This Row],[backers_count]]</f>
        <v>89.100502512562812</v>
      </c>
      <c r="O2635" s="1">
        <f t="shared" si="125"/>
        <v>355</v>
      </c>
      <c r="P2635" s="5" t="s">
        <v>8300</v>
      </c>
      <c r="Q2635" s="1" t="s">
        <v>8320</v>
      </c>
      <c r="R2635" s="1" t="s">
        <v>8356</v>
      </c>
      <c r="S2635" s="9">
        <f t="shared" si="123"/>
        <v>41667.823287037041</v>
      </c>
      <c r="T2635" s="11">
        <f t="shared" si="124"/>
        <v>41697.958333333336</v>
      </c>
      <c r="U2635" s="12" t="str">
        <f>TEXT(Table1[[#This Row],[Date Created Conversion (Launched at)]],"mmmm")</f>
        <v>January</v>
      </c>
      <c r="V2635" s="12">
        <f>YEAR(Table1[[#This Row],[Date Created Conversion (Launched at)]])</f>
        <v>2014</v>
      </c>
    </row>
    <row r="2636" spans="1:22" ht="43" x14ac:dyDescent="0.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 s="8">
        <v>1475163921</v>
      </c>
      <c r="J2636" s="8">
        <v>1472571921</v>
      </c>
      <c r="K2636" t="b">
        <v>0</v>
      </c>
      <c r="L2636">
        <v>25</v>
      </c>
      <c r="M2636" t="b">
        <v>1</v>
      </c>
      <c r="N2636" s="5">
        <f>Table1[[#This Row],[pledged]]/Table1[[#This Row],[backers_count]]</f>
        <v>39.44</v>
      </c>
      <c r="O2636" s="1">
        <f t="shared" si="125"/>
        <v>106</v>
      </c>
      <c r="P2636" s="5" t="s">
        <v>8300</v>
      </c>
      <c r="Q2636" s="1" t="s">
        <v>8320</v>
      </c>
      <c r="R2636" s="1" t="s">
        <v>8356</v>
      </c>
      <c r="S2636" s="9">
        <f t="shared" si="123"/>
        <v>42612.656493055554</v>
      </c>
      <c r="T2636" s="11">
        <f t="shared" si="124"/>
        <v>42642.656493055554</v>
      </c>
      <c r="U2636" s="12" t="str">
        <f>TEXT(Table1[[#This Row],[Date Created Conversion (Launched at)]],"mmmm")</f>
        <v>August</v>
      </c>
      <c r="V2636" s="12">
        <f>YEAR(Table1[[#This Row],[Date Created Conversion (Launched at)]])</f>
        <v>2016</v>
      </c>
    </row>
    <row r="2637" spans="1:22" ht="43" x14ac:dyDescent="0.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 s="8">
        <v>1425937761</v>
      </c>
      <c r="J2637" s="8">
        <v>1422917361</v>
      </c>
      <c r="K2637" t="b">
        <v>0</v>
      </c>
      <c r="L2637">
        <v>84</v>
      </c>
      <c r="M2637" t="b">
        <v>1</v>
      </c>
      <c r="N2637" s="5">
        <f>Table1[[#This Row],[pledged]]/Table1[[#This Row],[backers_count]]</f>
        <v>136.9047619047619</v>
      </c>
      <c r="O2637" s="1">
        <f t="shared" si="125"/>
        <v>100</v>
      </c>
      <c r="P2637" s="5" t="s">
        <v>8300</v>
      </c>
      <c r="Q2637" s="1" t="s">
        <v>8320</v>
      </c>
      <c r="R2637" s="1" t="s">
        <v>8356</v>
      </c>
      <c r="S2637" s="9">
        <f t="shared" si="123"/>
        <v>42037.950937500005</v>
      </c>
      <c r="T2637" s="11">
        <f t="shared" si="124"/>
        <v>42072.909270833334</v>
      </c>
      <c r="U2637" s="12" t="str">
        <f>TEXT(Table1[[#This Row],[Date Created Conversion (Launched at)]],"mmmm")</f>
        <v>February</v>
      </c>
      <c r="V2637" s="12">
        <f>YEAR(Table1[[#This Row],[Date Created Conversion (Launched at)]])</f>
        <v>2015</v>
      </c>
    </row>
    <row r="2638" spans="1:22" ht="43" x14ac:dyDescent="0.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 s="8">
        <v>1476579600</v>
      </c>
      <c r="J2638" s="8">
        <v>1474641914</v>
      </c>
      <c r="K2638" t="b">
        <v>0</v>
      </c>
      <c r="L2638">
        <v>50</v>
      </c>
      <c r="M2638" t="b">
        <v>1</v>
      </c>
      <c r="N2638" s="5">
        <f>Table1[[#This Row],[pledged]]/Table1[[#This Row],[backers_count]]</f>
        <v>37.46</v>
      </c>
      <c r="O2638" s="1">
        <f t="shared" si="125"/>
        <v>187</v>
      </c>
      <c r="P2638" s="5" t="s">
        <v>8300</v>
      </c>
      <c r="Q2638" s="1" t="s">
        <v>8320</v>
      </c>
      <c r="R2638" s="1" t="s">
        <v>8356</v>
      </c>
      <c r="S2638" s="9">
        <f t="shared" si="123"/>
        <v>42636.614745370374</v>
      </c>
      <c r="T2638" s="11">
        <f t="shared" si="124"/>
        <v>42659.041666666672</v>
      </c>
      <c r="U2638" s="12" t="str">
        <f>TEXT(Table1[[#This Row],[Date Created Conversion (Launched at)]],"mmmm")</f>
        <v>September</v>
      </c>
      <c r="V2638" s="12">
        <f>YEAR(Table1[[#This Row],[Date Created Conversion (Launched at)]])</f>
        <v>2016</v>
      </c>
    </row>
    <row r="2639" spans="1:22" ht="28.7" x14ac:dyDescent="0.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 s="8">
        <v>1476277875</v>
      </c>
      <c r="J2639" s="8">
        <v>1474895475</v>
      </c>
      <c r="K2639" t="b">
        <v>0</v>
      </c>
      <c r="L2639">
        <v>26</v>
      </c>
      <c r="M2639" t="b">
        <v>1</v>
      </c>
      <c r="N2639" s="5">
        <f>Table1[[#This Row],[pledged]]/Table1[[#This Row],[backers_count]]</f>
        <v>31.96153846153846</v>
      </c>
      <c r="O2639" s="1">
        <f t="shared" si="125"/>
        <v>166</v>
      </c>
      <c r="P2639" s="5" t="s">
        <v>8300</v>
      </c>
      <c r="Q2639" s="1" t="s">
        <v>8320</v>
      </c>
      <c r="R2639" s="1" t="s">
        <v>8356</v>
      </c>
      <c r="S2639" s="9">
        <f t="shared" si="123"/>
        <v>42639.549479166672</v>
      </c>
      <c r="T2639" s="11">
        <f t="shared" si="124"/>
        <v>42655.549479166672</v>
      </c>
      <c r="U2639" s="12" t="str">
        <f>TEXT(Table1[[#This Row],[Date Created Conversion (Launched at)]],"mmmm")</f>
        <v>September</v>
      </c>
      <c r="V2639" s="12">
        <f>YEAR(Table1[[#This Row],[Date Created Conversion (Launched at)]])</f>
        <v>2016</v>
      </c>
    </row>
    <row r="2640" spans="1:22" ht="43" x14ac:dyDescent="0.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 s="8">
        <v>1421358895</v>
      </c>
      <c r="J2640" s="8">
        <v>1418766895</v>
      </c>
      <c r="K2640" t="b">
        <v>0</v>
      </c>
      <c r="L2640">
        <v>14</v>
      </c>
      <c r="M2640" t="b">
        <v>1</v>
      </c>
      <c r="N2640" s="5">
        <f>Table1[[#This Row],[pledged]]/Table1[[#This Row],[backers_count]]</f>
        <v>25.214285714285715</v>
      </c>
      <c r="O2640" s="1">
        <f t="shared" si="125"/>
        <v>102</v>
      </c>
      <c r="P2640" s="5" t="s">
        <v>8300</v>
      </c>
      <c r="Q2640" s="1" t="s">
        <v>8320</v>
      </c>
      <c r="R2640" s="1" t="s">
        <v>8356</v>
      </c>
      <c r="S2640" s="9">
        <f t="shared" si="123"/>
        <v>41989.913136574076</v>
      </c>
      <c r="T2640" s="11">
        <f t="shared" si="124"/>
        <v>42019.913136574076</v>
      </c>
      <c r="U2640" s="12" t="str">
        <f>TEXT(Table1[[#This Row],[Date Created Conversion (Launched at)]],"mmmm")</f>
        <v>December</v>
      </c>
      <c r="V2640" s="12">
        <f>YEAR(Table1[[#This Row],[Date Created Conversion (Launched at)]])</f>
        <v>2014</v>
      </c>
    </row>
    <row r="2641" spans="1:22" ht="43" x14ac:dyDescent="0.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 s="8">
        <v>1424378748</v>
      </c>
      <c r="J2641" s="8">
        <v>1421786748</v>
      </c>
      <c r="K2641" t="b">
        <v>0</v>
      </c>
      <c r="L2641">
        <v>49</v>
      </c>
      <c r="M2641" t="b">
        <v>1</v>
      </c>
      <c r="N2641" s="5">
        <f>Table1[[#This Row],[pledged]]/Table1[[#This Row],[backers_count]]</f>
        <v>10.040816326530612</v>
      </c>
      <c r="O2641" s="1">
        <f t="shared" si="125"/>
        <v>164</v>
      </c>
      <c r="P2641" s="5" t="s">
        <v>8300</v>
      </c>
      <c r="Q2641" s="1" t="s">
        <v>8320</v>
      </c>
      <c r="R2641" s="1" t="s">
        <v>8356</v>
      </c>
      <c r="S2641" s="9">
        <f t="shared" si="123"/>
        <v>42024.86513888889</v>
      </c>
      <c r="T2641" s="11">
        <f t="shared" si="124"/>
        <v>42054.86513888889</v>
      </c>
      <c r="U2641" s="12" t="str">
        <f>TEXT(Table1[[#This Row],[Date Created Conversion (Launched at)]],"mmmm")</f>
        <v>January</v>
      </c>
      <c r="V2641" s="12">
        <f>YEAR(Table1[[#This Row],[Date Created Conversion (Launched at)]])</f>
        <v>2015</v>
      </c>
    </row>
    <row r="2642" spans="1:22" ht="57.35" x14ac:dyDescent="0.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 s="8">
        <v>1433735474</v>
      </c>
      <c r="J2642" s="8">
        <v>1428551474</v>
      </c>
      <c r="K2642" t="b">
        <v>0</v>
      </c>
      <c r="L2642">
        <v>69</v>
      </c>
      <c r="M2642" t="b">
        <v>1</v>
      </c>
      <c r="N2642" s="5">
        <f>Table1[[#This Row],[pledged]]/Table1[[#This Row],[backers_count]]</f>
        <v>45.94202898550725</v>
      </c>
      <c r="O2642" s="1">
        <f t="shared" si="125"/>
        <v>106</v>
      </c>
      <c r="P2642" s="5" t="s">
        <v>8300</v>
      </c>
      <c r="Q2642" s="1" t="s">
        <v>8320</v>
      </c>
      <c r="R2642" s="1" t="s">
        <v>8356</v>
      </c>
      <c r="S2642" s="9">
        <f t="shared" si="123"/>
        <v>42103.160578703704</v>
      </c>
      <c r="T2642" s="11">
        <f t="shared" si="124"/>
        <v>42163.160578703704</v>
      </c>
      <c r="U2642" s="12" t="str">
        <f>TEXT(Table1[[#This Row],[Date Created Conversion (Launched at)]],"mmmm")</f>
        <v>April</v>
      </c>
      <c r="V2642" s="12">
        <f>YEAR(Table1[[#This Row],[Date Created Conversion (Launched at)]])</f>
        <v>2015</v>
      </c>
    </row>
    <row r="2643" spans="1:22" ht="28.7" x14ac:dyDescent="0.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 s="8">
        <v>1410811740</v>
      </c>
      <c r="J2643" s="8">
        <v>1409341863</v>
      </c>
      <c r="K2643" t="b">
        <v>0</v>
      </c>
      <c r="L2643">
        <v>1</v>
      </c>
      <c r="M2643" t="b">
        <v>0</v>
      </c>
      <c r="N2643" s="5">
        <f>Table1[[#This Row],[pledged]]/Table1[[#This Row],[backers_count]]</f>
        <v>15</v>
      </c>
      <c r="O2643" s="1">
        <f t="shared" si="125"/>
        <v>1</v>
      </c>
      <c r="P2643" s="5" t="s">
        <v>8300</v>
      </c>
      <c r="Q2643" s="1" t="s">
        <v>8320</v>
      </c>
      <c r="R2643" s="1" t="s">
        <v>8356</v>
      </c>
      <c r="S2643" s="9">
        <f t="shared" si="123"/>
        <v>41880.827118055553</v>
      </c>
      <c r="T2643" s="11">
        <f t="shared" si="124"/>
        <v>41897.839583333334</v>
      </c>
      <c r="U2643" s="12" t="str">
        <f>TEXT(Table1[[#This Row],[Date Created Conversion (Launched at)]],"mmmm")</f>
        <v>August</v>
      </c>
      <c r="V2643" s="12">
        <f>YEAR(Table1[[#This Row],[Date Created Conversion (Launched at)]])</f>
        <v>2014</v>
      </c>
    </row>
    <row r="2644" spans="1:22" ht="57.35" x14ac:dyDescent="0.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 s="8">
        <v>1468565820</v>
      </c>
      <c r="J2644" s="8">
        <v>1465970108</v>
      </c>
      <c r="K2644" t="b">
        <v>0</v>
      </c>
      <c r="L2644">
        <v>0</v>
      </c>
      <c r="M2644" t="b">
        <v>0</v>
      </c>
      <c r="N2644" s="5" t="e">
        <f>Table1[[#This Row],[pledged]]/Table1[[#This Row],[backers_count]]</f>
        <v>#DIV/0!</v>
      </c>
      <c r="O2644" s="1">
        <f t="shared" si="125"/>
        <v>0</v>
      </c>
      <c r="P2644" s="5" t="s">
        <v>8300</v>
      </c>
      <c r="Q2644" s="1" t="s">
        <v>8320</v>
      </c>
      <c r="R2644" s="1" t="s">
        <v>8356</v>
      </c>
      <c r="S2644" s="9">
        <f t="shared" si="123"/>
        <v>42536.246620370366</v>
      </c>
      <c r="T2644" s="11">
        <f t="shared" si="124"/>
        <v>42566.289583333331</v>
      </c>
      <c r="U2644" s="12" t="str">
        <f>TEXT(Table1[[#This Row],[Date Created Conversion (Launched at)]],"mmmm")</f>
        <v>June</v>
      </c>
      <c r="V2644" s="12">
        <f>YEAR(Table1[[#This Row],[Date Created Conversion (Launched at)]])</f>
        <v>2016</v>
      </c>
    </row>
    <row r="2645" spans="1:22" ht="43" x14ac:dyDescent="0.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 s="8">
        <v>1482307140</v>
      </c>
      <c r="J2645" s="8">
        <v>1479218315</v>
      </c>
      <c r="K2645" t="b">
        <v>1</v>
      </c>
      <c r="L2645">
        <v>1501</v>
      </c>
      <c r="M2645" t="b">
        <v>0</v>
      </c>
      <c r="N2645" s="5">
        <f>Table1[[#This Row],[pledged]]/Table1[[#This Row],[backers_count]]</f>
        <v>223.58248500999335</v>
      </c>
      <c r="O2645" s="1">
        <f t="shared" si="125"/>
        <v>34</v>
      </c>
      <c r="P2645" s="5" t="s">
        <v>8300</v>
      </c>
      <c r="Q2645" s="1" t="s">
        <v>8320</v>
      </c>
      <c r="R2645" s="1" t="s">
        <v>8356</v>
      </c>
      <c r="S2645" s="9">
        <f t="shared" si="123"/>
        <v>42689.582349537042</v>
      </c>
      <c r="T2645" s="11">
        <f t="shared" si="124"/>
        <v>42725.332638888889</v>
      </c>
      <c r="U2645" s="12" t="str">
        <f>TEXT(Table1[[#This Row],[Date Created Conversion (Launched at)]],"mmmm")</f>
        <v>November</v>
      </c>
      <c r="V2645" s="12">
        <f>YEAR(Table1[[#This Row],[Date Created Conversion (Launched at)]])</f>
        <v>2016</v>
      </c>
    </row>
    <row r="2646" spans="1:22" ht="43" x14ac:dyDescent="0.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 s="8">
        <v>1489172435</v>
      </c>
      <c r="J2646" s="8">
        <v>1486580435</v>
      </c>
      <c r="K2646" t="b">
        <v>1</v>
      </c>
      <c r="L2646">
        <v>52</v>
      </c>
      <c r="M2646" t="b">
        <v>0</v>
      </c>
      <c r="N2646" s="5">
        <f>Table1[[#This Row],[pledged]]/Table1[[#This Row],[backers_count]]</f>
        <v>39.480769230769234</v>
      </c>
      <c r="O2646" s="1">
        <f t="shared" si="125"/>
        <v>2</v>
      </c>
      <c r="P2646" s="5" t="s">
        <v>8300</v>
      </c>
      <c r="Q2646" s="1" t="s">
        <v>8320</v>
      </c>
      <c r="R2646" s="1" t="s">
        <v>8356</v>
      </c>
      <c r="S2646" s="9">
        <f t="shared" si="123"/>
        <v>42774.792071759264</v>
      </c>
      <c r="T2646" s="11">
        <f t="shared" si="124"/>
        <v>42804.792071759264</v>
      </c>
      <c r="U2646" s="12" t="str">
        <f>TEXT(Table1[[#This Row],[Date Created Conversion (Launched at)]],"mmmm")</f>
        <v>February</v>
      </c>
      <c r="V2646" s="12">
        <f>YEAR(Table1[[#This Row],[Date Created Conversion (Launched at)]])</f>
        <v>2017</v>
      </c>
    </row>
    <row r="2647" spans="1:22" ht="43" x14ac:dyDescent="0.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 s="8">
        <v>1415481203</v>
      </c>
      <c r="J2647" s="8">
        <v>1412885603</v>
      </c>
      <c r="K2647" t="b">
        <v>1</v>
      </c>
      <c r="L2647">
        <v>23</v>
      </c>
      <c r="M2647" t="b">
        <v>0</v>
      </c>
      <c r="N2647" s="5">
        <f>Table1[[#This Row],[pledged]]/Table1[[#This Row],[backers_count]]</f>
        <v>91.304347826086953</v>
      </c>
      <c r="O2647" s="1">
        <f t="shared" si="125"/>
        <v>11</v>
      </c>
      <c r="P2647" s="5" t="s">
        <v>8300</v>
      </c>
      <c r="Q2647" s="1" t="s">
        <v>8320</v>
      </c>
      <c r="R2647" s="1" t="s">
        <v>8356</v>
      </c>
      <c r="S2647" s="9">
        <f t="shared" si="123"/>
        <v>41921.842627314814</v>
      </c>
      <c r="T2647" s="11">
        <f t="shared" si="124"/>
        <v>41951.884293981479</v>
      </c>
      <c r="U2647" s="12" t="str">
        <f>TEXT(Table1[[#This Row],[Date Created Conversion (Launched at)]],"mmmm")</f>
        <v>October</v>
      </c>
      <c r="V2647" s="12">
        <f>YEAR(Table1[[#This Row],[Date Created Conversion (Launched at)]])</f>
        <v>2014</v>
      </c>
    </row>
    <row r="2648" spans="1:22" ht="43" x14ac:dyDescent="0.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 s="8">
        <v>1441783869</v>
      </c>
      <c r="J2648" s="8">
        <v>1439191869</v>
      </c>
      <c r="K2648" t="b">
        <v>1</v>
      </c>
      <c r="L2648">
        <v>535</v>
      </c>
      <c r="M2648" t="b">
        <v>0</v>
      </c>
      <c r="N2648" s="5">
        <f>Table1[[#This Row],[pledged]]/Table1[[#This Row],[backers_count]]</f>
        <v>78.666205607476627</v>
      </c>
      <c r="O2648" s="1">
        <f t="shared" si="125"/>
        <v>8</v>
      </c>
      <c r="P2648" s="5" t="s">
        <v>8300</v>
      </c>
      <c r="Q2648" s="1" t="s">
        <v>8320</v>
      </c>
      <c r="R2648" s="1" t="s">
        <v>8356</v>
      </c>
      <c r="S2648" s="9">
        <f t="shared" si="123"/>
        <v>42226.313298611116</v>
      </c>
      <c r="T2648" s="11">
        <f t="shared" si="124"/>
        <v>42256.313298611116</v>
      </c>
      <c r="U2648" s="12" t="str">
        <f>TEXT(Table1[[#This Row],[Date Created Conversion (Launched at)]],"mmmm")</f>
        <v>August</v>
      </c>
      <c r="V2648" s="12">
        <f>YEAR(Table1[[#This Row],[Date Created Conversion (Launched at)]])</f>
        <v>2015</v>
      </c>
    </row>
    <row r="2649" spans="1:22" ht="43" x14ac:dyDescent="0.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 s="8">
        <v>1439533019</v>
      </c>
      <c r="J2649" s="8">
        <v>1436941019</v>
      </c>
      <c r="K2649" t="b">
        <v>0</v>
      </c>
      <c r="L2649">
        <v>3</v>
      </c>
      <c r="M2649" t="b">
        <v>0</v>
      </c>
      <c r="N2649" s="5">
        <f>Table1[[#This Row],[pledged]]/Table1[[#This Row],[backers_count]]</f>
        <v>12</v>
      </c>
      <c r="O2649" s="1">
        <f t="shared" si="125"/>
        <v>1</v>
      </c>
      <c r="P2649" s="5" t="s">
        <v>8300</v>
      </c>
      <c r="Q2649" s="1" t="s">
        <v>8320</v>
      </c>
      <c r="R2649" s="1" t="s">
        <v>8356</v>
      </c>
      <c r="S2649" s="9">
        <f t="shared" si="123"/>
        <v>42200.261793981481</v>
      </c>
      <c r="T2649" s="11">
        <f t="shared" si="124"/>
        <v>42230.261793981481</v>
      </c>
      <c r="U2649" s="12" t="str">
        <f>TEXT(Table1[[#This Row],[Date Created Conversion (Launched at)]],"mmmm")</f>
        <v>July</v>
      </c>
      <c r="V2649" s="12">
        <f>YEAR(Table1[[#This Row],[Date Created Conversion (Launched at)]])</f>
        <v>2015</v>
      </c>
    </row>
    <row r="2650" spans="1:22" ht="43" x14ac:dyDescent="0.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 s="8">
        <v>1457543360</v>
      </c>
      <c r="J2650" s="8">
        <v>1454951360</v>
      </c>
      <c r="K2650" t="b">
        <v>0</v>
      </c>
      <c r="L2650">
        <v>6</v>
      </c>
      <c r="M2650" t="b">
        <v>0</v>
      </c>
      <c r="N2650" s="5">
        <f>Table1[[#This Row],[pledged]]/Table1[[#This Row],[backers_count]]</f>
        <v>17.666666666666668</v>
      </c>
      <c r="O2650" s="1">
        <f t="shared" si="125"/>
        <v>1</v>
      </c>
      <c r="P2650" s="5" t="s">
        <v>8300</v>
      </c>
      <c r="Q2650" s="1" t="s">
        <v>8320</v>
      </c>
      <c r="R2650" s="1" t="s">
        <v>8356</v>
      </c>
      <c r="S2650" s="9">
        <f t="shared" si="123"/>
        <v>42408.714814814812</v>
      </c>
      <c r="T2650" s="11">
        <f t="shared" si="124"/>
        <v>42438.714814814812</v>
      </c>
      <c r="U2650" s="12" t="str">
        <f>TEXT(Table1[[#This Row],[Date Created Conversion (Launched at)]],"mmmm")</f>
        <v>February</v>
      </c>
      <c r="V2650" s="12">
        <f>YEAR(Table1[[#This Row],[Date Created Conversion (Launched at)]])</f>
        <v>2016</v>
      </c>
    </row>
    <row r="2651" spans="1:22" ht="28.7" x14ac:dyDescent="0.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 s="8">
        <v>1454370941</v>
      </c>
      <c r="J2651" s="8">
        <v>1449186941</v>
      </c>
      <c r="K2651" t="b">
        <v>0</v>
      </c>
      <c r="L2651">
        <v>3</v>
      </c>
      <c r="M2651" t="b">
        <v>0</v>
      </c>
      <c r="N2651" s="5">
        <f>Table1[[#This Row],[pledged]]/Table1[[#This Row],[backers_count]]</f>
        <v>41.333333333333336</v>
      </c>
      <c r="O2651" s="1">
        <f t="shared" si="125"/>
        <v>0</v>
      </c>
      <c r="P2651" s="5" t="s">
        <v>8300</v>
      </c>
      <c r="Q2651" s="1" t="s">
        <v>8320</v>
      </c>
      <c r="R2651" s="1" t="s">
        <v>8356</v>
      </c>
      <c r="S2651" s="9">
        <f t="shared" si="123"/>
        <v>42341.99700231482</v>
      </c>
      <c r="T2651" s="11">
        <f t="shared" si="124"/>
        <v>42401.99700231482</v>
      </c>
      <c r="U2651" s="12" t="str">
        <f>TEXT(Table1[[#This Row],[Date Created Conversion (Launched at)]],"mmmm")</f>
        <v>December</v>
      </c>
      <c r="V2651" s="12">
        <f>YEAR(Table1[[#This Row],[Date Created Conversion (Launched at)]])</f>
        <v>2015</v>
      </c>
    </row>
    <row r="2652" spans="1:22" ht="43" x14ac:dyDescent="0.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 s="8">
        <v>1482332343</v>
      </c>
      <c r="J2652" s="8">
        <v>1479740343</v>
      </c>
      <c r="K2652" t="b">
        <v>0</v>
      </c>
      <c r="L2652">
        <v>5</v>
      </c>
      <c r="M2652" t="b">
        <v>0</v>
      </c>
      <c r="N2652" s="5">
        <f>Table1[[#This Row],[pledged]]/Table1[[#This Row],[backers_count]]</f>
        <v>71.599999999999994</v>
      </c>
      <c r="O2652" s="1">
        <f t="shared" si="125"/>
        <v>1</v>
      </c>
      <c r="P2652" s="5" t="s">
        <v>8300</v>
      </c>
      <c r="Q2652" s="1" t="s">
        <v>8320</v>
      </c>
      <c r="R2652" s="1" t="s">
        <v>8356</v>
      </c>
      <c r="S2652" s="9">
        <f t="shared" si="123"/>
        <v>42695.624340277776</v>
      </c>
      <c r="T2652" s="11">
        <f t="shared" si="124"/>
        <v>42725.624340277776</v>
      </c>
      <c r="U2652" s="12" t="str">
        <f>TEXT(Table1[[#This Row],[Date Created Conversion (Launched at)]],"mmmm")</f>
        <v>November</v>
      </c>
      <c r="V2652" s="12">
        <f>YEAR(Table1[[#This Row],[Date Created Conversion (Launched at)]])</f>
        <v>2016</v>
      </c>
    </row>
    <row r="2653" spans="1:22" ht="43" x14ac:dyDescent="0.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 s="8">
        <v>1450380009</v>
      </c>
      <c r="J2653" s="8">
        <v>1447960809</v>
      </c>
      <c r="K2653" t="b">
        <v>0</v>
      </c>
      <c r="L2653">
        <v>17</v>
      </c>
      <c r="M2653" t="b">
        <v>0</v>
      </c>
      <c r="N2653" s="5">
        <f>Table1[[#This Row],[pledged]]/Table1[[#This Row],[backers_count]]</f>
        <v>307.8235294117647</v>
      </c>
      <c r="O2653" s="1">
        <f t="shared" si="125"/>
        <v>2</v>
      </c>
      <c r="P2653" s="5" t="s">
        <v>8300</v>
      </c>
      <c r="Q2653" s="1" t="s">
        <v>8320</v>
      </c>
      <c r="R2653" s="1" t="s">
        <v>8356</v>
      </c>
      <c r="S2653" s="9">
        <f t="shared" si="123"/>
        <v>42327.805659722224</v>
      </c>
      <c r="T2653" s="11">
        <f t="shared" si="124"/>
        <v>42355.805659722224</v>
      </c>
      <c r="U2653" s="12" t="str">
        <f>TEXT(Table1[[#This Row],[Date Created Conversion (Launched at)]],"mmmm")</f>
        <v>November</v>
      </c>
      <c r="V2653" s="12">
        <f>YEAR(Table1[[#This Row],[Date Created Conversion (Launched at)]])</f>
        <v>2015</v>
      </c>
    </row>
    <row r="2654" spans="1:22" ht="43" x14ac:dyDescent="0.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 s="8">
        <v>1418183325</v>
      </c>
      <c r="J2654" s="8">
        <v>1415591325</v>
      </c>
      <c r="K2654" t="b">
        <v>0</v>
      </c>
      <c r="L2654">
        <v>11</v>
      </c>
      <c r="M2654" t="b">
        <v>0</v>
      </c>
      <c r="N2654" s="5">
        <f>Table1[[#This Row],[pledged]]/Table1[[#This Row],[backers_count]]</f>
        <v>80.454545454545453</v>
      </c>
      <c r="O2654" s="1">
        <f t="shared" si="125"/>
        <v>1</v>
      </c>
      <c r="P2654" s="5" t="s">
        <v>8300</v>
      </c>
      <c r="Q2654" s="1" t="s">
        <v>8320</v>
      </c>
      <c r="R2654" s="1" t="s">
        <v>8356</v>
      </c>
      <c r="S2654" s="9">
        <f t="shared" si="123"/>
        <v>41953.158854166672</v>
      </c>
      <c r="T2654" s="11">
        <f t="shared" si="124"/>
        <v>41983.158854166672</v>
      </c>
      <c r="U2654" s="12" t="str">
        <f>TEXT(Table1[[#This Row],[Date Created Conversion (Launched at)]],"mmmm")</f>
        <v>November</v>
      </c>
      <c r="V2654" s="12">
        <f>YEAR(Table1[[#This Row],[Date Created Conversion (Launched at)]])</f>
        <v>2014</v>
      </c>
    </row>
    <row r="2655" spans="1:22" ht="43" x14ac:dyDescent="0.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 s="8">
        <v>1402632000</v>
      </c>
      <c r="J2655" s="8">
        <v>1399909127</v>
      </c>
      <c r="K2655" t="b">
        <v>0</v>
      </c>
      <c r="L2655">
        <v>70</v>
      </c>
      <c r="M2655" t="b">
        <v>0</v>
      </c>
      <c r="N2655" s="5">
        <f>Table1[[#This Row],[pledged]]/Table1[[#This Row],[backers_count]]</f>
        <v>83.942857142857136</v>
      </c>
      <c r="O2655" s="1">
        <f t="shared" si="125"/>
        <v>12</v>
      </c>
      <c r="P2655" s="5" t="s">
        <v>8300</v>
      </c>
      <c r="Q2655" s="1" t="s">
        <v>8320</v>
      </c>
      <c r="R2655" s="1" t="s">
        <v>8356</v>
      </c>
      <c r="S2655" s="9">
        <f t="shared" si="123"/>
        <v>41771.651932870373</v>
      </c>
      <c r="T2655" s="11">
        <f t="shared" si="124"/>
        <v>41803.166666666664</v>
      </c>
      <c r="U2655" s="12" t="str">
        <f>TEXT(Table1[[#This Row],[Date Created Conversion (Launched at)]],"mmmm")</f>
        <v>May</v>
      </c>
      <c r="V2655" s="12">
        <f>YEAR(Table1[[#This Row],[Date Created Conversion (Launched at)]])</f>
        <v>2014</v>
      </c>
    </row>
    <row r="2656" spans="1:22" ht="43" x14ac:dyDescent="0.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 s="8">
        <v>1429622726</v>
      </c>
      <c r="J2656" s="8">
        <v>1424442326</v>
      </c>
      <c r="K2656" t="b">
        <v>0</v>
      </c>
      <c r="L2656">
        <v>6</v>
      </c>
      <c r="M2656" t="b">
        <v>0</v>
      </c>
      <c r="N2656" s="5">
        <f>Table1[[#This Row],[pledged]]/Table1[[#This Row],[backers_count]]</f>
        <v>8.5</v>
      </c>
      <c r="O2656" s="1">
        <f t="shared" si="125"/>
        <v>0</v>
      </c>
      <c r="P2656" s="5" t="s">
        <v>8300</v>
      </c>
      <c r="Q2656" s="1" t="s">
        <v>8320</v>
      </c>
      <c r="R2656" s="1" t="s">
        <v>8356</v>
      </c>
      <c r="S2656" s="9">
        <f t="shared" si="123"/>
        <v>42055.600995370369</v>
      </c>
      <c r="T2656" s="11">
        <f t="shared" si="124"/>
        <v>42115.559328703705</v>
      </c>
      <c r="U2656" s="12" t="str">
        <f>TEXT(Table1[[#This Row],[Date Created Conversion (Launched at)]],"mmmm")</f>
        <v>February</v>
      </c>
      <c r="V2656" s="12">
        <f>YEAR(Table1[[#This Row],[Date Created Conversion (Launched at)]])</f>
        <v>2015</v>
      </c>
    </row>
    <row r="2657" spans="1:22" x14ac:dyDescent="0.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 s="8">
        <v>1455048000</v>
      </c>
      <c r="J2657" s="8">
        <v>1452631647</v>
      </c>
      <c r="K2657" t="b">
        <v>0</v>
      </c>
      <c r="L2657">
        <v>43</v>
      </c>
      <c r="M2657" t="b">
        <v>0</v>
      </c>
      <c r="N2657" s="5">
        <f>Table1[[#This Row],[pledged]]/Table1[[#This Row],[backers_count]]</f>
        <v>73.372093023255815</v>
      </c>
      <c r="O2657" s="1">
        <f t="shared" si="125"/>
        <v>21</v>
      </c>
      <c r="P2657" s="5" t="s">
        <v>8300</v>
      </c>
      <c r="Q2657" s="1" t="s">
        <v>8320</v>
      </c>
      <c r="R2657" s="1" t="s">
        <v>8356</v>
      </c>
      <c r="S2657" s="9">
        <f t="shared" si="123"/>
        <v>42381.866284722222</v>
      </c>
      <c r="T2657" s="11">
        <f t="shared" si="124"/>
        <v>42409.833333333328</v>
      </c>
      <c r="U2657" s="12" t="str">
        <f>TEXT(Table1[[#This Row],[Date Created Conversion (Launched at)]],"mmmm")</f>
        <v>January</v>
      </c>
      <c r="V2657" s="12">
        <f>YEAR(Table1[[#This Row],[Date Created Conversion (Launched at)]])</f>
        <v>2016</v>
      </c>
    </row>
    <row r="2658" spans="1:22" ht="28.7" x14ac:dyDescent="0.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 s="8">
        <v>1489345200</v>
      </c>
      <c r="J2658" s="8">
        <v>1485966688</v>
      </c>
      <c r="K2658" t="b">
        <v>0</v>
      </c>
      <c r="L2658">
        <v>152</v>
      </c>
      <c r="M2658" t="b">
        <v>0</v>
      </c>
      <c r="N2658" s="5">
        <f>Table1[[#This Row],[pledged]]/Table1[[#This Row],[backers_count]]</f>
        <v>112.86184210526316</v>
      </c>
      <c r="O2658" s="1">
        <f t="shared" si="125"/>
        <v>11</v>
      </c>
      <c r="P2658" s="5" t="s">
        <v>8300</v>
      </c>
      <c r="Q2658" s="1" t="s">
        <v>8320</v>
      </c>
      <c r="R2658" s="1" t="s">
        <v>8356</v>
      </c>
      <c r="S2658" s="9">
        <f t="shared" si="123"/>
        <v>42767.688518518524</v>
      </c>
      <c r="T2658" s="11">
        <f t="shared" si="124"/>
        <v>42806.791666666672</v>
      </c>
      <c r="U2658" s="12" t="str">
        <f>TEXT(Table1[[#This Row],[Date Created Conversion (Launched at)]],"mmmm")</f>
        <v>February</v>
      </c>
      <c r="V2658" s="12">
        <f>YEAR(Table1[[#This Row],[Date Created Conversion (Launched at)]])</f>
        <v>2017</v>
      </c>
    </row>
    <row r="2659" spans="1:22" ht="43" x14ac:dyDescent="0.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 s="8">
        <v>1470187800</v>
      </c>
      <c r="J2659" s="8">
        <v>1467325053</v>
      </c>
      <c r="K2659" t="b">
        <v>0</v>
      </c>
      <c r="L2659">
        <v>59</v>
      </c>
      <c r="M2659" t="b">
        <v>0</v>
      </c>
      <c r="N2659" s="5">
        <f>Table1[[#This Row],[pledged]]/Table1[[#This Row],[backers_count]]</f>
        <v>95.277627118644077</v>
      </c>
      <c r="O2659" s="1">
        <f t="shared" si="125"/>
        <v>19</v>
      </c>
      <c r="P2659" s="5" t="s">
        <v>8300</v>
      </c>
      <c r="Q2659" s="1" t="s">
        <v>8320</v>
      </c>
      <c r="R2659" s="1" t="s">
        <v>8356</v>
      </c>
      <c r="S2659" s="9">
        <f t="shared" si="123"/>
        <v>42551.928854166668</v>
      </c>
      <c r="T2659" s="11">
        <f t="shared" si="124"/>
        <v>42585.0625</v>
      </c>
      <c r="U2659" s="12" t="str">
        <f>TEXT(Table1[[#This Row],[Date Created Conversion (Launched at)]],"mmmm")</f>
        <v>June</v>
      </c>
      <c r="V2659" s="12">
        <f>YEAR(Table1[[#This Row],[Date Created Conversion (Launched at)]])</f>
        <v>2016</v>
      </c>
    </row>
    <row r="2660" spans="1:22" ht="43" x14ac:dyDescent="0.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 s="8">
        <v>1469913194</v>
      </c>
      <c r="J2660" s="8">
        <v>1467321194</v>
      </c>
      <c r="K2660" t="b">
        <v>0</v>
      </c>
      <c r="L2660">
        <v>4</v>
      </c>
      <c r="M2660" t="b">
        <v>0</v>
      </c>
      <c r="N2660" s="5">
        <f>Table1[[#This Row],[pledged]]/Table1[[#This Row],[backers_count]]</f>
        <v>22.75</v>
      </c>
      <c r="O2660" s="1">
        <f t="shared" si="125"/>
        <v>0</v>
      </c>
      <c r="P2660" s="5" t="s">
        <v>8300</v>
      </c>
      <c r="Q2660" s="1" t="s">
        <v>8320</v>
      </c>
      <c r="R2660" s="1" t="s">
        <v>8356</v>
      </c>
      <c r="S2660" s="9">
        <f t="shared" si="123"/>
        <v>42551.884189814809</v>
      </c>
      <c r="T2660" s="11">
        <f t="shared" si="124"/>
        <v>42581.884189814809</v>
      </c>
      <c r="U2660" s="12" t="str">
        <f>TEXT(Table1[[#This Row],[Date Created Conversion (Launched at)]],"mmmm")</f>
        <v>June</v>
      </c>
      <c r="V2660" s="12">
        <f>YEAR(Table1[[#This Row],[Date Created Conversion (Launched at)]])</f>
        <v>2016</v>
      </c>
    </row>
    <row r="2661" spans="1:22" x14ac:dyDescent="0.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 s="8">
        <v>1429321210</v>
      </c>
      <c r="J2661" s="8">
        <v>1426729210</v>
      </c>
      <c r="K2661" t="b">
        <v>0</v>
      </c>
      <c r="L2661">
        <v>10</v>
      </c>
      <c r="M2661" t="b">
        <v>0</v>
      </c>
      <c r="N2661" s="5">
        <f>Table1[[#This Row],[pledged]]/Table1[[#This Row],[backers_count]]</f>
        <v>133.30000000000001</v>
      </c>
      <c r="O2661" s="1">
        <f t="shared" si="125"/>
        <v>3</v>
      </c>
      <c r="P2661" s="5" t="s">
        <v>8300</v>
      </c>
      <c r="Q2661" s="1" t="s">
        <v>8320</v>
      </c>
      <c r="R2661" s="1" t="s">
        <v>8356</v>
      </c>
      <c r="S2661" s="9">
        <f t="shared" si="123"/>
        <v>42082.069560185184</v>
      </c>
      <c r="T2661" s="11">
        <f t="shared" si="124"/>
        <v>42112.069560185184</v>
      </c>
      <c r="U2661" s="12" t="str">
        <f>TEXT(Table1[[#This Row],[Date Created Conversion (Launched at)]],"mmmm")</f>
        <v>March</v>
      </c>
      <c r="V2661" s="12">
        <f>YEAR(Table1[[#This Row],[Date Created Conversion (Launched at)]])</f>
        <v>2015</v>
      </c>
    </row>
    <row r="2662" spans="1:22" ht="43" x14ac:dyDescent="0.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 s="8">
        <v>1448388418</v>
      </c>
      <c r="J2662" s="8">
        <v>1443200818</v>
      </c>
      <c r="K2662" t="b">
        <v>0</v>
      </c>
      <c r="L2662">
        <v>5</v>
      </c>
      <c r="M2662" t="b">
        <v>0</v>
      </c>
      <c r="N2662" s="5">
        <f>Table1[[#This Row],[pledged]]/Table1[[#This Row],[backers_count]]</f>
        <v>3.8</v>
      </c>
      <c r="O2662" s="1">
        <f t="shared" si="125"/>
        <v>0</v>
      </c>
      <c r="P2662" s="5" t="s">
        <v>8300</v>
      </c>
      <c r="Q2662" s="1" t="s">
        <v>8320</v>
      </c>
      <c r="R2662" s="1" t="s">
        <v>8356</v>
      </c>
      <c r="S2662" s="9">
        <f t="shared" si="123"/>
        <v>42272.713171296295</v>
      </c>
      <c r="T2662" s="11">
        <f t="shared" si="124"/>
        <v>42332.754837962959</v>
      </c>
      <c r="U2662" s="12" t="str">
        <f>TEXT(Table1[[#This Row],[Date Created Conversion (Launched at)]],"mmmm")</f>
        <v>September</v>
      </c>
      <c r="V2662" s="12">
        <f>YEAR(Table1[[#This Row],[Date Created Conversion (Launched at)]])</f>
        <v>2015</v>
      </c>
    </row>
    <row r="2663" spans="1:22" ht="43" x14ac:dyDescent="0.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 s="8">
        <v>1382742010</v>
      </c>
      <c r="J2663" s="8">
        <v>1380150010</v>
      </c>
      <c r="K2663" t="b">
        <v>0</v>
      </c>
      <c r="L2663">
        <v>60</v>
      </c>
      <c r="M2663" t="b">
        <v>1</v>
      </c>
      <c r="N2663" s="5">
        <f>Table1[[#This Row],[pledged]]/Table1[[#This Row],[backers_count]]</f>
        <v>85.75</v>
      </c>
      <c r="O2663" s="1">
        <f t="shared" si="125"/>
        <v>103</v>
      </c>
      <c r="P2663" s="5" t="s">
        <v>8301</v>
      </c>
      <c r="Q2663" s="1" t="s">
        <v>8320</v>
      </c>
      <c r="R2663" s="1" t="s">
        <v>8357</v>
      </c>
      <c r="S2663" s="9">
        <f t="shared" si="123"/>
        <v>41542.958449074074</v>
      </c>
      <c r="T2663" s="11">
        <f t="shared" si="124"/>
        <v>41572.958449074074</v>
      </c>
      <c r="U2663" s="12" t="str">
        <f>TEXT(Table1[[#This Row],[Date Created Conversion (Launched at)]],"mmmm")</f>
        <v>September</v>
      </c>
      <c r="V2663" s="12">
        <f>YEAR(Table1[[#This Row],[Date Created Conversion (Launched at)]])</f>
        <v>2013</v>
      </c>
    </row>
    <row r="2664" spans="1:22" ht="43" x14ac:dyDescent="0.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 s="8">
        <v>1440179713</v>
      </c>
      <c r="J2664" s="8">
        <v>1437587713</v>
      </c>
      <c r="K2664" t="b">
        <v>0</v>
      </c>
      <c r="L2664">
        <v>80</v>
      </c>
      <c r="M2664" t="b">
        <v>1</v>
      </c>
      <c r="N2664" s="5">
        <f>Table1[[#This Row],[pledged]]/Table1[[#This Row],[backers_count]]</f>
        <v>267</v>
      </c>
      <c r="O2664" s="1">
        <f t="shared" si="125"/>
        <v>107</v>
      </c>
      <c r="P2664" s="5" t="s">
        <v>8301</v>
      </c>
      <c r="Q2664" s="1" t="s">
        <v>8320</v>
      </c>
      <c r="R2664" s="1" t="s">
        <v>8357</v>
      </c>
      <c r="S2664" s="9">
        <f t="shared" si="123"/>
        <v>42207.746678240743</v>
      </c>
      <c r="T2664" s="11">
        <f t="shared" si="124"/>
        <v>42237.746678240743</v>
      </c>
      <c r="U2664" s="12" t="str">
        <f>TEXT(Table1[[#This Row],[Date Created Conversion (Launched at)]],"mmmm")</f>
        <v>July</v>
      </c>
      <c r="V2664" s="12">
        <f>YEAR(Table1[[#This Row],[Date Created Conversion (Launched at)]])</f>
        <v>2015</v>
      </c>
    </row>
    <row r="2665" spans="1:22" ht="43" x14ac:dyDescent="0.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 s="8">
        <v>1441378800</v>
      </c>
      <c r="J2665" s="8">
        <v>1438873007</v>
      </c>
      <c r="K2665" t="b">
        <v>0</v>
      </c>
      <c r="L2665">
        <v>56</v>
      </c>
      <c r="M2665" t="b">
        <v>1</v>
      </c>
      <c r="N2665" s="5">
        <f>Table1[[#This Row],[pledged]]/Table1[[#This Row],[backers_count]]</f>
        <v>373.55803571428572</v>
      </c>
      <c r="O2665" s="1">
        <f t="shared" si="125"/>
        <v>105</v>
      </c>
      <c r="P2665" s="5" t="s">
        <v>8301</v>
      </c>
      <c r="Q2665" s="1" t="s">
        <v>8320</v>
      </c>
      <c r="R2665" s="1" t="s">
        <v>8357</v>
      </c>
      <c r="S2665" s="9">
        <f t="shared" si="123"/>
        <v>42222.622766203705</v>
      </c>
      <c r="T2665" s="11">
        <f t="shared" si="124"/>
        <v>42251.625</v>
      </c>
      <c r="U2665" s="12" t="str">
        <f>TEXT(Table1[[#This Row],[Date Created Conversion (Launched at)]],"mmmm")</f>
        <v>August</v>
      </c>
      <c r="V2665" s="12">
        <f>YEAR(Table1[[#This Row],[Date Created Conversion (Launched at)]])</f>
        <v>2015</v>
      </c>
    </row>
    <row r="2666" spans="1:22" ht="43" x14ac:dyDescent="0.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 s="8">
        <v>1449644340</v>
      </c>
      <c r="J2666" s="8">
        <v>1446683797</v>
      </c>
      <c r="K2666" t="b">
        <v>0</v>
      </c>
      <c r="L2666">
        <v>104</v>
      </c>
      <c r="M2666" t="b">
        <v>1</v>
      </c>
      <c r="N2666" s="5">
        <f>Table1[[#This Row],[pledged]]/Table1[[#This Row],[backers_count]]</f>
        <v>174.03846153846155</v>
      </c>
      <c r="O2666" s="1">
        <f t="shared" si="125"/>
        <v>103</v>
      </c>
      <c r="P2666" s="5" t="s">
        <v>8301</v>
      </c>
      <c r="Q2666" s="1" t="s">
        <v>8320</v>
      </c>
      <c r="R2666" s="1" t="s">
        <v>8357</v>
      </c>
      <c r="S2666" s="9">
        <f t="shared" si="123"/>
        <v>42313.02542824074</v>
      </c>
      <c r="T2666" s="11">
        <f t="shared" si="124"/>
        <v>42347.290972222225</v>
      </c>
      <c r="U2666" s="12" t="str">
        <f>TEXT(Table1[[#This Row],[Date Created Conversion (Launched at)]],"mmmm")</f>
        <v>November</v>
      </c>
      <c r="V2666" s="12">
        <f>YEAR(Table1[[#This Row],[Date Created Conversion (Launched at)]])</f>
        <v>2015</v>
      </c>
    </row>
    <row r="2667" spans="1:22" ht="43" x14ac:dyDescent="0.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 s="8">
        <v>1430774974</v>
      </c>
      <c r="J2667" s="8">
        <v>1426886974</v>
      </c>
      <c r="K2667" t="b">
        <v>0</v>
      </c>
      <c r="L2667">
        <v>46</v>
      </c>
      <c r="M2667" t="b">
        <v>1</v>
      </c>
      <c r="N2667" s="5">
        <f>Table1[[#This Row],[pledged]]/Table1[[#This Row],[backers_count]]</f>
        <v>93.695652173913047</v>
      </c>
      <c r="O2667" s="1">
        <f t="shared" si="125"/>
        <v>123</v>
      </c>
      <c r="P2667" s="5" t="s">
        <v>8301</v>
      </c>
      <c r="Q2667" s="1" t="s">
        <v>8320</v>
      </c>
      <c r="R2667" s="1" t="s">
        <v>8357</v>
      </c>
      <c r="S2667" s="9">
        <f t="shared" si="123"/>
        <v>42083.895532407405</v>
      </c>
      <c r="T2667" s="11">
        <f t="shared" si="124"/>
        <v>42128.895532407405</v>
      </c>
      <c r="U2667" s="12" t="str">
        <f>TEXT(Table1[[#This Row],[Date Created Conversion (Launched at)]],"mmmm")</f>
        <v>March</v>
      </c>
      <c r="V2667" s="12">
        <f>YEAR(Table1[[#This Row],[Date Created Conversion (Launched at)]])</f>
        <v>2015</v>
      </c>
    </row>
    <row r="2668" spans="1:22" ht="43" x14ac:dyDescent="0.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 s="8">
        <v>1443214800</v>
      </c>
      <c r="J2668" s="8">
        <v>1440008439</v>
      </c>
      <c r="K2668" t="b">
        <v>0</v>
      </c>
      <c r="L2668">
        <v>206</v>
      </c>
      <c r="M2668" t="b">
        <v>1</v>
      </c>
      <c r="N2668" s="5">
        <f>Table1[[#This Row],[pledged]]/Table1[[#This Row],[backers_count]]</f>
        <v>77.327718446601949</v>
      </c>
      <c r="O2668" s="1">
        <f t="shared" si="125"/>
        <v>159</v>
      </c>
      <c r="P2668" s="5" t="s">
        <v>8301</v>
      </c>
      <c r="Q2668" s="1" t="s">
        <v>8320</v>
      </c>
      <c r="R2668" s="1" t="s">
        <v>8357</v>
      </c>
      <c r="S2668" s="9">
        <f t="shared" si="123"/>
        <v>42235.764340277776</v>
      </c>
      <c r="T2668" s="11">
        <f t="shared" si="124"/>
        <v>42272.875</v>
      </c>
      <c r="U2668" s="12" t="str">
        <f>TEXT(Table1[[#This Row],[Date Created Conversion (Launched at)]],"mmmm")</f>
        <v>August</v>
      </c>
      <c r="V2668" s="12">
        <f>YEAR(Table1[[#This Row],[Date Created Conversion (Launched at)]])</f>
        <v>2015</v>
      </c>
    </row>
    <row r="2669" spans="1:22" ht="43" x14ac:dyDescent="0.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 s="8">
        <v>1455142416</v>
      </c>
      <c r="J2669" s="8">
        <v>1452550416</v>
      </c>
      <c r="K2669" t="b">
        <v>0</v>
      </c>
      <c r="L2669">
        <v>18</v>
      </c>
      <c r="M2669" t="b">
        <v>1</v>
      </c>
      <c r="N2669" s="5">
        <f>Table1[[#This Row],[pledged]]/Table1[[#This Row],[backers_count]]</f>
        <v>92.222222222222229</v>
      </c>
      <c r="O2669" s="1">
        <f t="shared" si="125"/>
        <v>111</v>
      </c>
      <c r="P2669" s="5" t="s">
        <v>8301</v>
      </c>
      <c r="Q2669" s="1" t="s">
        <v>8320</v>
      </c>
      <c r="R2669" s="1" t="s">
        <v>8357</v>
      </c>
      <c r="S2669" s="9">
        <f t="shared" si="123"/>
        <v>42380.926111111112</v>
      </c>
      <c r="T2669" s="11">
        <f t="shared" si="124"/>
        <v>42410.926111111112</v>
      </c>
      <c r="U2669" s="12" t="str">
        <f>TEXT(Table1[[#This Row],[Date Created Conversion (Launched at)]],"mmmm")</f>
        <v>January</v>
      </c>
      <c r="V2669" s="12">
        <f>YEAR(Table1[[#This Row],[Date Created Conversion (Launched at)]])</f>
        <v>2016</v>
      </c>
    </row>
    <row r="2670" spans="1:22" ht="28.7" x14ac:dyDescent="0.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 s="8">
        <v>1447079520</v>
      </c>
      <c r="J2670" s="8">
        <v>1443449265</v>
      </c>
      <c r="K2670" t="b">
        <v>0</v>
      </c>
      <c r="L2670">
        <v>28</v>
      </c>
      <c r="M2670" t="b">
        <v>1</v>
      </c>
      <c r="N2670" s="5">
        <f>Table1[[#This Row],[pledged]]/Table1[[#This Row],[backers_count]]</f>
        <v>60.964285714285715</v>
      </c>
      <c r="O2670" s="1">
        <f t="shared" si="125"/>
        <v>171</v>
      </c>
      <c r="P2670" s="5" t="s">
        <v>8301</v>
      </c>
      <c r="Q2670" s="1" t="s">
        <v>8320</v>
      </c>
      <c r="R2670" s="1" t="s">
        <v>8357</v>
      </c>
      <c r="S2670" s="9">
        <f t="shared" si="123"/>
        <v>42275.58871527778</v>
      </c>
      <c r="T2670" s="11">
        <f t="shared" si="124"/>
        <v>42317.60555555555</v>
      </c>
      <c r="U2670" s="12" t="str">
        <f>TEXT(Table1[[#This Row],[Date Created Conversion (Launched at)]],"mmmm")</f>
        <v>September</v>
      </c>
      <c r="V2670" s="12">
        <f>YEAR(Table1[[#This Row],[Date Created Conversion (Launched at)]])</f>
        <v>2015</v>
      </c>
    </row>
    <row r="2671" spans="1:22" ht="43" x14ac:dyDescent="0.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 s="8">
        <v>1452387096</v>
      </c>
      <c r="J2671" s="8">
        <v>1447203096</v>
      </c>
      <c r="K2671" t="b">
        <v>0</v>
      </c>
      <c r="L2671">
        <v>11</v>
      </c>
      <c r="M2671" t="b">
        <v>1</v>
      </c>
      <c r="N2671" s="5">
        <f>Table1[[#This Row],[pledged]]/Table1[[#This Row],[backers_count]]</f>
        <v>91</v>
      </c>
      <c r="O2671" s="1">
        <f t="shared" si="125"/>
        <v>125</v>
      </c>
      <c r="P2671" s="5" t="s">
        <v>8301</v>
      </c>
      <c r="Q2671" s="1" t="s">
        <v>8320</v>
      </c>
      <c r="R2671" s="1" t="s">
        <v>8357</v>
      </c>
      <c r="S2671" s="9">
        <f t="shared" si="123"/>
        <v>42319.035833333328</v>
      </c>
      <c r="T2671" s="11">
        <f t="shared" si="124"/>
        <v>42379.035833333328</v>
      </c>
      <c r="U2671" s="12" t="str">
        <f>TEXT(Table1[[#This Row],[Date Created Conversion (Launched at)]],"mmmm")</f>
        <v>November</v>
      </c>
      <c r="V2671" s="12">
        <f>YEAR(Table1[[#This Row],[Date Created Conversion (Launched at)]])</f>
        <v>2015</v>
      </c>
    </row>
    <row r="2672" spans="1:22" ht="43" x14ac:dyDescent="0.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 s="8">
        <v>1406593780</v>
      </c>
      <c r="J2672" s="8">
        <v>1404174580</v>
      </c>
      <c r="K2672" t="b">
        <v>1</v>
      </c>
      <c r="L2672">
        <v>60</v>
      </c>
      <c r="M2672" t="b">
        <v>0</v>
      </c>
      <c r="N2672" s="5">
        <f>Table1[[#This Row],[pledged]]/Table1[[#This Row],[backers_count]]</f>
        <v>41.583333333333336</v>
      </c>
      <c r="O2672" s="1">
        <f t="shared" si="125"/>
        <v>6</v>
      </c>
      <c r="P2672" s="5" t="s">
        <v>8301</v>
      </c>
      <c r="Q2672" s="1" t="s">
        <v>8320</v>
      </c>
      <c r="R2672" s="1" t="s">
        <v>8357</v>
      </c>
      <c r="S2672" s="9">
        <f t="shared" si="123"/>
        <v>41821.020601851851</v>
      </c>
      <c r="T2672" s="11">
        <f t="shared" si="124"/>
        <v>41849.020601851851</v>
      </c>
      <c r="U2672" s="12" t="str">
        <f>TEXT(Table1[[#This Row],[Date Created Conversion (Launched at)]],"mmmm")</f>
        <v>July</v>
      </c>
      <c r="V2672" s="12">
        <f>YEAR(Table1[[#This Row],[Date Created Conversion (Launched at)]])</f>
        <v>2014</v>
      </c>
    </row>
    <row r="2673" spans="1:22" ht="43" x14ac:dyDescent="0.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 s="8">
        <v>1419017880</v>
      </c>
      <c r="J2673" s="8">
        <v>1416419916</v>
      </c>
      <c r="K2673" t="b">
        <v>1</v>
      </c>
      <c r="L2673">
        <v>84</v>
      </c>
      <c r="M2673" t="b">
        <v>0</v>
      </c>
      <c r="N2673" s="5">
        <f>Table1[[#This Row],[pledged]]/Table1[[#This Row],[backers_count]]</f>
        <v>33.761904761904759</v>
      </c>
      <c r="O2673" s="1">
        <f t="shared" si="125"/>
        <v>11</v>
      </c>
      <c r="P2673" s="5" t="s">
        <v>8301</v>
      </c>
      <c r="Q2673" s="1" t="s">
        <v>8320</v>
      </c>
      <c r="R2673" s="1" t="s">
        <v>8357</v>
      </c>
      <c r="S2673" s="9">
        <f t="shared" si="123"/>
        <v>41962.749027777776</v>
      </c>
      <c r="T2673" s="11">
        <f t="shared" si="124"/>
        <v>41992.818055555559</v>
      </c>
      <c r="U2673" s="12" t="str">
        <f>TEXT(Table1[[#This Row],[Date Created Conversion (Launched at)]],"mmmm")</f>
        <v>November</v>
      </c>
      <c r="V2673" s="12">
        <f>YEAR(Table1[[#This Row],[Date Created Conversion (Launched at)]])</f>
        <v>2014</v>
      </c>
    </row>
    <row r="2674" spans="1:22" ht="43" x14ac:dyDescent="0.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 s="8">
        <v>1451282400</v>
      </c>
      <c r="J2674" s="8">
        <v>1449436390</v>
      </c>
      <c r="K2674" t="b">
        <v>1</v>
      </c>
      <c r="L2674">
        <v>47</v>
      </c>
      <c r="M2674" t="b">
        <v>0</v>
      </c>
      <c r="N2674" s="5">
        <f>Table1[[#This Row],[pledged]]/Table1[[#This Row],[backers_count]]</f>
        <v>70.61702127659575</v>
      </c>
      <c r="O2674" s="1">
        <f t="shared" si="125"/>
        <v>33</v>
      </c>
      <c r="P2674" s="5" t="s">
        <v>8301</v>
      </c>
      <c r="Q2674" s="1" t="s">
        <v>8320</v>
      </c>
      <c r="R2674" s="1" t="s">
        <v>8357</v>
      </c>
      <c r="S2674" s="9">
        <f t="shared" si="123"/>
        <v>42344.884143518517</v>
      </c>
      <c r="T2674" s="11">
        <f t="shared" si="124"/>
        <v>42366.25</v>
      </c>
      <c r="U2674" s="12" t="str">
        <f>TEXT(Table1[[#This Row],[Date Created Conversion (Launched at)]],"mmmm")</f>
        <v>December</v>
      </c>
      <c r="V2674" s="12">
        <f>YEAR(Table1[[#This Row],[Date Created Conversion (Launched at)]])</f>
        <v>2015</v>
      </c>
    </row>
    <row r="2675" spans="1:22" ht="43" x14ac:dyDescent="0.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 s="8">
        <v>1414622700</v>
      </c>
      <c r="J2675" s="8">
        <v>1412081999</v>
      </c>
      <c r="K2675" t="b">
        <v>1</v>
      </c>
      <c r="L2675">
        <v>66</v>
      </c>
      <c r="M2675" t="b">
        <v>0</v>
      </c>
      <c r="N2675" s="5">
        <f>Table1[[#This Row],[pledged]]/Table1[[#This Row],[backers_count]]</f>
        <v>167.15151515151516</v>
      </c>
      <c r="O2675" s="1">
        <f t="shared" si="125"/>
        <v>28</v>
      </c>
      <c r="P2675" s="5" t="s">
        <v>8301</v>
      </c>
      <c r="Q2675" s="1" t="s">
        <v>8320</v>
      </c>
      <c r="R2675" s="1" t="s">
        <v>8357</v>
      </c>
      <c r="S2675" s="9">
        <f t="shared" si="123"/>
        <v>41912.541655092595</v>
      </c>
      <c r="T2675" s="11">
        <f t="shared" si="124"/>
        <v>41941.947916666664</v>
      </c>
      <c r="U2675" s="12" t="str">
        <f>TEXT(Table1[[#This Row],[Date Created Conversion (Launched at)]],"mmmm")</f>
        <v>September</v>
      </c>
      <c r="V2675" s="12">
        <f>YEAR(Table1[[#This Row],[Date Created Conversion (Launched at)]])</f>
        <v>2014</v>
      </c>
    </row>
    <row r="2676" spans="1:22" ht="57.35" x14ac:dyDescent="0.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 s="8">
        <v>1467694740</v>
      </c>
      <c r="J2676" s="8">
        <v>1465398670</v>
      </c>
      <c r="K2676" t="b">
        <v>1</v>
      </c>
      <c r="L2676">
        <v>171</v>
      </c>
      <c r="M2676" t="b">
        <v>0</v>
      </c>
      <c r="N2676" s="5">
        <f>Table1[[#This Row],[pledged]]/Table1[[#This Row],[backers_count]]</f>
        <v>128.61988304093566</v>
      </c>
      <c r="O2676" s="1">
        <f t="shared" si="125"/>
        <v>63</v>
      </c>
      <c r="P2676" s="5" t="s">
        <v>8301</v>
      </c>
      <c r="Q2676" s="1" t="s">
        <v>8320</v>
      </c>
      <c r="R2676" s="1" t="s">
        <v>8357</v>
      </c>
      <c r="S2676" s="9">
        <f t="shared" si="123"/>
        <v>42529.632754629631</v>
      </c>
      <c r="T2676" s="11">
        <f t="shared" si="124"/>
        <v>42556.207638888889</v>
      </c>
      <c r="U2676" s="12" t="str">
        <f>TEXT(Table1[[#This Row],[Date Created Conversion (Launched at)]],"mmmm")</f>
        <v>June</v>
      </c>
      <c r="V2676" s="12">
        <f>YEAR(Table1[[#This Row],[Date Created Conversion (Launched at)]])</f>
        <v>2016</v>
      </c>
    </row>
    <row r="2677" spans="1:22" ht="43" x14ac:dyDescent="0.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 s="8">
        <v>1415655289</v>
      </c>
      <c r="J2677" s="8">
        <v>1413059689</v>
      </c>
      <c r="K2677" t="b">
        <v>1</v>
      </c>
      <c r="L2677">
        <v>29</v>
      </c>
      <c r="M2677" t="b">
        <v>0</v>
      </c>
      <c r="N2677" s="5">
        <f>Table1[[#This Row],[pledged]]/Table1[[#This Row],[backers_count]]</f>
        <v>65.41379310344827</v>
      </c>
      <c r="O2677" s="1">
        <f t="shared" si="125"/>
        <v>8</v>
      </c>
      <c r="P2677" s="5" t="s">
        <v>8301</v>
      </c>
      <c r="Q2677" s="1" t="s">
        <v>8320</v>
      </c>
      <c r="R2677" s="1" t="s">
        <v>8357</v>
      </c>
      <c r="S2677" s="9">
        <f t="shared" si="123"/>
        <v>41923.857511574075</v>
      </c>
      <c r="T2677" s="11">
        <f t="shared" si="124"/>
        <v>41953.899178240739</v>
      </c>
      <c r="U2677" s="12" t="str">
        <f>TEXT(Table1[[#This Row],[Date Created Conversion (Launched at)]],"mmmm")</f>
        <v>October</v>
      </c>
      <c r="V2677" s="12">
        <f>YEAR(Table1[[#This Row],[Date Created Conversion (Launched at)]])</f>
        <v>2014</v>
      </c>
    </row>
    <row r="2678" spans="1:22" ht="43" x14ac:dyDescent="0.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 s="8">
        <v>1463929174</v>
      </c>
      <c r="J2678" s="8">
        <v>1461337174</v>
      </c>
      <c r="K2678" t="b">
        <v>0</v>
      </c>
      <c r="L2678">
        <v>9</v>
      </c>
      <c r="M2678" t="b">
        <v>0</v>
      </c>
      <c r="N2678" s="5">
        <f>Table1[[#This Row],[pledged]]/Table1[[#This Row],[backers_count]]</f>
        <v>117.55555555555556</v>
      </c>
      <c r="O2678" s="1">
        <f t="shared" si="125"/>
        <v>50</v>
      </c>
      <c r="P2678" s="5" t="s">
        <v>8301</v>
      </c>
      <c r="Q2678" s="1" t="s">
        <v>8320</v>
      </c>
      <c r="R2678" s="1" t="s">
        <v>8357</v>
      </c>
      <c r="S2678" s="9">
        <f t="shared" si="123"/>
        <v>42482.624699074076</v>
      </c>
      <c r="T2678" s="11">
        <f t="shared" si="124"/>
        <v>42512.624699074076</v>
      </c>
      <c r="U2678" s="12" t="str">
        <f>TEXT(Table1[[#This Row],[Date Created Conversion (Launched at)]],"mmmm")</f>
        <v>April</v>
      </c>
      <c r="V2678" s="12">
        <f>YEAR(Table1[[#This Row],[Date Created Conversion (Launched at)]])</f>
        <v>2016</v>
      </c>
    </row>
    <row r="2679" spans="1:22" ht="43" x14ac:dyDescent="0.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 s="8">
        <v>1404348143</v>
      </c>
      <c r="J2679" s="8">
        <v>1401756143</v>
      </c>
      <c r="K2679" t="b">
        <v>0</v>
      </c>
      <c r="L2679">
        <v>27</v>
      </c>
      <c r="M2679" t="b">
        <v>0</v>
      </c>
      <c r="N2679" s="5">
        <f>Table1[[#This Row],[pledged]]/Table1[[#This Row],[backers_count]]</f>
        <v>126.48148148148148</v>
      </c>
      <c r="O2679" s="1">
        <f t="shared" si="125"/>
        <v>18</v>
      </c>
      <c r="P2679" s="5" t="s">
        <v>8301</v>
      </c>
      <c r="Q2679" s="1" t="s">
        <v>8320</v>
      </c>
      <c r="R2679" s="1" t="s">
        <v>8357</v>
      </c>
      <c r="S2679" s="9">
        <f t="shared" si="123"/>
        <v>41793.029432870375</v>
      </c>
      <c r="T2679" s="11">
        <f t="shared" si="124"/>
        <v>41823.029432870375</v>
      </c>
      <c r="U2679" s="12" t="str">
        <f>TEXT(Table1[[#This Row],[Date Created Conversion (Launched at)]],"mmmm")</f>
        <v>June</v>
      </c>
      <c r="V2679" s="12">
        <f>YEAR(Table1[[#This Row],[Date Created Conversion (Launched at)]])</f>
        <v>2014</v>
      </c>
    </row>
    <row r="2680" spans="1:22" ht="43" x14ac:dyDescent="0.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 s="8">
        <v>1443121765</v>
      </c>
      <c r="J2680" s="8">
        <v>1440529765</v>
      </c>
      <c r="K2680" t="b">
        <v>0</v>
      </c>
      <c r="L2680">
        <v>2</v>
      </c>
      <c r="M2680" t="b">
        <v>0</v>
      </c>
      <c r="N2680" s="5">
        <f>Table1[[#This Row],[pledged]]/Table1[[#This Row],[backers_count]]</f>
        <v>550</v>
      </c>
      <c r="O2680" s="1">
        <f t="shared" si="125"/>
        <v>0</v>
      </c>
      <c r="P2680" s="5" t="s">
        <v>8301</v>
      </c>
      <c r="Q2680" s="1" t="s">
        <v>8320</v>
      </c>
      <c r="R2680" s="1" t="s">
        <v>8357</v>
      </c>
      <c r="S2680" s="9">
        <f t="shared" si="123"/>
        <v>42241.798206018517</v>
      </c>
      <c r="T2680" s="11">
        <f t="shared" si="124"/>
        <v>42271.798206018517</v>
      </c>
      <c r="U2680" s="12" t="str">
        <f>TEXT(Table1[[#This Row],[Date Created Conversion (Launched at)]],"mmmm")</f>
        <v>August</v>
      </c>
      <c r="V2680" s="12">
        <f>YEAR(Table1[[#This Row],[Date Created Conversion (Launched at)]])</f>
        <v>2015</v>
      </c>
    </row>
    <row r="2681" spans="1:22" ht="43" x14ac:dyDescent="0.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 s="8">
        <v>1425081694</v>
      </c>
      <c r="J2681" s="8">
        <v>1422489694</v>
      </c>
      <c r="K2681" t="b">
        <v>0</v>
      </c>
      <c r="L2681">
        <v>3</v>
      </c>
      <c r="M2681" t="b">
        <v>0</v>
      </c>
      <c r="N2681" s="5">
        <f>Table1[[#This Row],[pledged]]/Table1[[#This Row],[backers_count]]</f>
        <v>44</v>
      </c>
      <c r="O2681" s="1">
        <f t="shared" si="125"/>
        <v>0</v>
      </c>
      <c r="P2681" s="5" t="s">
        <v>8301</v>
      </c>
      <c r="Q2681" s="1" t="s">
        <v>8320</v>
      </c>
      <c r="R2681" s="1" t="s">
        <v>8357</v>
      </c>
      <c r="S2681" s="9">
        <f t="shared" si="123"/>
        <v>42033.001087962963</v>
      </c>
      <c r="T2681" s="11">
        <f t="shared" si="124"/>
        <v>42063.001087962963</v>
      </c>
      <c r="U2681" s="12" t="str">
        <f>TEXT(Table1[[#This Row],[Date Created Conversion (Launched at)]],"mmmm")</f>
        <v>January</v>
      </c>
      <c r="V2681" s="12">
        <f>YEAR(Table1[[#This Row],[Date Created Conversion (Launched at)]])</f>
        <v>2015</v>
      </c>
    </row>
    <row r="2682" spans="1:22" x14ac:dyDescent="0.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 s="8">
        <v>1459915491</v>
      </c>
      <c r="J2682" s="8">
        <v>1457327091</v>
      </c>
      <c r="K2682" t="b">
        <v>0</v>
      </c>
      <c r="L2682">
        <v>4</v>
      </c>
      <c r="M2682" t="b">
        <v>0</v>
      </c>
      <c r="N2682" s="5">
        <f>Table1[[#This Row],[pledged]]/Table1[[#This Row],[backers_count]]</f>
        <v>69</v>
      </c>
      <c r="O2682" s="1">
        <f t="shared" si="125"/>
        <v>1</v>
      </c>
      <c r="P2682" s="5" t="s">
        <v>8301</v>
      </c>
      <c r="Q2682" s="1" t="s">
        <v>8320</v>
      </c>
      <c r="R2682" s="1" t="s">
        <v>8357</v>
      </c>
      <c r="S2682" s="9">
        <f t="shared" si="123"/>
        <v>42436.211701388893</v>
      </c>
      <c r="T2682" s="11">
        <f t="shared" si="124"/>
        <v>42466.170034722221</v>
      </c>
      <c r="U2682" s="12" t="str">
        <f>TEXT(Table1[[#This Row],[Date Created Conversion (Launched at)]],"mmmm")</f>
        <v>March</v>
      </c>
      <c r="V2682" s="12">
        <f>YEAR(Table1[[#This Row],[Date Created Conversion (Launched at)]])</f>
        <v>2016</v>
      </c>
    </row>
    <row r="2683" spans="1:22" ht="43" x14ac:dyDescent="0.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 s="8">
        <v>1405027750</v>
      </c>
      <c r="J2683" s="8">
        <v>1402867750</v>
      </c>
      <c r="K2683" t="b">
        <v>0</v>
      </c>
      <c r="L2683">
        <v>2</v>
      </c>
      <c r="M2683" t="b">
        <v>0</v>
      </c>
      <c r="N2683" s="5">
        <f>Table1[[#This Row],[pledged]]/Table1[[#This Row],[backers_count]]</f>
        <v>27.5</v>
      </c>
      <c r="O2683" s="1">
        <f t="shared" si="125"/>
        <v>1</v>
      </c>
      <c r="P2683" s="5" t="s">
        <v>8283</v>
      </c>
      <c r="Q2683" s="1" t="s">
        <v>8337</v>
      </c>
      <c r="R2683" s="1" t="s">
        <v>8338</v>
      </c>
      <c r="S2683" s="9">
        <f t="shared" si="123"/>
        <v>41805.895254629628</v>
      </c>
      <c r="T2683" s="11">
        <f t="shared" si="124"/>
        <v>41830.895254629628</v>
      </c>
      <c r="U2683" s="12" t="str">
        <f>TEXT(Table1[[#This Row],[Date Created Conversion (Launched at)]],"mmmm")</f>
        <v>June</v>
      </c>
      <c r="V2683" s="12">
        <f>YEAR(Table1[[#This Row],[Date Created Conversion (Launched at)]])</f>
        <v>2014</v>
      </c>
    </row>
    <row r="2684" spans="1:22" ht="43" x14ac:dyDescent="0.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 s="8">
        <v>1416635940</v>
      </c>
      <c r="J2684" s="8">
        <v>1413838540</v>
      </c>
      <c r="K2684" t="b">
        <v>0</v>
      </c>
      <c r="L2684">
        <v>20</v>
      </c>
      <c r="M2684" t="b">
        <v>0</v>
      </c>
      <c r="N2684" s="5">
        <f>Table1[[#This Row],[pledged]]/Table1[[#This Row],[backers_count]]</f>
        <v>84.9</v>
      </c>
      <c r="O2684" s="1">
        <f t="shared" si="125"/>
        <v>28</v>
      </c>
      <c r="P2684" s="5" t="s">
        <v>8283</v>
      </c>
      <c r="Q2684" s="1" t="s">
        <v>8337</v>
      </c>
      <c r="R2684" s="1" t="s">
        <v>8338</v>
      </c>
      <c r="S2684" s="9">
        <f t="shared" si="123"/>
        <v>41932.871990740743</v>
      </c>
      <c r="T2684" s="11">
        <f t="shared" si="124"/>
        <v>41965.249305555553</v>
      </c>
      <c r="U2684" s="12" t="str">
        <f>TEXT(Table1[[#This Row],[Date Created Conversion (Launched at)]],"mmmm")</f>
        <v>October</v>
      </c>
      <c r="V2684" s="12">
        <f>YEAR(Table1[[#This Row],[Date Created Conversion (Launched at)]])</f>
        <v>2014</v>
      </c>
    </row>
    <row r="2685" spans="1:22" ht="43" x14ac:dyDescent="0.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 s="8">
        <v>1425233240</v>
      </c>
      <c r="J2685" s="8">
        <v>1422641240</v>
      </c>
      <c r="K2685" t="b">
        <v>0</v>
      </c>
      <c r="L2685">
        <v>3</v>
      </c>
      <c r="M2685" t="b">
        <v>0</v>
      </c>
      <c r="N2685" s="5">
        <f>Table1[[#This Row],[pledged]]/Table1[[#This Row],[backers_count]]</f>
        <v>12</v>
      </c>
      <c r="O2685" s="1">
        <f t="shared" si="125"/>
        <v>0</v>
      </c>
      <c r="P2685" s="5" t="s">
        <v>8283</v>
      </c>
      <c r="Q2685" s="1" t="s">
        <v>8337</v>
      </c>
      <c r="R2685" s="1" t="s">
        <v>8338</v>
      </c>
      <c r="S2685" s="9">
        <f t="shared" si="123"/>
        <v>42034.75509259259</v>
      </c>
      <c r="T2685" s="11">
        <f t="shared" si="124"/>
        <v>42064.75509259259</v>
      </c>
      <c r="U2685" s="12" t="str">
        <f>TEXT(Table1[[#This Row],[Date Created Conversion (Launched at)]],"mmmm")</f>
        <v>January</v>
      </c>
      <c r="V2685" s="12">
        <f>YEAR(Table1[[#This Row],[Date Created Conversion (Launched at)]])</f>
        <v>2015</v>
      </c>
    </row>
    <row r="2686" spans="1:22" ht="43" x14ac:dyDescent="0.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 s="8">
        <v>1407621425</v>
      </c>
      <c r="J2686" s="8">
        <v>1404165425</v>
      </c>
      <c r="K2686" t="b">
        <v>0</v>
      </c>
      <c r="L2686">
        <v>4</v>
      </c>
      <c r="M2686" t="b">
        <v>0</v>
      </c>
      <c r="N2686" s="5">
        <f>Table1[[#This Row],[pledged]]/Table1[[#This Row],[backers_count]]</f>
        <v>200</v>
      </c>
      <c r="O2686" s="1">
        <f t="shared" si="125"/>
        <v>1</v>
      </c>
      <c r="P2686" s="5" t="s">
        <v>8283</v>
      </c>
      <c r="Q2686" s="1" t="s">
        <v>8337</v>
      </c>
      <c r="R2686" s="1" t="s">
        <v>8338</v>
      </c>
      <c r="S2686" s="9">
        <f t="shared" si="123"/>
        <v>41820.914641203708</v>
      </c>
      <c r="T2686" s="11">
        <f t="shared" si="124"/>
        <v>41860.914641203708</v>
      </c>
      <c r="U2686" s="12" t="str">
        <f>TEXT(Table1[[#This Row],[Date Created Conversion (Launched at)]],"mmmm")</f>
        <v>June</v>
      </c>
      <c r="V2686" s="12">
        <f>YEAR(Table1[[#This Row],[Date Created Conversion (Launched at)]])</f>
        <v>2014</v>
      </c>
    </row>
    <row r="2687" spans="1:22" ht="43" x14ac:dyDescent="0.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 s="8">
        <v>1430149330</v>
      </c>
      <c r="J2687" s="8">
        <v>1424968930</v>
      </c>
      <c r="K2687" t="b">
        <v>0</v>
      </c>
      <c r="L2687">
        <v>1</v>
      </c>
      <c r="M2687" t="b">
        <v>0</v>
      </c>
      <c r="N2687" s="5">
        <f>Table1[[#This Row],[pledged]]/Table1[[#This Row],[backers_count]]</f>
        <v>10</v>
      </c>
      <c r="O2687" s="1">
        <f t="shared" si="125"/>
        <v>0</v>
      </c>
      <c r="P2687" s="5" t="s">
        <v>8283</v>
      </c>
      <c r="Q2687" s="1" t="s">
        <v>8337</v>
      </c>
      <c r="R2687" s="1" t="s">
        <v>8338</v>
      </c>
      <c r="S2687" s="9">
        <f t="shared" si="123"/>
        <v>42061.69594907407</v>
      </c>
      <c r="T2687" s="11">
        <f t="shared" si="124"/>
        <v>42121.654282407406</v>
      </c>
      <c r="U2687" s="12" t="str">
        <f>TEXT(Table1[[#This Row],[Date Created Conversion (Launched at)]],"mmmm")</f>
        <v>February</v>
      </c>
      <c r="V2687" s="12">
        <f>YEAR(Table1[[#This Row],[Date Created Conversion (Launched at)]])</f>
        <v>2015</v>
      </c>
    </row>
    <row r="2688" spans="1:22" ht="43" x14ac:dyDescent="0.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 s="8">
        <v>1412119423</v>
      </c>
      <c r="J2688" s="8">
        <v>1410391423</v>
      </c>
      <c r="K2688" t="b">
        <v>0</v>
      </c>
      <c r="L2688">
        <v>0</v>
      </c>
      <c r="M2688" t="b">
        <v>0</v>
      </c>
      <c r="N2688" s="5" t="e">
        <f>Table1[[#This Row],[pledged]]/Table1[[#This Row],[backers_count]]</f>
        <v>#DIV/0!</v>
      </c>
      <c r="O2688" s="1">
        <f t="shared" si="125"/>
        <v>0</v>
      </c>
      <c r="P2688" s="5" t="s">
        <v>8283</v>
      </c>
      <c r="Q2688" s="1" t="s">
        <v>8337</v>
      </c>
      <c r="R2688" s="1" t="s">
        <v>8338</v>
      </c>
      <c r="S2688" s="9">
        <f t="shared" si="123"/>
        <v>41892.974803240737</v>
      </c>
      <c r="T2688" s="11">
        <f t="shared" si="124"/>
        <v>41912.974803240737</v>
      </c>
      <c r="U2688" s="12" t="str">
        <f>TEXT(Table1[[#This Row],[Date Created Conversion (Launched at)]],"mmmm")</f>
        <v>September</v>
      </c>
      <c r="V2688" s="12">
        <f>YEAR(Table1[[#This Row],[Date Created Conversion (Launched at)]])</f>
        <v>2014</v>
      </c>
    </row>
    <row r="2689" spans="1:22" ht="43" x14ac:dyDescent="0.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 s="8">
        <v>1435591318</v>
      </c>
      <c r="J2689" s="8">
        <v>1432999318</v>
      </c>
      <c r="K2689" t="b">
        <v>0</v>
      </c>
      <c r="L2689">
        <v>0</v>
      </c>
      <c r="M2689" t="b">
        <v>0</v>
      </c>
      <c r="N2689" s="5" t="e">
        <f>Table1[[#This Row],[pledged]]/Table1[[#This Row],[backers_count]]</f>
        <v>#DIV/0!</v>
      </c>
      <c r="O2689" s="1">
        <f t="shared" si="125"/>
        <v>0</v>
      </c>
      <c r="P2689" s="5" t="s">
        <v>8283</v>
      </c>
      <c r="Q2689" s="1" t="s">
        <v>8337</v>
      </c>
      <c r="R2689" s="1" t="s">
        <v>8338</v>
      </c>
      <c r="S2689" s="9">
        <f t="shared" si="123"/>
        <v>42154.64025462963</v>
      </c>
      <c r="T2689" s="11">
        <f t="shared" si="124"/>
        <v>42184.64025462963</v>
      </c>
      <c r="U2689" s="12" t="str">
        <f>TEXT(Table1[[#This Row],[Date Created Conversion (Launched at)]],"mmmm")</f>
        <v>May</v>
      </c>
      <c r="V2689" s="12">
        <f>YEAR(Table1[[#This Row],[Date Created Conversion (Launched at)]])</f>
        <v>2015</v>
      </c>
    </row>
    <row r="2690" spans="1:22" ht="28.7" x14ac:dyDescent="0.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 s="8">
        <v>1424746800</v>
      </c>
      <c r="J2690" s="8">
        <v>1422067870</v>
      </c>
      <c r="K2690" t="b">
        <v>0</v>
      </c>
      <c r="L2690">
        <v>14</v>
      </c>
      <c r="M2690" t="b">
        <v>0</v>
      </c>
      <c r="N2690" s="5">
        <f>Table1[[#This Row],[pledged]]/Table1[[#This Row],[backers_count]]</f>
        <v>5.2857142857142856</v>
      </c>
      <c r="O2690" s="1">
        <f t="shared" si="125"/>
        <v>0</v>
      </c>
      <c r="P2690" s="5" t="s">
        <v>8283</v>
      </c>
      <c r="Q2690" s="1" t="s">
        <v>8337</v>
      </c>
      <c r="R2690" s="1" t="s">
        <v>8338</v>
      </c>
      <c r="S2690" s="9">
        <f t="shared" ref="S2690:S2753" si="126">(J2690/86400)+DATE(1970,1,1)</f>
        <v>42028.11886574074</v>
      </c>
      <c r="T2690" s="11">
        <f t="shared" ref="T2690:T2753" si="127">(I2690/86400)+DATE(1970,1,1)</f>
        <v>42059.125</v>
      </c>
      <c r="U2690" s="12" t="str">
        <f>TEXT(Table1[[#This Row],[Date Created Conversion (Launched at)]],"mmmm")</f>
        <v>January</v>
      </c>
      <c r="V2690" s="12">
        <f>YEAR(Table1[[#This Row],[Date Created Conversion (Launched at)]])</f>
        <v>2015</v>
      </c>
    </row>
    <row r="2691" spans="1:22" ht="43" x14ac:dyDescent="0.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 s="8">
        <v>1469919890</v>
      </c>
      <c r="J2691" s="8">
        <v>1467327890</v>
      </c>
      <c r="K2691" t="b">
        <v>0</v>
      </c>
      <c r="L2691">
        <v>1</v>
      </c>
      <c r="M2691" t="b">
        <v>0</v>
      </c>
      <c r="N2691" s="5">
        <f>Table1[[#This Row],[pledged]]/Table1[[#This Row],[backers_count]]</f>
        <v>1</v>
      </c>
      <c r="O2691" s="1">
        <f t="shared" ref="O2691:O2754" si="128">ROUND(($E2691/$D2691)*100,0)</f>
        <v>0</v>
      </c>
      <c r="P2691" s="5" t="s">
        <v>8283</v>
      </c>
      <c r="Q2691" s="1" t="s">
        <v>8337</v>
      </c>
      <c r="R2691" s="1" t="s">
        <v>8338</v>
      </c>
      <c r="S2691" s="9">
        <f t="shared" si="126"/>
        <v>42551.961689814816</v>
      </c>
      <c r="T2691" s="11">
        <f t="shared" si="127"/>
        <v>42581.961689814816</v>
      </c>
      <c r="U2691" s="12" t="str">
        <f>TEXT(Table1[[#This Row],[Date Created Conversion (Launched at)]],"mmmm")</f>
        <v>June</v>
      </c>
      <c r="V2691" s="12">
        <f>YEAR(Table1[[#This Row],[Date Created Conversion (Launched at)]])</f>
        <v>2016</v>
      </c>
    </row>
    <row r="2692" spans="1:22" ht="43" x14ac:dyDescent="0.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 s="8">
        <v>1433298676</v>
      </c>
      <c r="J2692" s="8">
        <v>1429410676</v>
      </c>
      <c r="K2692" t="b">
        <v>0</v>
      </c>
      <c r="L2692">
        <v>118</v>
      </c>
      <c r="M2692" t="b">
        <v>0</v>
      </c>
      <c r="N2692" s="5">
        <f>Table1[[#This Row],[pledged]]/Table1[[#This Row],[backers_count]]</f>
        <v>72.762711864406782</v>
      </c>
      <c r="O2692" s="1">
        <f t="shared" si="128"/>
        <v>11</v>
      </c>
      <c r="P2692" s="5" t="s">
        <v>8283</v>
      </c>
      <c r="Q2692" s="1" t="s">
        <v>8337</v>
      </c>
      <c r="R2692" s="1" t="s">
        <v>8338</v>
      </c>
      <c r="S2692" s="9">
        <f t="shared" si="126"/>
        <v>42113.105046296296</v>
      </c>
      <c r="T2692" s="11">
        <f t="shared" si="127"/>
        <v>42158.105046296296</v>
      </c>
      <c r="U2692" s="12" t="str">
        <f>TEXT(Table1[[#This Row],[Date Created Conversion (Launched at)]],"mmmm")</f>
        <v>April</v>
      </c>
      <c r="V2692" s="12">
        <f>YEAR(Table1[[#This Row],[Date Created Conversion (Launched at)]])</f>
        <v>2015</v>
      </c>
    </row>
    <row r="2693" spans="1:22" ht="28.7" x14ac:dyDescent="0.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 s="8">
        <v>1431278557</v>
      </c>
      <c r="J2693" s="8">
        <v>1427390557</v>
      </c>
      <c r="K2693" t="b">
        <v>0</v>
      </c>
      <c r="L2693">
        <v>2</v>
      </c>
      <c r="M2693" t="b">
        <v>0</v>
      </c>
      <c r="N2693" s="5">
        <f>Table1[[#This Row],[pledged]]/Table1[[#This Row],[backers_count]]</f>
        <v>17.5</v>
      </c>
      <c r="O2693" s="1">
        <f t="shared" si="128"/>
        <v>0</v>
      </c>
      <c r="P2693" s="5" t="s">
        <v>8283</v>
      </c>
      <c r="Q2693" s="1" t="s">
        <v>8337</v>
      </c>
      <c r="R2693" s="1" t="s">
        <v>8338</v>
      </c>
      <c r="S2693" s="9">
        <f t="shared" si="126"/>
        <v>42089.724039351851</v>
      </c>
      <c r="T2693" s="11">
        <f t="shared" si="127"/>
        <v>42134.724039351851</v>
      </c>
      <c r="U2693" s="12" t="str">
        <f>TEXT(Table1[[#This Row],[Date Created Conversion (Launched at)]],"mmmm")</f>
        <v>March</v>
      </c>
      <c r="V2693" s="12">
        <f>YEAR(Table1[[#This Row],[Date Created Conversion (Launched at)]])</f>
        <v>2015</v>
      </c>
    </row>
    <row r="2694" spans="1:22" ht="43" x14ac:dyDescent="0.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 s="8">
        <v>1427266860</v>
      </c>
      <c r="J2694" s="8">
        <v>1424678460</v>
      </c>
      <c r="K2694" t="b">
        <v>0</v>
      </c>
      <c r="L2694">
        <v>1</v>
      </c>
      <c r="M2694" t="b">
        <v>0</v>
      </c>
      <c r="N2694" s="5">
        <f>Table1[[#This Row],[pledged]]/Table1[[#This Row],[backers_count]]</f>
        <v>25</v>
      </c>
      <c r="O2694" s="1">
        <f t="shared" si="128"/>
        <v>1</v>
      </c>
      <c r="P2694" s="5" t="s">
        <v>8283</v>
      </c>
      <c r="Q2694" s="1" t="s">
        <v>8337</v>
      </c>
      <c r="R2694" s="1" t="s">
        <v>8338</v>
      </c>
      <c r="S2694" s="9">
        <f t="shared" si="126"/>
        <v>42058.334027777775</v>
      </c>
      <c r="T2694" s="11">
        <f t="shared" si="127"/>
        <v>42088.292361111111</v>
      </c>
      <c r="U2694" s="12" t="str">
        <f>TEXT(Table1[[#This Row],[Date Created Conversion (Launched at)]],"mmmm")</f>
        <v>February</v>
      </c>
      <c r="V2694" s="12">
        <f>YEAR(Table1[[#This Row],[Date Created Conversion (Launched at)]])</f>
        <v>2015</v>
      </c>
    </row>
    <row r="2695" spans="1:22" ht="43" x14ac:dyDescent="0.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 s="8">
        <v>1407899966</v>
      </c>
      <c r="J2695" s="8">
        <v>1405307966</v>
      </c>
      <c r="K2695" t="b">
        <v>0</v>
      </c>
      <c r="L2695">
        <v>3</v>
      </c>
      <c r="M2695" t="b">
        <v>0</v>
      </c>
      <c r="N2695" s="5">
        <f>Table1[[#This Row],[pledged]]/Table1[[#This Row],[backers_count]]</f>
        <v>13.333333333333334</v>
      </c>
      <c r="O2695" s="1">
        <f t="shared" si="128"/>
        <v>1</v>
      </c>
      <c r="P2695" s="5" t="s">
        <v>8283</v>
      </c>
      <c r="Q2695" s="1" t="s">
        <v>8337</v>
      </c>
      <c r="R2695" s="1" t="s">
        <v>8338</v>
      </c>
      <c r="S2695" s="9">
        <f t="shared" si="126"/>
        <v>41834.138495370367</v>
      </c>
      <c r="T2695" s="11">
        <f t="shared" si="127"/>
        <v>41864.138495370367</v>
      </c>
      <c r="U2695" s="12" t="str">
        <f>TEXT(Table1[[#This Row],[Date Created Conversion (Launched at)]],"mmmm")</f>
        <v>July</v>
      </c>
      <c r="V2695" s="12">
        <f>YEAR(Table1[[#This Row],[Date Created Conversion (Launched at)]])</f>
        <v>2014</v>
      </c>
    </row>
    <row r="2696" spans="1:22" ht="43" x14ac:dyDescent="0.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 s="8">
        <v>1411701739</v>
      </c>
      <c r="J2696" s="8">
        <v>1409109739</v>
      </c>
      <c r="K2696" t="b">
        <v>0</v>
      </c>
      <c r="L2696">
        <v>1</v>
      </c>
      <c r="M2696" t="b">
        <v>0</v>
      </c>
      <c r="N2696" s="5">
        <f>Table1[[#This Row],[pledged]]/Table1[[#This Row],[backers_count]]</f>
        <v>1</v>
      </c>
      <c r="O2696" s="1">
        <f t="shared" si="128"/>
        <v>0</v>
      </c>
      <c r="P2696" s="5" t="s">
        <v>8283</v>
      </c>
      <c r="Q2696" s="1" t="s">
        <v>8337</v>
      </c>
      <c r="R2696" s="1" t="s">
        <v>8338</v>
      </c>
      <c r="S2696" s="9">
        <f t="shared" si="126"/>
        <v>41878.140497685185</v>
      </c>
      <c r="T2696" s="11">
        <f t="shared" si="127"/>
        <v>41908.140497685185</v>
      </c>
      <c r="U2696" s="12" t="str">
        <f>TEXT(Table1[[#This Row],[Date Created Conversion (Launched at)]],"mmmm")</f>
        <v>August</v>
      </c>
      <c r="V2696" s="12">
        <f>YEAR(Table1[[#This Row],[Date Created Conversion (Launched at)]])</f>
        <v>2014</v>
      </c>
    </row>
    <row r="2697" spans="1:22" ht="28.7" x14ac:dyDescent="0.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 s="8">
        <v>1428981718</v>
      </c>
      <c r="J2697" s="8">
        <v>1423801318</v>
      </c>
      <c r="K2697" t="b">
        <v>0</v>
      </c>
      <c r="L2697">
        <v>3</v>
      </c>
      <c r="M2697" t="b">
        <v>0</v>
      </c>
      <c r="N2697" s="5">
        <f>Table1[[#This Row],[pledged]]/Table1[[#This Row],[backers_count]]</f>
        <v>23.666666666666668</v>
      </c>
      <c r="O2697" s="1">
        <f t="shared" si="128"/>
        <v>0</v>
      </c>
      <c r="P2697" s="5" t="s">
        <v>8283</v>
      </c>
      <c r="Q2697" s="1" t="s">
        <v>8337</v>
      </c>
      <c r="R2697" s="1" t="s">
        <v>8338</v>
      </c>
      <c r="S2697" s="9">
        <f t="shared" si="126"/>
        <v>42048.181921296295</v>
      </c>
      <c r="T2697" s="11">
        <f t="shared" si="127"/>
        <v>42108.14025462963</v>
      </c>
      <c r="U2697" s="12" t="str">
        <f>TEXT(Table1[[#This Row],[Date Created Conversion (Launched at)]],"mmmm")</f>
        <v>February</v>
      </c>
      <c r="V2697" s="12">
        <f>YEAR(Table1[[#This Row],[Date Created Conversion (Launched at)]])</f>
        <v>2015</v>
      </c>
    </row>
    <row r="2698" spans="1:22" ht="43" x14ac:dyDescent="0.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 s="8">
        <v>1419538560</v>
      </c>
      <c r="J2698" s="8">
        <v>1416600960</v>
      </c>
      <c r="K2698" t="b">
        <v>0</v>
      </c>
      <c r="L2698">
        <v>38</v>
      </c>
      <c r="M2698" t="b">
        <v>0</v>
      </c>
      <c r="N2698" s="5">
        <f>Table1[[#This Row],[pledged]]/Table1[[#This Row],[backers_count]]</f>
        <v>89.21052631578948</v>
      </c>
      <c r="O2698" s="1">
        <f t="shared" si="128"/>
        <v>6</v>
      </c>
      <c r="P2698" s="5" t="s">
        <v>8283</v>
      </c>
      <c r="Q2698" s="1" t="s">
        <v>8337</v>
      </c>
      <c r="R2698" s="1" t="s">
        <v>8338</v>
      </c>
      <c r="S2698" s="9">
        <f t="shared" si="126"/>
        <v>41964.844444444447</v>
      </c>
      <c r="T2698" s="11">
        <f t="shared" si="127"/>
        <v>41998.844444444447</v>
      </c>
      <c r="U2698" s="12" t="str">
        <f>TEXT(Table1[[#This Row],[Date Created Conversion (Launched at)]],"mmmm")</f>
        <v>November</v>
      </c>
      <c r="V2698" s="12">
        <f>YEAR(Table1[[#This Row],[Date Created Conversion (Launched at)]])</f>
        <v>2014</v>
      </c>
    </row>
    <row r="2699" spans="1:22" ht="43" x14ac:dyDescent="0.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 s="8">
        <v>1438552800</v>
      </c>
      <c r="J2699" s="8">
        <v>1435876423</v>
      </c>
      <c r="K2699" t="b">
        <v>0</v>
      </c>
      <c r="L2699">
        <v>52</v>
      </c>
      <c r="M2699" t="b">
        <v>0</v>
      </c>
      <c r="N2699" s="5">
        <f>Table1[[#This Row],[pledged]]/Table1[[#This Row],[backers_count]]</f>
        <v>116.55769230769231</v>
      </c>
      <c r="O2699" s="1">
        <f t="shared" si="128"/>
        <v>26</v>
      </c>
      <c r="P2699" s="5" t="s">
        <v>8283</v>
      </c>
      <c r="Q2699" s="1" t="s">
        <v>8337</v>
      </c>
      <c r="R2699" s="1" t="s">
        <v>8338</v>
      </c>
      <c r="S2699" s="9">
        <f t="shared" si="126"/>
        <v>42187.940081018518</v>
      </c>
      <c r="T2699" s="11">
        <f t="shared" si="127"/>
        <v>42218.916666666672</v>
      </c>
      <c r="U2699" s="12" t="str">
        <f>TEXT(Table1[[#This Row],[Date Created Conversion (Launched at)]],"mmmm")</f>
        <v>July</v>
      </c>
      <c r="V2699" s="12">
        <f>YEAR(Table1[[#This Row],[Date Created Conversion (Launched at)]])</f>
        <v>2015</v>
      </c>
    </row>
    <row r="2700" spans="1:22" ht="43" x14ac:dyDescent="0.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 s="8">
        <v>1403904808</v>
      </c>
      <c r="J2700" s="8">
        <v>1401312808</v>
      </c>
      <c r="K2700" t="b">
        <v>0</v>
      </c>
      <c r="L2700">
        <v>2</v>
      </c>
      <c r="M2700" t="b">
        <v>0</v>
      </c>
      <c r="N2700" s="5">
        <f>Table1[[#This Row],[pledged]]/Table1[[#This Row],[backers_count]]</f>
        <v>13.005000000000001</v>
      </c>
      <c r="O2700" s="1">
        <f t="shared" si="128"/>
        <v>0</v>
      </c>
      <c r="P2700" s="5" t="s">
        <v>8283</v>
      </c>
      <c r="Q2700" s="1" t="s">
        <v>8337</v>
      </c>
      <c r="R2700" s="1" t="s">
        <v>8338</v>
      </c>
      <c r="S2700" s="9">
        <f t="shared" si="126"/>
        <v>41787.898240740738</v>
      </c>
      <c r="T2700" s="11">
        <f t="shared" si="127"/>
        <v>41817.898240740738</v>
      </c>
      <c r="U2700" s="12" t="str">
        <f>TEXT(Table1[[#This Row],[Date Created Conversion (Launched at)]],"mmmm")</f>
        <v>May</v>
      </c>
      <c r="V2700" s="12">
        <f>YEAR(Table1[[#This Row],[Date Created Conversion (Launched at)]])</f>
        <v>2014</v>
      </c>
    </row>
    <row r="2701" spans="1:22" ht="43" x14ac:dyDescent="0.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 s="8">
        <v>1407533463</v>
      </c>
      <c r="J2701" s="8">
        <v>1404941463</v>
      </c>
      <c r="K2701" t="b">
        <v>0</v>
      </c>
      <c r="L2701">
        <v>0</v>
      </c>
      <c r="M2701" t="b">
        <v>0</v>
      </c>
      <c r="N2701" s="5" t="e">
        <f>Table1[[#This Row],[pledged]]/Table1[[#This Row],[backers_count]]</f>
        <v>#DIV/0!</v>
      </c>
      <c r="O2701" s="1">
        <f t="shared" si="128"/>
        <v>0</v>
      </c>
      <c r="P2701" s="5" t="s">
        <v>8283</v>
      </c>
      <c r="Q2701" s="1" t="s">
        <v>8337</v>
      </c>
      <c r="R2701" s="1" t="s">
        <v>8338</v>
      </c>
      <c r="S2701" s="9">
        <f t="shared" si="126"/>
        <v>41829.896562499998</v>
      </c>
      <c r="T2701" s="11">
        <f t="shared" si="127"/>
        <v>41859.896562499998</v>
      </c>
      <c r="U2701" s="12" t="str">
        <f>TEXT(Table1[[#This Row],[Date Created Conversion (Launched at)]],"mmmm")</f>
        <v>July</v>
      </c>
      <c r="V2701" s="12">
        <f>YEAR(Table1[[#This Row],[Date Created Conversion (Launched at)]])</f>
        <v>2014</v>
      </c>
    </row>
    <row r="2702" spans="1:22" ht="43" x14ac:dyDescent="0.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 s="8">
        <v>1411073972</v>
      </c>
      <c r="J2702" s="8">
        <v>1408481972</v>
      </c>
      <c r="K2702" t="b">
        <v>0</v>
      </c>
      <c r="L2702">
        <v>4</v>
      </c>
      <c r="M2702" t="b">
        <v>0</v>
      </c>
      <c r="N2702" s="5">
        <f>Table1[[#This Row],[pledged]]/Table1[[#This Row],[backers_count]]</f>
        <v>17.5</v>
      </c>
      <c r="O2702" s="1">
        <f t="shared" si="128"/>
        <v>1</v>
      </c>
      <c r="P2702" s="5" t="s">
        <v>8283</v>
      </c>
      <c r="Q2702" s="1" t="s">
        <v>8337</v>
      </c>
      <c r="R2702" s="1" t="s">
        <v>8338</v>
      </c>
      <c r="S2702" s="9">
        <f t="shared" si="126"/>
        <v>41870.874675925923</v>
      </c>
      <c r="T2702" s="11">
        <f t="shared" si="127"/>
        <v>41900.874675925923</v>
      </c>
      <c r="U2702" s="12" t="str">
        <f>TEXT(Table1[[#This Row],[Date Created Conversion (Launched at)]],"mmmm")</f>
        <v>August</v>
      </c>
      <c r="V2702" s="12">
        <f>YEAR(Table1[[#This Row],[Date Created Conversion (Launched at)]])</f>
        <v>2014</v>
      </c>
    </row>
    <row r="2703" spans="1:22" ht="43" x14ac:dyDescent="0.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 s="8">
        <v>1491586534</v>
      </c>
      <c r="J2703" s="8">
        <v>1488911734</v>
      </c>
      <c r="K2703" t="b">
        <v>0</v>
      </c>
      <c r="L2703">
        <v>46</v>
      </c>
      <c r="M2703" t="b">
        <v>0</v>
      </c>
      <c r="N2703" s="5">
        <f>Table1[[#This Row],[pledged]]/Table1[[#This Row],[backers_count]]</f>
        <v>34.130434782608695</v>
      </c>
      <c r="O2703" s="1">
        <f t="shared" si="128"/>
        <v>46</v>
      </c>
      <c r="P2703" s="5" t="s">
        <v>8302</v>
      </c>
      <c r="Q2703" s="1" t="s">
        <v>8318</v>
      </c>
      <c r="R2703" s="1" t="s">
        <v>8358</v>
      </c>
      <c r="S2703" s="9">
        <f t="shared" si="126"/>
        <v>42801.774699074071</v>
      </c>
      <c r="T2703" s="11">
        <f t="shared" si="127"/>
        <v>42832.733032407406</v>
      </c>
      <c r="U2703" s="12" t="str">
        <f>TEXT(Table1[[#This Row],[Date Created Conversion (Launched at)]],"mmmm")</f>
        <v>March</v>
      </c>
      <c r="V2703" s="12">
        <f>YEAR(Table1[[#This Row],[Date Created Conversion (Launched at)]])</f>
        <v>2017</v>
      </c>
    </row>
    <row r="2704" spans="1:22" ht="43" x14ac:dyDescent="0.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 s="8">
        <v>1491416077</v>
      </c>
      <c r="J2704" s="8">
        <v>1488827677</v>
      </c>
      <c r="K2704" t="b">
        <v>1</v>
      </c>
      <c r="L2704">
        <v>26</v>
      </c>
      <c r="M2704" t="b">
        <v>0</v>
      </c>
      <c r="N2704" s="5">
        <f>Table1[[#This Row],[pledged]]/Table1[[#This Row],[backers_count]]</f>
        <v>132.34615384615384</v>
      </c>
      <c r="O2704" s="1">
        <f t="shared" si="128"/>
        <v>34</v>
      </c>
      <c r="P2704" s="5" t="s">
        <v>8302</v>
      </c>
      <c r="Q2704" s="1" t="s">
        <v>8318</v>
      </c>
      <c r="R2704" s="1" t="s">
        <v>8358</v>
      </c>
      <c r="S2704" s="9">
        <f t="shared" si="126"/>
        <v>42800.801817129628</v>
      </c>
      <c r="T2704" s="11">
        <f t="shared" si="127"/>
        <v>42830.760150462964</v>
      </c>
      <c r="U2704" s="12" t="str">
        <f>TEXT(Table1[[#This Row],[Date Created Conversion (Launched at)]],"mmmm")</f>
        <v>March</v>
      </c>
      <c r="V2704" s="12">
        <f>YEAR(Table1[[#This Row],[Date Created Conversion (Launched at)]])</f>
        <v>2017</v>
      </c>
    </row>
    <row r="2705" spans="1:22" ht="28.7" x14ac:dyDescent="0.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 s="8">
        <v>1490196830</v>
      </c>
      <c r="J2705" s="8">
        <v>1485016430</v>
      </c>
      <c r="K2705" t="b">
        <v>0</v>
      </c>
      <c r="L2705">
        <v>45</v>
      </c>
      <c r="M2705" t="b">
        <v>0</v>
      </c>
      <c r="N2705" s="5">
        <f>Table1[[#This Row],[pledged]]/Table1[[#This Row],[backers_count]]</f>
        <v>922.22222222222217</v>
      </c>
      <c r="O2705" s="1">
        <f t="shared" si="128"/>
        <v>104</v>
      </c>
      <c r="P2705" s="5" t="s">
        <v>8302</v>
      </c>
      <c r="Q2705" s="1" t="s">
        <v>8318</v>
      </c>
      <c r="R2705" s="1" t="s">
        <v>8358</v>
      </c>
      <c r="S2705" s="9">
        <f t="shared" si="126"/>
        <v>42756.690162037034</v>
      </c>
      <c r="T2705" s="11">
        <f t="shared" si="127"/>
        <v>42816.648495370369</v>
      </c>
      <c r="U2705" s="12" t="str">
        <f>TEXT(Table1[[#This Row],[Date Created Conversion (Launched at)]],"mmmm")</f>
        <v>January</v>
      </c>
      <c r="V2705" s="12">
        <f>YEAR(Table1[[#This Row],[Date Created Conversion (Launched at)]])</f>
        <v>2017</v>
      </c>
    </row>
    <row r="2706" spans="1:22" ht="43" x14ac:dyDescent="0.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 s="8">
        <v>1491421314</v>
      </c>
      <c r="J2706" s="8">
        <v>1487709714</v>
      </c>
      <c r="K2706" t="b">
        <v>0</v>
      </c>
      <c r="L2706">
        <v>7</v>
      </c>
      <c r="M2706" t="b">
        <v>0</v>
      </c>
      <c r="N2706" s="5">
        <f>Table1[[#This Row],[pledged]]/Table1[[#This Row],[backers_count]]</f>
        <v>163.57142857142858</v>
      </c>
      <c r="O2706" s="1">
        <f t="shared" si="128"/>
        <v>6</v>
      </c>
      <c r="P2706" s="5" t="s">
        <v>8302</v>
      </c>
      <c r="Q2706" s="1" t="s">
        <v>8318</v>
      </c>
      <c r="R2706" s="1" t="s">
        <v>8358</v>
      </c>
      <c r="S2706" s="9">
        <f t="shared" si="126"/>
        <v>42787.862430555557</v>
      </c>
      <c r="T2706" s="11">
        <f t="shared" si="127"/>
        <v>42830.820763888885</v>
      </c>
      <c r="U2706" s="12" t="str">
        <f>TEXT(Table1[[#This Row],[Date Created Conversion (Launched at)]],"mmmm")</f>
        <v>February</v>
      </c>
      <c r="V2706" s="12">
        <f>YEAR(Table1[[#This Row],[Date Created Conversion (Launched at)]])</f>
        <v>2017</v>
      </c>
    </row>
    <row r="2707" spans="1:22" ht="28.7" x14ac:dyDescent="0.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 s="8">
        <v>1490389158</v>
      </c>
      <c r="J2707" s="8">
        <v>1486504758</v>
      </c>
      <c r="K2707" t="b">
        <v>0</v>
      </c>
      <c r="L2707">
        <v>8</v>
      </c>
      <c r="M2707" t="b">
        <v>0</v>
      </c>
      <c r="N2707" s="5">
        <f>Table1[[#This Row],[pledged]]/Table1[[#This Row],[backers_count]]</f>
        <v>217.375</v>
      </c>
      <c r="O2707" s="1">
        <f t="shared" si="128"/>
        <v>11</v>
      </c>
      <c r="P2707" s="5" t="s">
        <v>8302</v>
      </c>
      <c r="Q2707" s="1" t="s">
        <v>8318</v>
      </c>
      <c r="R2707" s="1" t="s">
        <v>8358</v>
      </c>
      <c r="S2707" s="9">
        <f t="shared" si="126"/>
        <v>42773.916180555556</v>
      </c>
      <c r="T2707" s="11">
        <f t="shared" si="127"/>
        <v>42818.874513888892</v>
      </c>
      <c r="U2707" s="12" t="str">
        <f>TEXT(Table1[[#This Row],[Date Created Conversion (Launched at)]],"mmmm")</f>
        <v>February</v>
      </c>
      <c r="V2707" s="12">
        <f>YEAR(Table1[[#This Row],[Date Created Conversion (Launched at)]])</f>
        <v>2017</v>
      </c>
    </row>
    <row r="2708" spans="1:22" ht="43" x14ac:dyDescent="0.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 s="8">
        <v>1413442740</v>
      </c>
      <c r="J2708" s="8">
        <v>1410937483</v>
      </c>
      <c r="K2708" t="b">
        <v>1</v>
      </c>
      <c r="L2708">
        <v>263</v>
      </c>
      <c r="M2708" t="b">
        <v>1</v>
      </c>
      <c r="N2708" s="5">
        <f>Table1[[#This Row],[pledged]]/Table1[[#This Row],[backers_count]]</f>
        <v>149.44486692015209</v>
      </c>
      <c r="O2708" s="1">
        <f t="shared" si="128"/>
        <v>112</v>
      </c>
      <c r="P2708" s="5" t="s">
        <v>8302</v>
      </c>
      <c r="Q2708" s="1" t="s">
        <v>8318</v>
      </c>
      <c r="R2708" s="1" t="s">
        <v>8358</v>
      </c>
      <c r="S2708" s="9">
        <f t="shared" si="126"/>
        <v>41899.294942129629</v>
      </c>
      <c r="T2708" s="11">
        <f t="shared" si="127"/>
        <v>41928.290972222225</v>
      </c>
      <c r="U2708" s="12" t="str">
        <f>TEXT(Table1[[#This Row],[Date Created Conversion (Launched at)]],"mmmm")</f>
        <v>September</v>
      </c>
      <c r="V2708" s="12">
        <f>YEAR(Table1[[#This Row],[Date Created Conversion (Launched at)]])</f>
        <v>2014</v>
      </c>
    </row>
    <row r="2709" spans="1:22" ht="43" x14ac:dyDescent="0.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 s="8">
        <v>1369637940</v>
      </c>
      <c r="J2709" s="8">
        <v>1367088443</v>
      </c>
      <c r="K2709" t="b">
        <v>1</v>
      </c>
      <c r="L2709">
        <v>394</v>
      </c>
      <c r="M2709" t="b">
        <v>1</v>
      </c>
      <c r="N2709" s="5">
        <f>Table1[[#This Row],[pledged]]/Table1[[#This Row],[backers_count]]</f>
        <v>71.237487309644663</v>
      </c>
      <c r="O2709" s="1">
        <f t="shared" si="128"/>
        <v>351</v>
      </c>
      <c r="P2709" s="5" t="s">
        <v>8302</v>
      </c>
      <c r="Q2709" s="1" t="s">
        <v>8318</v>
      </c>
      <c r="R2709" s="1" t="s">
        <v>8358</v>
      </c>
      <c r="S2709" s="9">
        <f t="shared" si="126"/>
        <v>41391.782905092594</v>
      </c>
      <c r="T2709" s="11">
        <f t="shared" si="127"/>
        <v>41421.290972222225</v>
      </c>
      <c r="U2709" s="12" t="str">
        <f>TEXT(Table1[[#This Row],[Date Created Conversion (Launched at)]],"mmmm")</f>
        <v>April</v>
      </c>
      <c r="V2709" s="12">
        <f>YEAR(Table1[[#This Row],[Date Created Conversion (Launched at)]])</f>
        <v>2013</v>
      </c>
    </row>
    <row r="2710" spans="1:22" ht="43" x14ac:dyDescent="0.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 s="8">
        <v>1469119526</v>
      </c>
      <c r="J2710" s="8">
        <v>1463935526</v>
      </c>
      <c r="K2710" t="b">
        <v>1</v>
      </c>
      <c r="L2710">
        <v>1049</v>
      </c>
      <c r="M2710" t="b">
        <v>1</v>
      </c>
      <c r="N2710" s="5">
        <f>Table1[[#This Row],[pledged]]/Table1[[#This Row],[backers_count]]</f>
        <v>44.464318398474738</v>
      </c>
      <c r="O2710" s="1">
        <f t="shared" si="128"/>
        <v>233</v>
      </c>
      <c r="P2710" s="5" t="s">
        <v>8302</v>
      </c>
      <c r="Q2710" s="1" t="s">
        <v>8318</v>
      </c>
      <c r="R2710" s="1" t="s">
        <v>8358</v>
      </c>
      <c r="S2710" s="9">
        <f t="shared" si="126"/>
        <v>42512.698217592595</v>
      </c>
      <c r="T2710" s="11">
        <f t="shared" si="127"/>
        <v>42572.698217592595</v>
      </c>
      <c r="U2710" s="12" t="str">
        <f>TEXT(Table1[[#This Row],[Date Created Conversion (Launched at)]],"mmmm")</f>
        <v>May</v>
      </c>
      <c r="V2710" s="12">
        <f>YEAR(Table1[[#This Row],[Date Created Conversion (Launched at)]])</f>
        <v>2016</v>
      </c>
    </row>
    <row r="2711" spans="1:22" ht="43" x14ac:dyDescent="0.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 s="8">
        <v>1475553540</v>
      </c>
      <c r="J2711" s="8">
        <v>1472528141</v>
      </c>
      <c r="K2711" t="b">
        <v>1</v>
      </c>
      <c r="L2711">
        <v>308</v>
      </c>
      <c r="M2711" t="b">
        <v>1</v>
      </c>
      <c r="N2711" s="5">
        <f>Table1[[#This Row],[pledged]]/Table1[[#This Row],[backers_count]]</f>
        <v>164.94480519480518</v>
      </c>
      <c r="O2711" s="1">
        <f t="shared" si="128"/>
        <v>102</v>
      </c>
      <c r="P2711" s="5" t="s">
        <v>8302</v>
      </c>
      <c r="Q2711" s="1" t="s">
        <v>8318</v>
      </c>
      <c r="R2711" s="1" t="s">
        <v>8358</v>
      </c>
      <c r="S2711" s="9">
        <f t="shared" si="126"/>
        <v>42612.149780092594</v>
      </c>
      <c r="T2711" s="11">
        <f t="shared" si="127"/>
        <v>42647.165972222225</v>
      </c>
      <c r="U2711" s="12" t="str">
        <f>TEXT(Table1[[#This Row],[Date Created Conversion (Launched at)]],"mmmm")</f>
        <v>August</v>
      </c>
      <c r="V2711" s="12">
        <f>YEAR(Table1[[#This Row],[Date Created Conversion (Launched at)]])</f>
        <v>2016</v>
      </c>
    </row>
    <row r="2712" spans="1:22" ht="28.7" x14ac:dyDescent="0.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 s="8">
        <v>1407549600</v>
      </c>
      <c r="J2712" s="8">
        <v>1404797428</v>
      </c>
      <c r="K2712" t="b">
        <v>1</v>
      </c>
      <c r="L2712">
        <v>1088</v>
      </c>
      <c r="M2712" t="b">
        <v>1</v>
      </c>
      <c r="N2712" s="5">
        <f>Table1[[#This Row],[pledged]]/Table1[[#This Row],[backers_count]]</f>
        <v>84.871516544117654</v>
      </c>
      <c r="O2712" s="1">
        <f t="shared" si="128"/>
        <v>154</v>
      </c>
      <c r="P2712" s="5" t="s">
        <v>8302</v>
      </c>
      <c r="Q2712" s="1" t="s">
        <v>8318</v>
      </c>
      <c r="R2712" s="1" t="s">
        <v>8358</v>
      </c>
      <c r="S2712" s="9">
        <f t="shared" si="126"/>
        <v>41828.229490740741</v>
      </c>
      <c r="T2712" s="11">
        <f t="shared" si="127"/>
        <v>41860.083333333336</v>
      </c>
      <c r="U2712" s="12" t="str">
        <f>TEXT(Table1[[#This Row],[Date Created Conversion (Launched at)]],"mmmm")</f>
        <v>July</v>
      </c>
      <c r="V2712" s="12">
        <f>YEAR(Table1[[#This Row],[Date Created Conversion (Launched at)]])</f>
        <v>2014</v>
      </c>
    </row>
    <row r="2713" spans="1:22" ht="43" x14ac:dyDescent="0.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 s="8">
        <v>1403301660</v>
      </c>
      <c r="J2713" s="8">
        <v>1400694790</v>
      </c>
      <c r="K2713" t="b">
        <v>1</v>
      </c>
      <c r="L2713">
        <v>73</v>
      </c>
      <c r="M2713" t="b">
        <v>1</v>
      </c>
      <c r="N2713" s="5">
        <f>Table1[[#This Row],[pledged]]/Table1[[#This Row],[backers_count]]</f>
        <v>53.945205479452056</v>
      </c>
      <c r="O2713" s="1">
        <f t="shared" si="128"/>
        <v>101</v>
      </c>
      <c r="P2713" s="5" t="s">
        <v>8302</v>
      </c>
      <c r="Q2713" s="1" t="s">
        <v>8318</v>
      </c>
      <c r="R2713" s="1" t="s">
        <v>8358</v>
      </c>
      <c r="S2713" s="9">
        <f t="shared" si="126"/>
        <v>41780.745254629626</v>
      </c>
      <c r="T2713" s="11">
        <f t="shared" si="127"/>
        <v>41810.917361111111</v>
      </c>
      <c r="U2713" s="12" t="str">
        <f>TEXT(Table1[[#This Row],[Date Created Conversion (Launched at)]],"mmmm")</f>
        <v>May</v>
      </c>
      <c r="V2713" s="12">
        <f>YEAR(Table1[[#This Row],[Date Created Conversion (Launched at)]])</f>
        <v>2014</v>
      </c>
    </row>
    <row r="2714" spans="1:22" ht="43" x14ac:dyDescent="0.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 s="8">
        <v>1373738400</v>
      </c>
      <c r="J2714" s="8">
        <v>1370568560</v>
      </c>
      <c r="K2714" t="b">
        <v>1</v>
      </c>
      <c r="L2714">
        <v>143</v>
      </c>
      <c r="M2714" t="b">
        <v>1</v>
      </c>
      <c r="N2714" s="5">
        <f>Table1[[#This Row],[pledged]]/Table1[[#This Row],[backers_count]]</f>
        <v>50.531468531468533</v>
      </c>
      <c r="O2714" s="1">
        <f t="shared" si="128"/>
        <v>131</v>
      </c>
      <c r="P2714" s="5" t="s">
        <v>8302</v>
      </c>
      <c r="Q2714" s="1" t="s">
        <v>8318</v>
      </c>
      <c r="R2714" s="1" t="s">
        <v>8358</v>
      </c>
      <c r="S2714" s="9">
        <f t="shared" si="126"/>
        <v>41432.062037037038</v>
      </c>
      <c r="T2714" s="11">
        <f t="shared" si="127"/>
        <v>41468.75</v>
      </c>
      <c r="U2714" s="12" t="str">
        <f>TEXT(Table1[[#This Row],[Date Created Conversion (Launched at)]],"mmmm")</f>
        <v>June</v>
      </c>
      <c r="V2714" s="12">
        <f>YEAR(Table1[[#This Row],[Date Created Conversion (Launched at)]])</f>
        <v>2013</v>
      </c>
    </row>
    <row r="2715" spans="1:22" ht="43" x14ac:dyDescent="0.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 s="8">
        <v>1450971684</v>
      </c>
      <c r="J2715" s="8">
        <v>1447515684</v>
      </c>
      <c r="K2715" t="b">
        <v>1</v>
      </c>
      <c r="L2715">
        <v>1420</v>
      </c>
      <c r="M2715" t="b">
        <v>1</v>
      </c>
      <c r="N2715" s="5">
        <f>Table1[[#This Row],[pledged]]/Table1[[#This Row],[backers_count]]</f>
        <v>108.00140845070422</v>
      </c>
      <c r="O2715" s="1">
        <f t="shared" si="128"/>
        <v>102</v>
      </c>
      <c r="P2715" s="5" t="s">
        <v>8302</v>
      </c>
      <c r="Q2715" s="1" t="s">
        <v>8318</v>
      </c>
      <c r="R2715" s="1" t="s">
        <v>8358</v>
      </c>
      <c r="S2715" s="9">
        <f t="shared" si="126"/>
        <v>42322.653749999998</v>
      </c>
      <c r="T2715" s="11">
        <f t="shared" si="127"/>
        <v>42362.653749999998</v>
      </c>
      <c r="U2715" s="12" t="str">
        <f>TEXT(Table1[[#This Row],[Date Created Conversion (Launched at)]],"mmmm")</f>
        <v>November</v>
      </c>
      <c r="V2715" s="12">
        <f>YEAR(Table1[[#This Row],[Date Created Conversion (Launched at)]])</f>
        <v>2015</v>
      </c>
    </row>
    <row r="2716" spans="1:22" ht="28.7" x14ac:dyDescent="0.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 s="8">
        <v>1476486000</v>
      </c>
      <c r="J2716" s="8">
        <v>1474040596</v>
      </c>
      <c r="K2716" t="b">
        <v>1</v>
      </c>
      <c r="L2716">
        <v>305</v>
      </c>
      <c r="M2716" t="b">
        <v>1</v>
      </c>
      <c r="N2716" s="5">
        <f>Table1[[#This Row],[pledged]]/Table1[[#This Row],[backers_count]]</f>
        <v>95.373770491803285</v>
      </c>
      <c r="O2716" s="1">
        <f t="shared" si="128"/>
        <v>116</v>
      </c>
      <c r="P2716" s="5" t="s">
        <v>8302</v>
      </c>
      <c r="Q2716" s="1" t="s">
        <v>8318</v>
      </c>
      <c r="R2716" s="1" t="s">
        <v>8358</v>
      </c>
      <c r="S2716" s="9">
        <f t="shared" si="126"/>
        <v>42629.655046296291</v>
      </c>
      <c r="T2716" s="11">
        <f t="shared" si="127"/>
        <v>42657.958333333328</v>
      </c>
      <c r="U2716" s="12" t="str">
        <f>TEXT(Table1[[#This Row],[Date Created Conversion (Launched at)]],"mmmm")</f>
        <v>September</v>
      </c>
      <c r="V2716" s="12">
        <f>YEAR(Table1[[#This Row],[Date Created Conversion (Launched at)]])</f>
        <v>2016</v>
      </c>
    </row>
    <row r="2717" spans="1:22" ht="43" x14ac:dyDescent="0.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 s="8">
        <v>1456047228</v>
      </c>
      <c r="J2717" s="8">
        <v>1453109628</v>
      </c>
      <c r="K2717" t="b">
        <v>1</v>
      </c>
      <c r="L2717">
        <v>551</v>
      </c>
      <c r="M2717" t="b">
        <v>1</v>
      </c>
      <c r="N2717" s="5">
        <f>Table1[[#This Row],[pledged]]/Table1[[#This Row],[backers_count]]</f>
        <v>57.631016333938291</v>
      </c>
      <c r="O2717" s="1">
        <f t="shared" si="128"/>
        <v>265</v>
      </c>
      <c r="P2717" s="5" t="s">
        <v>8302</v>
      </c>
      <c r="Q2717" s="1" t="s">
        <v>8318</v>
      </c>
      <c r="R2717" s="1" t="s">
        <v>8358</v>
      </c>
      <c r="S2717" s="9">
        <f t="shared" si="126"/>
        <v>42387.398472222223</v>
      </c>
      <c r="T2717" s="11">
        <f t="shared" si="127"/>
        <v>42421.398472222223</v>
      </c>
      <c r="U2717" s="12" t="str">
        <f>TEXT(Table1[[#This Row],[Date Created Conversion (Launched at)]],"mmmm")</f>
        <v>January</v>
      </c>
      <c r="V2717" s="12">
        <f>YEAR(Table1[[#This Row],[Date Created Conversion (Launched at)]])</f>
        <v>2016</v>
      </c>
    </row>
    <row r="2718" spans="1:22" ht="57.35" x14ac:dyDescent="0.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 s="8">
        <v>1444291193</v>
      </c>
      <c r="J2718" s="8">
        <v>1441699193</v>
      </c>
      <c r="K2718" t="b">
        <v>1</v>
      </c>
      <c r="L2718">
        <v>187</v>
      </c>
      <c r="M2718" t="b">
        <v>1</v>
      </c>
      <c r="N2718" s="5">
        <f>Table1[[#This Row],[pledged]]/Table1[[#This Row],[backers_count]]</f>
        <v>64.160481283422456</v>
      </c>
      <c r="O2718" s="1">
        <f t="shared" si="128"/>
        <v>120</v>
      </c>
      <c r="P2718" s="5" t="s">
        <v>8302</v>
      </c>
      <c r="Q2718" s="1" t="s">
        <v>8318</v>
      </c>
      <c r="R2718" s="1" t="s">
        <v>8358</v>
      </c>
      <c r="S2718" s="9">
        <f t="shared" si="126"/>
        <v>42255.333252314813</v>
      </c>
      <c r="T2718" s="11">
        <f t="shared" si="127"/>
        <v>42285.333252314813</v>
      </c>
      <c r="U2718" s="12" t="str">
        <f>TEXT(Table1[[#This Row],[Date Created Conversion (Launched at)]],"mmmm")</f>
        <v>September</v>
      </c>
      <c r="V2718" s="12">
        <f>YEAR(Table1[[#This Row],[Date Created Conversion (Launched at)]])</f>
        <v>2015</v>
      </c>
    </row>
    <row r="2719" spans="1:22" ht="43" x14ac:dyDescent="0.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 s="8">
        <v>1417906649</v>
      </c>
      <c r="J2719" s="8">
        <v>1414015049</v>
      </c>
      <c r="K2719" t="b">
        <v>1</v>
      </c>
      <c r="L2719">
        <v>325</v>
      </c>
      <c r="M2719" t="b">
        <v>1</v>
      </c>
      <c r="N2719" s="5">
        <f>Table1[[#This Row],[pledged]]/Table1[[#This Row],[backers_count]]</f>
        <v>92.387692307692305</v>
      </c>
      <c r="O2719" s="1">
        <f t="shared" si="128"/>
        <v>120</v>
      </c>
      <c r="P2719" s="5" t="s">
        <v>8302</v>
      </c>
      <c r="Q2719" s="1" t="s">
        <v>8318</v>
      </c>
      <c r="R2719" s="1" t="s">
        <v>8358</v>
      </c>
      <c r="S2719" s="9">
        <f t="shared" si="126"/>
        <v>41934.914918981478</v>
      </c>
      <c r="T2719" s="11">
        <f t="shared" si="127"/>
        <v>41979.956585648149</v>
      </c>
      <c r="U2719" s="12" t="str">
        <f>TEXT(Table1[[#This Row],[Date Created Conversion (Launched at)]],"mmmm")</f>
        <v>October</v>
      </c>
      <c r="V2719" s="12">
        <f>YEAR(Table1[[#This Row],[Date Created Conversion (Launched at)]])</f>
        <v>2014</v>
      </c>
    </row>
    <row r="2720" spans="1:22" ht="43" x14ac:dyDescent="0.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 s="8">
        <v>1462316400</v>
      </c>
      <c r="J2720" s="8">
        <v>1459865945</v>
      </c>
      <c r="K2720" t="b">
        <v>1</v>
      </c>
      <c r="L2720">
        <v>148</v>
      </c>
      <c r="M2720" t="b">
        <v>1</v>
      </c>
      <c r="N2720" s="5">
        <f>Table1[[#This Row],[pledged]]/Table1[[#This Row],[backers_count]]</f>
        <v>125.97972972972973</v>
      </c>
      <c r="O2720" s="1">
        <f t="shared" si="128"/>
        <v>104</v>
      </c>
      <c r="P2720" s="5" t="s">
        <v>8302</v>
      </c>
      <c r="Q2720" s="1" t="s">
        <v>8318</v>
      </c>
      <c r="R2720" s="1" t="s">
        <v>8358</v>
      </c>
      <c r="S2720" s="9">
        <f t="shared" si="126"/>
        <v>42465.596585648149</v>
      </c>
      <c r="T2720" s="11">
        <f t="shared" si="127"/>
        <v>42493.958333333328</v>
      </c>
      <c r="U2720" s="12" t="str">
        <f>TEXT(Table1[[#This Row],[Date Created Conversion (Launched at)]],"mmmm")</f>
        <v>April</v>
      </c>
      <c r="V2720" s="12">
        <f>YEAR(Table1[[#This Row],[Date Created Conversion (Launched at)]])</f>
        <v>2016</v>
      </c>
    </row>
    <row r="2721" spans="1:22" ht="43" x14ac:dyDescent="0.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 s="8">
        <v>1460936694</v>
      </c>
      <c r="J2721" s="8">
        <v>1455756294</v>
      </c>
      <c r="K2721" t="b">
        <v>0</v>
      </c>
      <c r="L2721">
        <v>69</v>
      </c>
      <c r="M2721" t="b">
        <v>1</v>
      </c>
      <c r="N2721" s="5">
        <f>Table1[[#This Row],[pledged]]/Table1[[#This Row],[backers_count]]</f>
        <v>94.637681159420296</v>
      </c>
      <c r="O2721" s="1">
        <f t="shared" si="128"/>
        <v>109</v>
      </c>
      <c r="P2721" s="5" t="s">
        <v>8302</v>
      </c>
      <c r="Q2721" s="1" t="s">
        <v>8318</v>
      </c>
      <c r="R2721" s="1" t="s">
        <v>8358</v>
      </c>
      <c r="S2721" s="9">
        <f t="shared" si="126"/>
        <v>42418.031180555554</v>
      </c>
      <c r="T2721" s="11">
        <f t="shared" si="127"/>
        <v>42477.98951388889</v>
      </c>
      <c r="U2721" s="12" t="str">
        <f>TEXT(Table1[[#This Row],[Date Created Conversion (Launched at)]],"mmmm")</f>
        <v>February</v>
      </c>
      <c r="V2721" s="12">
        <f>YEAR(Table1[[#This Row],[Date Created Conversion (Launched at)]])</f>
        <v>2016</v>
      </c>
    </row>
    <row r="2722" spans="1:22" ht="43" x14ac:dyDescent="0.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 s="8">
        <v>1478866253</v>
      </c>
      <c r="J2722" s="8">
        <v>1476270653</v>
      </c>
      <c r="K2722" t="b">
        <v>0</v>
      </c>
      <c r="L2722">
        <v>173</v>
      </c>
      <c r="M2722" t="b">
        <v>1</v>
      </c>
      <c r="N2722" s="5">
        <f>Table1[[#This Row],[pledged]]/Table1[[#This Row],[backers_count]]</f>
        <v>170.69942196531792</v>
      </c>
      <c r="O2722" s="1">
        <f t="shared" si="128"/>
        <v>118</v>
      </c>
      <c r="P2722" s="5" t="s">
        <v>8302</v>
      </c>
      <c r="Q2722" s="1" t="s">
        <v>8318</v>
      </c>
      <c r="R2722" s="1" t="s">
        <v>8358</v>
      </c>
      <c r="S2722" s="9">
        <f t="shared" si="126"/>
        <v>42655.465891203705</v>
      </c>
      <c r="T2722" s="11">
        <f t="shared" si="127"/>
        <v>42685.507557870369</v>
      </c>
      <c r="U2722" s="12" t="str">
        <f>TEXT(Table1[[#This Row],[Date Created Conversion (Launched at)]],"mmmm")</f>
        <v>October</v>
      </c>
      <c r="V2722" s="12">
        <f>YEAR(Table1[[#This Row],[Date Created Conversion (Launched at)]])</f>
        <v>2016</v>
      </c>
    </row>
    <row r="2723" spans="1:22" ht="43" x14ac:dyDescent="0.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 s="8">
        <v>1378494000</v>
      </c>
      <c r="J2723" s="8">
        <v>1375880598</v>
      </c>
      <c r="K2723" t="b">
        <v>0</v>
      </c>
      <c r="L2723">
        <v>269</v>
      </c>
      <c r="M2723" t="b">
        <v>1</v>
      </c>
      <c r="N2723" s="5">
        <f>Table1[[#This Row],[pledged]]/Table1[[#This Row],[backers_count]]</f>
        <v>40.762081784386616</v>
      </c>
      <c r="O2723" s="1">
        <f t="shared" si="128"/>
        <v>1462</v>
      </c>
      <c r="P2723" s="5" t="s">
        <v>8294</v>
      </c>
      <c r="Q2723" s="1" t="s">
        <v>8320</v>
      </c>
      <c r="R2723" s="1" t="s">
        <v>8350</v>
      </c>
      <c r="S2723" s="9">
        <f t="shared" si="126"/>
        <v>41493.543958333335</v>
      </c>
      <c r="T2723" s="11">
        <f t="shared" si="127"/>
        <v>41523.791666666664</v>
      </c>
      <c r="U2723" s="12" t="str">
        <f>TEXT(Table1[[#This Row],[Date Created Conversion (Launched at)]],"mmmm")</f>
        <v>August</v>
      </c>
      <c r="V2723" s="12">
        <f>YEAR(Table1[[#This Row],[Date Created Conversion (Launched at)]])</f>
        <v>2013</v>
      </c>
    </row>
    <row r="2724" spans="1:22" ht="43" x14ac:dyDescent="0.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 s="8">
        <v>1485722053</v>
      </c>
      <c r="J2724" s="8">
        <v>1480538053</v>
      </c>
      <c r="K2724" t="b">
        <v>0</v>
      </c>
      <c r="L2724">
        <v>185</v>
      </c>
      <c r="M2724" t="b">
        <v>1</v>
      </c>
      <c r="N2724" s="5">
        <f>Table1[[#This Row],[pledged]]/Table1[[#This Row],[backers_count]]</f>
        <v>68.254054054054052</v>
      </c>
      <c r="O2724" s="1">
        <f t="shared" si="128"/>
        <v>253</v>
      </c>
      <c r="P2724" s="5" t="s">
        <v>8294</v>
      </c>
      <c r="Q2724" s="1" t="s">
        <v>8320</v>
      </c>
      <c r="R2724" s="1" t="s">
        <v>8350</v>
      </c>
      <c r="S2724" s="9">
        <f t="shared" si="126"/>
        <v>42704.857094907406</v>
      </c>
      <c r="T2724" s="11">
        <f t="shared" si="127"/>
        <v>42764.857094907406</v>
      </c>
      <c r="U2724" s="12" t="str">
        <f>TEXT(Table1[[#This Row],[Date Created Conversion (Launched at)]],"mmmm")</f>
        <v>November</v>
      </c>
      <c r="V2724" s="12">
        <f>YEAR(Table1[[#This Row],[Date Created Conversion (Launched at)]])</f>
        <v>2016</v>
      </c>
    </row>
    <row r="2725" spans="1:22" ht="43" x14ac:dyDescent="0.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 s="8">
        <v>1420060088</v>
      </c>
      <c r="J2725" s="8">
        <v>1414872488</v>
      </c>
      <c r="K2725" t="b">
        <v>0</v>
      </c>
      <c r="L2725">
        <v>176</v>
      </c>
      <c r="M2725" t="b">
        <v>1</v>
      </c>
      <c r="N2725" s="5">
        <f>Table1[[#This Row],[pledged]]/Table1[[#This Row],[backers_count]]</f>
        <v>95.48863636363636</v>
      </c>
      <c r="O2725" s="1">
        <f t="shared" si="128"/>
        <v>140</v>
      </c>
      <c r="P2725" s="5" t="s">
        <v>8294</v>
      </c>
      <c r="Q2725" s="1" t="s">
        <v>8320</v>
      </c>
      <c r="R2725" s="1" t="s">
        <v>8350</v>
      </c>
      <c r="S2725" s="9">
        <f t="shared" si="126"/>
        <v>41944.83898148148</v>
      </c>
      <c r="T2725" s="11">
        <f t="shared" si="127"/>
        <v>42004.880648148144</v>
      </c>
      <c r="U2725" s="12" t="str">
        <f>TEXT(Table1[[#This Row],[Date Created Conversion (Launched at)]],"mmmm")</f>
        <v>November</v>
      </c>
      <c r="V2725" s="12">
        <f>YEAR(Table1[[#This Row],[Date Created Conversion (Launched at)]])</f>
        <v>2014</v>
      </c>
    </row>
    <row r="2726" spans="1:22" ht="43" x14ac:dyDescent="0.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 s="8">
        <v>1439625059</v>
      </c>
      <c r="J2726" s="8">
        <v>1436860259</v>
      </c>
      <c r="K2726" t="b">
        <v>0</v>
      </c>
      <c r="L2726">
        <v>1019</v>
      </c>
      <c r="M2726" t="b">
        <v>1</v>
      </c>
      <c r="N2726" s="5">
        <f>Table1[[#This Row],[pledged]]/Table1[[#This Row],[backers_count]]</f>
        <v>7.1902649656526005</v>
      </c>
      <c r="O2726" s="1">
        <f t="shared" si="128"/>
        <v>297</v>
      </c>
      <c r="P2726" s="5" t="s">
        <v>8294</v>
      </c>
      <c r="Q2726" s="1" t="s">
        <v>8320</v>
      </c>
      <c r="R2726" s="1" t="s">
        <v>8350</v>
      </c>
      <c r="S2726" s="9">
        <f t="shared" si="126"/>
        <v>42199.32707175926</v>
      </c>
      <c r="T2726" s="11">
        <f t="shared" si="127"/>
        <v>42231.32707175926</v>
      </c>
      <c r="U2726" s="12" t="str">
        <f>TEXT(Table1[[#This Row],[Date Created Conversion (Launched at)]],"mmmm")</f>
        <v>July</v>
      </c>
      <c r="V2726" s="12">
        <f>YEAR(Table1[[#This Row],[Date Created Conversion (Launched at)]])</f>
        <v>2015</v>
      </c>
    </row>
    <row r="2727" spans="1:22" ht="28.7" x14ac:dyDescent="0.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 s="8">
        <v>1488390735</v>
      </c>
      <c r="J2727" s="8">
        <v>1484070735</v>
      </c>
      <c r="K2727" t="b">
        <v>0</v>
      </c>
      <c r="L2727">
        <v>113</v>
      </c>
      <c r="M2727" t="b">
        <v>1</v>
      </c>
      <c r="N2727" s="5">
        <f>Table1[[#This Row],[pledged]]/Table1[[#This Row],[backers_count]]</f>
        <v>511.65486725663715</v>
      </c>
      <c r="O2727" s="1">
        <f t="shared" si="128"/>
        <v>145</v>
      </c>
      <c r="P2727" s="5" t="s">
        <v>8294</v>
      </c>
      <c r="Q2727" s="1" t="s">
        <v>8320</v>
      </c>
      <c r="R2727" s="1" t="s">
        <v>8350</v>
      </c>
      <c r="S2727" s="9">
        <f t="shared" si="126"/>
        <v>42745.744618055556</v>
      </c>
      <c r="T2727" s="11">
        <f t="shared" si="127"/>
        <v>42795.744618055556</v>
      </c>
      <c r="U2727" s="12" t="str">
        <f>TEXT(Table1[[#This Row],[Date Created Conversion (Launched at)]],"mmmm")</f>
        <v>January</v>
      </c>
      <c r="V2727" s="12">
        <f>YEAR(Table1[[#This Row],[Date Created Conversion (Launched at)]])</f>
        <v>2017</v>
      </c>
    </row>
    <row r="2728" spans="1:22" x14ac:dyDescent="0.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 s="8">
        <v>1461333311</v>
      </c>
      <c r="J2728" s="8">
        <v>1458741311</v>
      </c>
      <c r="K2728" t="b">
        <v>0</v>
      </c>
      <c r="L2728">
        <v>404</v>
      </c>
      <c r="M2728" t="b">
        <v>1</v>
      </c>
      <c r="N2728" s="5">
        <f>Table1[[#This Row],[pledged]]/Table1[[#This Row],[backers_count]]</f>
        <v>261.74504950495049</v>
      </c>
      <c r="O2728" s="1">
        <f t="shared" si="128"/>
        <v>106</v>
      </c>
      <c r="P2728" s="5" t="s">
        <v>8294</v>
      </c>
      <c r="Q2728" s="1" t="s">
        <v>8320</v>
      </c>
      <c r="R2728" s="1" t="s">
        <v>8350</v>
      </c>
      <c r="S2728" s="9">
        <f t="shared" si="126"/>
        <v>42452.579988425925</v>
      </c>
      <c r="T2728" s="11">
        <f t="shared" si="127"/>
        <v>42482.579988425925</v>
      </c>
      <c r="U2728" s="12" t="str">
        <f>TEXT(Table1[[#This Row],[Date Created Conversion (Launched at)]],"mmmm")</f>
        <v>March</v>
      </c>
      <c r="V2728" s="12">
        <f>YEAR(Table1[[#This Row],[Date Created Conversion (Launched at)]])</f>
        <v>2016</v>
      </c>
    </row>
    <row r="2729" spans="1:22" ht="43" x14ac:dyDescent="0.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 s="8">
        <v>1438964063</v>
      </c>
      <c r="J2729" s="8">
        <v>1436804063</v>
      </c>
      <c r="K2729" t="b">
        <v>0</v>
      </c>
      <c r="L2729">
        <v>707</v>
      </c>
      <c r="M2729" t="b">
        <v>1</v>
      </c>
      <c r="N2729" s="5">
        <f>Table1[[#This Row],[pledged]]/Table1[[#This Row],[backers_count]]</f>
        <v>69.760961810466767</v>
      </c>
      <c r="O2729" s="1">
        <f t="shared" si="128"/>
        <v>493</v>
      </c>
      <c r="P2729" s="5" t="s">
        <v>8294</v>
      </c>
      <c r="Q2729" s="1" t="s">
        <v>8320</v>
      </c>
      <c r="R2729" s="1" t="s">
        <v>8350</v>
      </c>
      <c r="S2729" s="9">
        <f t="shared" si="126"/>
        <v>42198.676655092597</v>
      </c>
      <c r="T2729" s="11">
        <f t="shared" si="127"/>
        <v>42223.676655092597</v>
      </c>
      <c r="U2729" s="12" t="str">
        <f>TEXT(Table1[[#This Row],[Date Created Conversion (Launched at)]],"mmmm")</f>
        <v>July</v>
      </c>
      <c r="V2729" s="12">
        <f>YEAR(Table1[[#This Row],[Date Created Conversion (Launched at)]])</f>
        <v>2015</v>
      </c>
    </row>
    <row r="2730" spans="1:22" ht="28.7" x14ac:dyDescent="0.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 s="8">
        <v>1451485434</v>
      </c>
      <c r="J2730" s="8">
        <v>1448461434</v>
      </c>
      <c r="K2730" t="b">
        <v>0</v>
      </c>
      <c r="L2730">
        <v>392</v>
      </c>
      <c r="M2730" t="b">
        <v>1</v>
      </c>
      <c r="N2730" s="5">
        <f>Table1[[#This Row],[pledged]]/Table1[[#This Row],[backers_count]]</f>
        <v>77.229591836734699</v>
      </c>
      <c r="O2730" s="1">
        <f t="shared" si="128"/>
        <v>202</v>
      </c>
      <c r="P2730" s="5" t="s">
        <v>8294</v>
      </c>
      <c r="Q2730" s="1" t="s">
        <v>8320</v>
      </c>
      <c r="R2730" s="1" t="s">
        <v>8350</v>
      </c>
      <c r="S2730" s="9">
        <f t="shared" si="126"/>
        <v>42333.59993055556</v>
      </c>
      <c r="T2730" s="11">
        <f t="shared" si="127"/>
        <v>42368.59993055556</v>
      </c>
      <c r="U2730" s="12" t="str">
        <f>TEXT(Table1[[#This Row],[Date Created Conversion (Launched at)]],"mmmm")</f>
        <v>November</v>
      </c>
      <c r="V2730" s="12">
        <f>YEAR(Table1[[#This Row],[Date Created Conversion (Launched at)]])</f>
        <v>2015</v>
      </c>
    </row>
    <row r="2731" spans="1:22" ht="28.7" x14ac:dyDescent="0.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 s="8">
        <v>1430459197</v>
      </c>
      <c r="J2731" s="8">
        <v>1427867197</v>
      </c>
      <c r="K2731" t="b">
        <v>0</v>
      </c>
      <c r="L2731">
        <v>23</v>
      </c>
      <c r="M2731" t="b">
        <v>1</v>
      </c>
      <c r="N2731" s="5">
        <f>Table1[[#This Row],[pledged]]/Table1[[#This Row],[backers_count]]</f>
        <v>340.56521739130437</v>
      </c>
      <c r="O2731" s="1">
        <f t="shared" si="128"/>
        <v>104</v>
      </c>
      <c r="P2731" s="5" t="s">
        <v>8294</v>
      </c>
      <c r="Q2731" s="1" t="s">
        <v>8320</v>
      </c>
      <c r="R2731" s="1" t="s">
        <v>8350</v>
      </c>
      <c r="S2731" s="9">
        <f t="shared" si="126"/>
        <v>42095.240706018521</v>
      </c>
      <c r="T2731" s="11">
        <f t="shared" si="127"/>
        <v>42125.240706018521</v>
      </c>
      <c r="U2731" s="12" t="str">
        <f>TEXT(Table1[[#This Row],[Date Created Conversion (Launched at)]],"mmmm")</f>
        <v>April</v>
      </c>
      <c r="V2731" s="12">
        <f>YEAR(Table1[[#This Row],[Date Created Conversion (Launched at)]])</f>
        <v>2015</v>
      </c>
    </row>
    <row r="2732" spans="1:22" ht="28.7" x14ac:dyDescent="0.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 s="8">
        <v>1366635575</v>
      </c>
      <c r="J2732" s="8">
        <v>1363611575</v>
      </c>
      <c r="K2732" t="b">
        <v>0</v>
      </c>
      <c r="L2732">
        <v>682</v>
      </c>
      <c r="M2732" t="b">
        <v>1</v>
      </c>
      <c r="N2732" s="5">
        <f>Table1[[#This Row],[pledged]]/Table1[[#This Row],[backers_count]]</f>
        <v>67.417903225806455</v>
      </c>
      <c r="O2732" s="1">
        <f t="shared" si="128"/>
        <v>170</v>
      </c>
      <c r="P2732" s="5" t="s">
        <v>8294</v>
      </c>
      <c r="Q2732" s="1" t="s">
        <v>8320</v>
      </c>
      <c r="R2732" s="1" t="s">
        <v>8350</v>
      </c>
      <c r="S2732" s="9">
        <f t="shared" si="126"/>
        <v>41351.541377314818</v>
      </c>
      <c r="T2732" s="11">
        <f t="shared" si="127"/>
        <v>41386.541377314818</v>
      </c>
      <c r="U2732" s="12" t="str">
        <f>TEXT(Table1[[#This Row],[Date Created Conversion (Launched at)]],"mmmm")</f>
        <v>March</v>
      </c>
      <c r="V2732" s="12">
        <f>YEAR(Table1[[#This Row],[Date Created Conversion (Launched at)]])</f>
        <v>2013</v>
      </c>
    </row>
    <row r="2733" spans="1:22" ht="43" x14ac:dyDescent="0.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 s="8">
        <v>1413604800</v>
      </c>
      <c r="J2733" s="8">
        <v>1408624622</v>
      </c>
      <c r="K2733" t="b">
        <v>0</v>
      </c>
      <c r="L2733">
        <v>37</v>
      </c>
      <c r="M2733" t="b">
        <v>1</v>
      </c>
      <c r="N2733" s="5">
        <f>Table1[[#This Row],[pledged]]/Table1[[#This Row],[backers_count]]</f>
        <v>845.70270270270271</v>
      </c>
      <c r="O2733" s="1">
        <f t="shared" si="128"/>
        <v>104</v>
      </c>
      <c r="P2733" s="5" t="s">
        <v>8294</v>
      </c>
      <c r="Q2733" s="1" t="s">
        <v>8320</v>
      </c>
      <c r="R2733" s="1" t="s">
        <v>8350</v>
      </c>
      <c r="S2733" s="9">
        <f t="shared" si="126"/>
        <v>41872.525717592594</v>
      </c>
      <c r="T2733" s="11">
        <f t="shared" si="127"/>
        <v>41930.166666666664</v>
      </c>
      <c r="U2733" s="12" t="str">
        <f>TEXT(Table1[[#This Row],[Date Created Conversion (Launched at)]],"mmmm")</f>
        <v>August</v>
      </c>
      <c r="V2733" s="12">
        <f>YEAR(Table1[[#This Row],[Date Created Conversion (Launched at)]])</f>
        <v>2014</v>
      </c>
    </row>
    <row r="2734" spans="1:22" ht="43" x14ac:dyDescent="0.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 s="8">
        <v>1369699200</v>
      </c>
      <c r="J2734" s="8">
        <v>1366917828</v>
      </c>
      <c r="K2734" t="b">
        <v>0</v>
      </c>
      <c r="L2734">
        <v>146</v>
      </c>
      <c r="M2734" t="b">
        <v>1</v>
      </c>
      <c r="N2734" s="5">
        <f>Table1[[#This Row],[pledged]]/Table1[[#This Row],[backers_count]]</f>
        <v>97.191780821917803</v>
      </c>
      <c r="O2734" s="1">
        <f t="shared" si="128"/>
        <v>118</v>
      </c>
      <c r="P2734" s="5" t="s">
        <v>8294</v>
      </c>
      <c r="Q2734" s="1" t="s">
        <v>8320</v>
      </c>
      <c r="R2734" s="1" t="s">
        <v>8350</v>
      </c>
      <c r="S2734" s="9">
        <f t="shared" si="126"/>
        <v>41389.808194444442</v>
      </c>
      <c r="T2734" s="11">
        <f t="shared" si="127"/>
        <v>41422</v>
      </c>
      <c r="U2734" s="12" t="str">
        <f>TEXT(Table1[[#This Row],[Date Created Conversion (Launched at)]],"mmmm")</f>
        <v>April</v>
      </c>
      <c r="V2734" s="12">
        <f>YEAR(Table1[[#This Row],[Date Created Conversion (Launched at)]])</f>
        <v>2013</v>
      </c>
    </row>
    <row r="2735" spans="1:22" ht="43" x14ac:dyDescent="0.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 s="8">
        <v>1428643974</v>
      </c>
      <c r="J2735" s="8">
        <v>1423463574</v>
      </c>
      <c r="K2735" t="b">
        <v>0</v>
      </c>
      <c r="L2735">
        <v>119</v>
      </c>
      <c r="M2735" t="b">
        <v>1</v>
      </c>
      <c r="N2735" s="5">
        <f>Table1[[#This Row],[pledged]]/Table1[[#This Row],[backers_count]]</f>
        <v>451.84033613445376</v>
      </c>
      <c r="O2735" s="1">
        <f t="shared" si="128"/>
        <v>108</v>
      </c>
      <c r="P2735" s="5" t="s">
        <v>8294</v>
      </c>
      <c r="Q2735" s="1" t="s">
        <v>8320</v>
      </c>
      <c r="R2735" s="1" t="s">
        <v>8350</v>
      </c>
      <c r="S2735" s="9">
        <f t="shared" si="126"/>
        <v>42044.272847222222</v>
      </c>
      <c r="T2735" s="11">
        <f t="shared" si="127"/>
        <v>42104.231180555551</v>
      </c>
      <c r="U2735" s="12" t="str">
        <f>TEXT(Table1[[#This Row],[Date Created Conversion (Launched at)]],"mmmm")</f>
        <v>February</v>
      </c>
      <c r="V2735" s="12">
        <f>YEAR(Table1[[#This Row],[Date Created Conversion (Launched at)]])</f>
        <v>2015</v>
      </c>
    </row>
    <row r="2736" spans="1:22" ht="43" x14ac:dyDescent="0.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 s="8">
        <v>1476395940</v>
      </c>
      <c r="J2736" s="8">
        <v>1473782592</v>
      </c>
      <c r="K2736" t="b">
        <v>0</v>
      </c>
      <c r="L2736">
        <v>163</v>
      </c>
      <c r="M2736" t="b">
        <v>1</v>
      </c>
      <c r="N2736" s="5">
        <f>Table1[[#This Row],[pledged]]/Table1[[#This Row],[backers_count]]</f>
        <v>138.66871165644173</v>
      </c>
      <c r="O2736" s="1">
        <f t="shared" si="128"/>
        <v>2260300</v>
      </c>
      <c r="P2736" s="5" t="s">
        <v>8294</v>
      </c>
      <c r="Q2736" s="1" t="s">
        <v>8320</v>
      </c>
      <c r="R2736" s="1" t="s">
        <v>8350</v>
      </c>
      <c r="S2736" s="9">
        <f t="shared" si="126"/>
        <v>42626.668888888889</v>
      </c>
      <c r="T2736" s="11">
        <f t="shared" si="127"/>
        <v>42656.915972222225</v>
      </c>
      <c r="U2736" s="12" t="str">
        <f>TEXT(Table1[[#This Row],[Date Created Conversion (Launched at)]],"mmmm")</f>
        <v>September</v>
      </c>
      <c r="V2736" s="12">
        <f>YEAR(Table1[[#This Row],[Date Created Conversion (Launched at)]])</f>
        <v>2016</v>
      </c>
    </row>
    <row r="2737" spans="1:22" ht="43" x14ac:dyDescent="0.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 s="8">
        <v>1363204800</v>
      </c>
      <c r="J2737" s="8">
        <v>1360551250</v>
      </c>
      <c r="K2737" t="b">
        <v>0</v>
      </c>
      <c r="L2737">
        <v>339</v>
      </c>
      <c r="M2737" t="b">
        <v>1</v>
      </c>
      <c r="N2737" s="5">
        <f>Table1[[#This Row],[pledged]]/Table1[[#This Row],[backers_count]]</f>
        <v>21.640147492625371</v>
      </c>
      <c r="O2737" s="1">
        <f t="shared" si="128"/>
        <v>978</v>
      </c>
      <c r="P2737" s="5" t="s">
        <v>8294</v>
      </c>
      <c r="Q2737" s="1" t="s">
        <v>8320</v>
      </c>
      <c r="R2737" s="1" t="s">
        <v>8350</v>
      </c>
      <c r="S2737" s="9">
        <f t="shared" si="126"/>
        <v>41316.120949074073</v>
      </c>
      <c r="T2737" s="11">
        <f t="shared" si="127"/>
        <v>41346.833333333336</v>
      </c>
      <c r="U2737" s="12" t="str">
        <f>TEXT(Table1[[#This Row],[Date Created Conversion (Launched at)]],"mmmm")</f>
        <v>February</v>
      </c>
      <c r="V2737" s="12">
        <f>YEAR(Table1[[#This Row],[Date Created Conversion (Launched at)]])</f>
        <v>2013</v>
      </c>
    </row>
    <row r="2738" spans="1:22" ht="57.35" x14ac:dyDescent="0.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 s="8">
        <v>1398268773</v>
      </c>
      <c r="J2738" s="8">
        <v>1395676773</v>
      </c>
      <c r="K2738" t="b">
        <v>0</v>
      </c>
      <c r="L2738">
        <v>58</v>
      </c>
      <c r="M2738" t="b">
        <v>1</v>
      </c>
      <c r="N2738" s="5">
        <f>Table1[[#This Row],[pledged]]/Table1[[#This Row],[backers_count]]</f>
        <v>169.51724137931035</v>
      </c>
      <c r="O2738" s="1">
        <f t="shared" si="128"/>
        <v>123</v>
      </c>
      <c r="P2738" s="5" t="s">
        <v>8294</v>
      </c>
      <c r="Q2738" s="1" t="s">
        <v>8320</v>
      </c>
      <c r="R2738" s="1" t="s">
        <v>8350</v>
      </c>
      <c r="S2738" s="9">
        <f t="shared" si="126"/>
        <v>41722.666354166664</v>
      </c>
      <c r="T2738" s="11">
        <f t="shared" si="127"/>
        <v>41752.666354166664</v>
      </c>
      <c r="U2738" s="12" t="str">
        <f>TEXT(Table1[[#This Row],[Date Created Conversion (Launched at)]],"mmmm")</f>
        <v>March</v>
      </c>
      <c r="V2738" s="12">
        <f>YEAR(Table1[[#This Row],[Date Created Conversion (Launched at)]])</f>
        <v>2014</v>
      </c>
    </row>
    <row r="2739" spans="1:22" ht="43" x14ac:dyDescent="0.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 s="8">
        <v>1389812400</v>
      </c>
      <c r="J2739" s="8">
        <v>1386108087</v>
      </c>
      <c r="K2739" t="b">
        <v>0</v>
      </c>
      <c r="L2739">
        <v>456</v>
      </c>
      <c r="M2739" t="b">
        <v>1</v>
      </c>
      <c r="N2739" s="5">
        <f>Table1[[#This Row],[pledged]]/Table1[[#This Row],[backers_count]]</f>
        <v>161.88210526315791</v>
      </c>
      <c r="O2739" s="1">
        <f t="shared" si="128"/>
        <v>246</v>
      </c>
      <c r="P2739" s="5" t="s">
        <v>8294</v>
      </c>
      <c r="Q2739" s="1" t="s">
        <v>8320</v>
      </c>
      <c r="R2739" s="1" t="s">
        <v>8350</v>
      </c>
      <c r="S2739" s="9">
        <f t="shared" si="126"/>
        <v>41611.917673611111</v>
      </c>
      <c r="T2739" s="11">
        <f t="shared" si="127"/>
        <v>41654.791666666664</v>
      </c>
      <c r="U2739" s="12" t="str">
        <f>TEXT(Table1[[#This Row],[Date Created Conversion (Launched at)]],"mmmm")</f>
        <v>December</v>
      </c>
      <c r="V2739" s="12">
        <f>YEAR(Table1[[#This Row],[Date Created Conversion (Launched at)]])</f>
        <v>2013</v>
      </c>
    </row>
    <row r="2740" spans="1:22" ht="43" x14ac:dyDescent="0.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 s="8">
        <v>1478402804</v>
      </c>
      <c r="J2740" s="8">
        <v>1473218804</v>
      </c>
      <c r="K2740" t="b">
        <v>0</v>
      </c>
      <c r="L2740">
        <v>15</v>
      </c>
      <c r="M2740" t="b">
        <v>1</v>
      </c>
      <c r="N2740" s="5">
        <f>Table1[[#This Row],[pledged]]/Table1[[#This Row],[backers_count]]</f>
        <v>493.13333333333333</v>
      </c>
      <c r="O2740" s="1">
        <f t="shared" si="128"/>
        <v>148</v>
      </c>
      <c r="P2740" s="5" t="s">
        <v>8294</v>
      </c>
      <c r="Q2740" s="1" t="s">
        <v>8320</v>
      </c>
      <c r="R2740" s="1" t="s">
        <v>8350</v>
      </c>
      <c r="S2740" s="9">
        <f t="shared" si="126"/>
        <v>42620.143564814818</v>
      </c>
      <c r="T2740" s="11">
        <f t="shared" si="127"/>
        <v>42680.143564814818</v>
      </c>
      <c r="U2740" s="12" t="str">
        <f>TEXT(Table1[[#This Row],[Date Created Conversion (Launched at)]],"mmmm")</f>
        <v>September</v>
      </c>
      <c r="V2740" s="12">
        <f>YEAR(Table1[[#This Row],[Date Created Conversion (Launched at)]])</f>
        <v>2016</v>
      </c>
    </row>
    <row r="2741" spans="1:22" ht="43" x14ac:dyDescent="0.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 s="8">
        <v>1399324717</v>
      </c>
      <c r="J2741" s="8">
        <v>1395436717</v>
      </c>
      <c r="K2741" t="b">
        <v>0</v>
      </c>
      <c r="L2741">
        <v>191</v>
      </c>
      <c r="M2741" t="b">
        <v>1</v>
      </c>
      <c r="N2741" s="5">
        <f>Table1[[#This Row],[pledged]]/Table1[[#This Row],[backers_count]]</f>
        <v>22.120418848167539</v>
      </c>
      <c r="O2741" s="1">
        <f t="shared" si="128"/>
        <v>384</v>
      </c>
      <c r="P2741" s="5" t="s">
        <v>8294</v>
      </c>
      <c r="Q2741" s="1" t="s">
        <v>8320</v>
      </c>
      <c r="R2741" s="1" t="s">
        <v>8350</v>
      </c>
      <c r="S2741" s="9">
        <f t="shared" si="126"/>
        <v>41719.887928240743</v>
      </c>
      <c r="T2741" s="11">
        <f t="shared" si="127"/>
        <v>41764.887928240743</v>
      </c>
      <c r="U2741" s="12" t="str">
        <f>TEXT(Table1[[#This Row],[Date Created Conversion (Launched at)]],"mmmm")</f>
        <v>March</v>
      </c>
      <c r="V2741" s="12">
        <f>YEAR(Table1[[#This Row],[Date Created Conversion (Launched at)]])</f>
        <v>2014</v>
      </c>
    </row>
    <row r="2742" spans="1:22" ht="28.7" x14ac:dyDescent="0.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 s="8">
        <v>1426117552</v>
      </c>
      <c r="J2742" s="8">
        <v>1423529152</v>
      </c>
      <c r="K2742" t="b">
        <v>0</v>
      </c>
      <c r="L2742">
        <v>17</v>
      </c>
      <c r="M2742" t="b">
        <v>1</v>
      </c>
      <c r="N2742" s="5">
        <f>Table1[[#This Row],[pledged]]/Table1[[#This Row],[backers_count]]</f>
        <v>18.235294117647058</v>
      </c>
      <c r="O2742" s="1">
        <f t="shared" si="128"/>
        <v>103</v>
      </c>
      <c r="P2742" s="5" t="s">
        <v>8294</v>
      </c>
      <c r="Q2742" s="1" t="s">
        <v>8320</v>
      </c>
      <c r="R2742" s="1" t="s">
        <v>8350</v>
      </c>
      <c r="S2742" s="9">
        <f t="shared" si="126"/>
        <v>42045.031851851847</v>
      </c>
      <c r="T2742" s="11">
        <f t="shared" si="127"/>
        <v>42074.99018518519</v>
      </c>
      <c r="U2742" s="12" t="str">
        <f>TEXT(Table1[[#This Row],[Date Created Conversion (Launched at)]],"mmmm")</f>
        <v>February</v>
      </c>
      <c r="V2742" s="12">
        <f>YEAR(Table1[[#This Row],[Date Created Conversion (Launched at)]])</f>
        <v>2015</v>
      </c>
    </row>
    <row r="2743" spans="1:22" ht="28.7" x14ac:dyDescent="0.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 s="8">
        <v>1413770820</v>
      </c>
      <c r="J2743" s="8">
        <v>1412005602</v>
      </c>
      <c r="K2743" t="b">
        <v>0</v>
      </c>
      <c r="L2743">
        <v>4</v>
      </c>
      <c r="M2743" t="b">
        <v>0</v>
      </c>
      <c r="N2743" s="5">
        <f>Table1[[#This Row],[pledged]]/Table1[[#This Row],[backers_count]]</f>
        <v>8.75</v>
      </c>
      <c r="O2743" s="1">
        <f t="shared" si="128"/>
        <v>0</v>
      </c>
      <c r="P2743" s="5" t="s">
        <v>8303</v>
      </c>
      <c r="Q2743" s="1" t="s">
        <v>8323</v>
      </c>
      <c r="R2743" s="1" t="s">
        <v>8359</v>
      </c>
      <c r="S2743" s="9">
        <f t="shared" si="126"/>
        <v>41911.657430555555</v>
      </c>
      <c r="T2743" s="11">
        <f t="shared" si="127"/>
        <v>41932.088194444441</v>
      </c>
      <c r="U2743" s="12" t="str">
        <f>TEXT(Table1[[#This Row],[Date Created Conversion (Launched at)]],"mmmm")</f>
        <v>September</v>
      </c>
      <c r="V2743" s="12">
        <f>YEAR(Table1[[#This Row],[Date Created Conversion (Launched at)]])</f>
        <v>2014</v>
      </c>
    </row>
    <row r="2744" spans="1:22" ht="43" x14ac:dyDescent="0.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 s="8">
        <v>1337102187</v>
      </c>
      <c r="J2744" s="8">
        <v>1335892587</v>
      </c>
      <c r="K2744" t="b">
        <v>0</v>
      </c>
      <c r="L2744">
        <v>18</v>
      </c>
      <c r="M2744" t="b">
        <v>0</v>
      </c>
      <c r="N2744" s="5">
        <f>Table1[[#This Row],[pledged]]/Table1[[#This Row],[backers_count]]</f>
        <v>40.611111111111114</v>
      </c>
      <c r="O2744" s="1">
        <f t="shared" si="128"/>
        <v>29</v>
      </c>
      <c r="P2744" s="5" t="s">
        <v>8303</v>
      </c>
      <c r="Q2744" s="1" t="s">
        <v>8323</v>
      </c>
      <c r="R2744" s="1" t="s">
        <v>8359</v>
      </c>
      <c r="S2744" s="9">
        <f t="shared" si="126"/>
        <v>41030.719756944447</v>
      </c>
      <c r="T2744" s="11">
        <f t="shared" si="127"/>
        <v>41044.719756944447</v>
      </c>
      <c r="U2744" s="12" t="str">
        <f>TEXT(Table1[[#This Row],[Date Created Conversion (Launched at)]],"mmmm")</f>
        <v>May</v>
      </c>
      <c r="V2744" s="12">
        <f>YEAR(Table1[[#This Row],[Date Created Conversion (Launched at)]])</f>
        <v>2012</v>
      </c>
    </row>
    <row r="2745" spans="1:22" ht="57.35" x14ac:dyDescent="0.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 s="8">
        <v>1476863607</v>
      </c>
      <c r="J2745" s="8">
        <v>1474271607</v>
      </c>
      <c r="K2745" t="b">
        <v>0</v>
      </c>
      <c r="L2745">
        <v>0</v>
      </c>
      <c r="M2745" t="b">
        <v>0</v>
      </c>
      <c r="N2745" s="5" t="e">
        <f>Table1[[#This Row],[pledged]]/Table1[[#This Row],[backers_count]]</f>
        <v>#DIV/0!</v>
      </c>
      <c r="O2745" s="1">
        <f t="shared" si="128"/>
        <v>0</v>
      </c>
      <c r="P2745" s="5" t="s">
        <v>8303</v>
      </c>
      <c r="Q2745" s="1" t="s">
        <v>8323</v>
      </c>
      <c r="R2745" s="1" t="s">
        <v>8359</v>
      </c>
      <c r="S2745" s="9">
        <f t="shared" si="126"/>
        <v>42632.328784722224</v>
      </c>
      <c r="T2745" s="11">
        <f t="shared" si="127"/>
        <v>42662.328784722224</v>
      </c>
      <c r="U2745" s="12" t="str">
        <f>TEXT(Table1[[#This Row],[Date Created Conversion (Launched at)]],"mmmm")</f>
        <v>September</v>
      </c>
      <c r="V2745" s="12">
        <f>YEAR(Table1[[#This Row],[Date Created Conversion (Launched at)]])</f>
        <v>2016</v>
      </c>
    </row>
    <row r="2746" spans="1:22" ht="43" x14ac:dyDescent="0.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 s="8">
        <v>1330478998</v>
      </c>
      <c r="J2746" s="8">
        <v>1327886998</v>
      </c>
      <c r="K2746" t="b">
        <v>0</v>
      </c>
      <c r="L2746">
        <v>22</v>
      </c>
      <c r="M2746" t="b">
        <v>0</v>
      </c>
      <c r="N2746" s="5">
        <f>Table1[[#This Row],[pledged]]/Table1[[#This Row],[backers_count]]</f>
        <v>37.954545454545453</v>
      </c>
      <c r="O2746" s="1">
        <f t="shared" si="128"/>
        <v>5</v>
      </c>
      <c r="P2746" s="5" t="s">
        <v>8303</v>
      </c>
      <c r="Q2746" s="1" t="s">
        <v>8323</v>
      </c>
      <c r="R2746" s="1" t="s">
        <v>8359</v>
      </c>
      <c r="S2746" s="9">
        <f t="shared" si="126"/>
        <v>40938.062476851854</v>
      </c>
      <c r="T2746" s="11">
        <f t="shared" si="127"/>
        <v>40968.062476851854</v>
      </c>
      <c r="U2746" s="12" t="str">
        <f>TEXT(Table1[[#This Row],[Date Created Conversion (Launched at)]],"mmmm")</f>
        <v>January</v>
      </c>
      <c r="V2746" s="12">
        <f>YEAR(Table1[[#This Row],[Date Created Conversion (Launched at)]])</f>
        <v>2012</v>
      </c>
    </row>
    <row r="2747" spans="1:22" ht="43" x14ac:dyDescent="0.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 s="8">
        <v>1342309368</v>
      </c>
      <c r="J2747" s="8">
        <v>1337125368</v>
      </c>
      <c r="K2747" t="b">
        <v>0</v>
      </c>
      <c r="L2747">
        <v>49</v>
      </c>
      <c r="M2747" t="b">
        <v>0</v>
      </c>
      <c r="N2747" s="5">
        <f>Table1[[#This Row],[pledged]]/Table1[[#This Row],[backers_count]]</f>
        <v>35.734693877551024</v>
      </c>
      <c r="O2747" s="1">
        <f t="shared" si="128"/>
        <v>22</v>
      </c>
      <c r="P2747" s="5" t="s">
        <v>8303</v>
      </c>
      <c r="Q2747" s="1" t="s">
        <v>8323</v>
      </c>
      <c r="R2747" s="1" t="s">
        <v>8359</v>
      </c>
      <c r="S2747" s="9">
        <f t="shared" si="126"/>
        <v>41044.988055555557</v>
      </c>
      <c r="T2747" s="11">
        <f t="shared" si="127"/>
        <v>41104.988055555557</v>
      </c>
      <c r="U2747" s="12" t="str">
        <f>TEXT(Table1[[#This Row],[Date Created Conversion (Launched at)]],"mmmm")</f>
        <v>May</v>
      </c>
      <c r="V2747" s="12">
        <f>YEAR(Table1[[#This Row],[Date Created Conversion (Launched at)]])</f>
        <v>2012</v>
      </c>
    </row>
    <row r="2748" spans="1:22" ht="43" x14ac:dyDescent="0.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 s="8">
        <v>1409337911</v>
      </c>
      <c r="J2748" s="8">
        <v>1406745911</v>
      </c>
      <c r="K2748" t="b">
        <v>0</v>
      </c>
      <c r="L2748">
        <v>19</v>
      </c>
      <c r="M2748" t="b">
        <v>0</v>
      </c>
      <c r="N2748" s="5">
        <f>Table1[[#This Row],[pledged]]/Table1[[#This Row],[backers_count]]</f>
        <v>42.157894736842103</v>
      </c>
      <c r="O2748" s="1">
        <f t="shared" si="128"/>
        <v>27</v>
      </c>
      <c r="P2748" s="5" t="s">
        <v>8303</v>
      </c>
      <c r="Q2748" s="1" t="s">
        <v>8323</v>
      </c>
      <c r="R2748" s="1" t="s">
        <v>8359</v>
      </c>
      <c r="S2748" s="9">
        <f t="shared" si="126"/>
        <v>41850.781377314815</v>
      </c>
      <c r="T2748" s="11">
        <f t="shared" si="127"/>
        <v>41880.781377314815</v>
      </c>
      <c r="U2748" s="12" t="str">
        <f>TEXT(Table1[[#This Row],[Date Created Conversion (Launched at)]],"mmmm")</f>
        <v>July</v>
      </c>
      <c r="V2748" s="12">
        <f>YEAR(Table1[[#This Row],[Date Created Conversion (Launched at)]])</f>
        <v>2014</v>
      </c>
    </row>
    <row r="2749" spans="1:22" ht="43" x14ac:dyDescent="0.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 s="8">
        <v>1339816200</v>
      </c>
      <c r="J2749" s="8">
        <v>1337095997</v>
      </c>
      <c r="K2749" t="b">
        <v>0</v>
      </c>
      <c r="L2749">
        <v>4</v>
      </c>
      <c r="M2749" t="b">
        <v>0</v>
      </c>
      <c r="N2749" s="5">
        <f>Table1[[#This Row],[pledged]]/Table1[[#This Row],[backers_count]]</f>
        <v>35</v>
      </c>
      <c r="O2749" s="1">
        <f t="shared" si="128"/>
        <v>28</v>
      </c>
      <c r="P2749" s="5" t="s">
        <v>8303</v>
      </c>
      <c r="Q2749" s="1" t="s">
        <v>8323</v>
      </c>
      <c r="R2749" s="1" t="s">
        <v>8359</v>
      </c>
      <c r="S2749" s="9">
        <f t="shared" si="126"/>
        <v>41044.648113425923</v>
      </c>
      <c r="T2749" s="11">
        <f t="shared" si="127"/>
        <v>41076.131944444445</v>
      </c>
      <c r="U2749" s="12" t="str">
        <f>TEXT(Table1[[#This Row],[Date Created Conversion (Launched at)]],"mmmm")</f>
        <v>May</v>
      </c>
      <c r="V2749" s="12">
        <f>YEAR(Table1[[#This Row],[Date Created Conversion (Launched at)]])</f>
        <v>2012</v>
      </c>
    </row>
    <row r="2750" spans="1:22" ht="43" x14ac:dyDescent="0.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 s="8">
        <v>1472835802</v>
      </c>
      <c r="J2750" s="8">
        <v>1470243802</v>
      </c>
      <c r="K2750" t="b">
        <v>0</v>
      </c>
      <c r="L2750">
        <v>4</v>
      </c>
      <c r="M2750" t="b">
        <v>0</v>
      </c>
      <c r="N2750" s="5">
        <f>Table1[[#This Row],[pledged]]/Table1[[#This Row],[backers_count]]</f>
        <v>13.25</v>
      </c>
      <c r="O2750" s="1">
        <f t="shared" si="128"/>
        <v>1</v>
      </c>
      <c r="P2750" s="5" t="s">
        <v>8303</v>
      </c>
      <c r="Q2750" s="1" t="s">
        <v>8323</v>
      </c>
      <c r="R2750" s="1" t="s">
        <v>8359</v>
      </c>
      <c r="S2750" s="9">
        <f t="shared" si="126"/>
        <v>42585.7106712963</v>
      </c>
      <c r="T2750" s="11">
        <f t="shared" si="127"/>
        <v>42615.7106712963</v>
      </c>
      <c r="U2750" s="12" t="str">
        <f>TEXT(Table1[[#This Row],[Date Created Conversion (Launched at)]],"mmmm")</f>
        <v>August</v>
      </c>
      <c r="V2750" s="12">
        <f>YEAR(Table1[[#This Row],[Date Created Conversion (Launched at)]])</f>
        <v>2016</v>
      </c>
    </row>
    <row r="2751" spans="1:22" ht="28.7" x14ac:dyDescent="0.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 s="8">
        <v>1428171037</v>
      </c>
      <c r="J2751" s="8">
        <v>1425582637</v>
      </c>
      <c r="K2751" t="b">
        <v>0</v>
      </c>
      <c r="L2751">
        <v>2</v>
      </c>
      <c r="M2751" t="b">
        <v>0</v>
      </c>
      <c r="N2751" s="5">
        <f>Table1[[#This Row],[pledged]]/Table1[[#This Row],[backers_count]]</f>
        <v>55</v>
      </c>
      <c r="O2751" s="1">
        <f t="shared" si="128"/>
        <v>1</v>
      </c>
      <c r="P2751" s="5" t="s">
        <v>8303</v>
      </c>
      <c r="Q2751" s="1" t="s">
        <v>8323</v>
      </c>
      <c r="R2751" s="1" t="s">
        <v>8359</v>
      </c>
      <c r="S2751" s="9">
        <f t="shared" si="126"/>
        <v>42068.799039351856</v>
      </c>
      <c r="T2751" s="11">
        <f t="shared" si="127"/>
        <v>42098.757372685184</v>
      </c>
      <c r="U2751" s="12" t="str">
        <f>TEXT(Table1[[#This Row],[Date Created Conversion (Launched at)]],"mmmm")</f>
        <v>March</v>
      </c>
      <c r="V2751" s="12">
        <f>YEAR(Table1[[#This Row],[Date Created Conversion (Launched at)]])</f>
        <v>2015</v>
      </c>
    </row>
    <row r="2752" spans="1:22" ht="43" x14ac:dyDescent="0.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 s="8">
        <v>1341086400</v>
      </c>
      <c r="J2752" s="8">
        <v>1340055345</v>
      </c>
      <c r="K2752" t="b">
        <v>0</v>
      </c>
      <c r="L2752">
        <v>0</v>
      </c>
      <c r="M2752" t="b">
        <v>0</v>
      </c>
      <c r="N2752" s="5" t="e">
        <f>Table1[[#This Row],[pledged]]/Table1[[#This Row],[backers_count]]</f>
        <v>#DIV/0!</v>
      </c>
      <c r="O2752" s="1">
        <f t="shared" si="128"/>
        <v>0</v>
      </c>
      <c r="P2752" s="5" t="s">
        <v>8303</v>
      </c>
      <c r="Q2752" s="1" t="s">
        <v>8323</v>
      </c>
      <c r="R2752" s="1" t="s">
        <v>8359</v>
      </c>
      <c r="S2752" s="9">
        <f t="shared" si="126"/>
        <v>41078.899826388893</v>
      </c>
      <c r="T2752" s="11">
        <f t="shared" si="127"/>
        <v>41090.833333333336</v>
      </c>
      <c r="U2752" s="12" t="str">
        <f>TEXT(Table1[[#This Row],[Date Created Conversion (Launched at)]],"mmmm")</f>
        <v>June</v>
      </c>
      <c r="V2752" s="12">
        <f>YEAR(Table1[[#This Row],[Date Created Conversion (Launched at)]])</f>
        <v>2012</v>
      </c>
    </row>
    <row r="2753" spans="1:22" ht="43" x14ac:dyDescent="0.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 s="8">
        <v>1403039842</v>
      </c>
      <c r="J2753" s="8">
        <v>1397855842</v>
      </c>
      <c r="K2753" t="b">
        <v>0</v>
      </c>
      <c r="L2753">
        <v>0</v>
      </c>
      <c r="M2753" t="b">
        <v>0</v>
      </c>
      <c r="N2753" s="5" t="e">
        <f>Table1[[#This Row],[pledged]]/Table1[[#This Row],[backers_count]]</f>
        <v>#DIV/0!</v>
      </c>
      <c r="O2753" s="1">
        <f t="shared" si="128"/>
        <v>0</v>
      </c>
      <c r="P2753" s="5" t="s">
        <v>8303</v>
      </c>
      <c r="Q2753" s="1" t="s">
        <v>8323</v>
      </c>
      <c r="R2753" s="1" t="s">
        <v>8359</v>
      </c>
      <c r="S2753" s="9">
        <f t="shared" si="126"/>
        <v>41747.887060185181</v>
      </c>
      <c r="T2753" s="11">
        <f t="shared" si="127"/>
        <v>41807.887060185181</v>
      </c>
      <c r="U2753" s="12" t="str">
        <f>TEXT(Table1[[#This Row],[Date Created Conversion (Launched at)]],"mmmm")</f>
        <v>April</v>
      </c>
      <c r="V2753" s="12">
        <f>YEAR(Table1[[#This Row],[Date Created Conversion (Launched at)]])</f>
        <v>2014</v>
      </c>
    </row>
    <row r="2754" spans="1:22" ht="43" x14ac:dyDescent="0.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 s="8">
        <v>1324232504</v>
      </c>
      <c r="J2754" s="8">
        <v>1320776504</v>
      </c>
      <c r="K2754" t="b">
        <v>0</v>
      </c>
      <c r="L2754">
        <v>14</v>
      </c>
      <c r="M2754" t="b">
        <v>0</v>
      </c>
      <c r="N2754" s="5">
        <f>Table1[[#This Row],[pledged]]/Table1[[#This Row],[backers_count]]</f>
        <v>39.285714285714285</v>
      </c>
      <c r="O2754" s="1">
        <f t="shared" si="128"/>
        <v>11</v>
      </c>
      <c r="P2754" s="5" t="s">
        <v>8303</v>
      </c>
      <c r="Q2754" s="1" t="s">
        <v>8323</v>
      </c>
      <c r="R2754" s="1" t="s">
        <v>8359</v>
      </c>
      <c r="S2754" s="9">
        <f t="shared" ref="S2754:S2817" si="129">(J2754/86400)+DATE(1970,1,1)</f>
        <v>40855.765092592592</v>
      </c>
      <c r="T2754" s="11">
        <f t="shared" ref="T2754:T2817" si="130">(I2754/86400)+DATE(1970,1,1)</f>
        <v>40895.765092592592</v>
      </c>
      <c r="U2754" s="12" t="str">
        <f>TEXT(Table1[[#This Row],[Date Created Conversion (Launched at)]],"mmmm")</f>
        <v>November</v>
      </c>
      <c r="V2754" s="12">
        <f>YEAR(Table1[[#This Row],[Date Created Conversion (Launched at)]])</f>
        <v>2011</v>
      </c>
    </row>
    <row r="2755" spans="1:22" ht="43" x14ac:dyDescent="0.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 s="8">
        <v>1346017023</v>
      </c>
      <c r="J2755" s="8">
        <v>1343425023</v>
      </c>
      <c r="K2755" t="b">
        <v>0</v>
      </c>
      <c r="L2755">
        <v>8</v>
      </c>
      <c r="M2755" t="b">
        <v>0</v>
      </c>
      <c r="N2755" s="5">
        <f>Table1[[#This Row],[pledged]]/Table1[[#This Row],[backers_count]]</f>
        <v>47.5</v>
      </c>
      <c r="O2755" s="1">
        <f t="shared" ref="O2755:O2818" si="131">ROUND(($E2755/$D2755)*100,0)</f>
        <v>19</v>
      </c>
      <c r="P2755" s="5" t="s">
        <v>8303</v>
      </c>
      <c r="Q2755" s="1" t="s">
        <v>8323</v>
      </c>
      <c r="R2755" s="1" t="s">
        <v>8359</v>
      </c>
      <c r="S2755" s="9">
        <f t="shared" si="129"/>
        <v>41117.900729166664</v>
      </c>
      <c r="T2755" s="11">
        <f t="shared" si="130"/>
        <v>41147.900729166664</v>
      </c>
      <c r="U2755" s="12" t="str">
        <f>TEXT(Table1[[#This Row],[Date Created Conversion (Launched at)]],"mmmm")</f>
        <v>July</v>
      </c>
      <c r="V2755" s="12">
        <f>YEAR(Table1[[#This Row],[Date Created Conversion (Launched at)]])</f>
        <v>2012</v>
      </c>
    </row>
    <row r="2756" spans="1:22" ht="43" x14ac:dyDescent="0.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 s="8">
        <v>1410448551</v>
      </c>
      <c r="J2756" s="8">
        <v>1407856551</v>
      </c>
      <c r="K2756" t="b">
        <v>0</v>
      </c>
      <c r="L2756">
        <v>0</v>
      </c>
      <c r="M2756" t="b">
        <v>0</v>
      </c>
      <c r="N2756" s="5" t="e">
        <f>Table1[[#This Row],[pledged]]/Table1[[#This Row],[backers_count]]</f>
        <v>#DIV/0!</v>
      </c>
      <c r="O2756" s="1">
        <f t="shared" si="131"/>
        <v>0</v>
      </c>
      <c r="P2756" s="5" t="s">
        <v>8303</v>
      </c>
      <c r="Q2756" s="1" t="s">
        <v>8323</v>
      </c>
      <c r="R2756" s="1" t="s">
        <v>8359</v>
      </c>
      <c r="S2756" s="9">
        <f t="shared" si="129"/>
        <v>41863.636006944442</v>
      </c>
      <c r="T2756" s="11">
        <f t="shared" si="130"/>
        <v>41893.636006944442</v>
      </c>
      <c r="U2756" s="12" t="str">
        <f>TEXT(Table1[[#This Row],[Date Created Conversion (Launched at)]],"mmmm")</f>
        <v>August</v>
      </c>
      <c r="V2756" s="12">
        <f>YEAR(Table1[[#This Row],[Date Created Conversion (Launched at)]])</f>
        <v>2014</v>
      </c>
    </row>
    <row r="2757" spans="1:22" ht="43" x14ac:dyDescent="0.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 s="8">
        <v>1428519527</v>
      </c>
      <c r="J2757" s="8">
        <v>1425927527</v>
      </c>
      <c r="K2757" t="b">
        <v>0</v>
      </c>
      <c r="L2757">
        <v>15</v>
      </c>
      <c r="M2757" t="b">
        <v>0</v>
      </c>
      <c r="N2757" s="5">
        <f>Table1[[#This Row],[pledged]]/Table1[[#This Row],[backers_count]]</f>
        <v>17.333333333333332</v>
      </c>
      <c r="O2757" s="1">
        <f t="shared" si="131"/>
        <v>52</v>
      </c>
      <c r="P2757" s="5" t="s">
        <v>8303</v>
      </c>
      <c r="Q2757" s="1" t="s">
        <v>8323</v>
      </c>
      <c r="R2757" s="1" t="s">
        <v>8359</v>
      </c>
      <c r="S2757" s="9">
        <f t="shared" si="129"/>
        <v>42072.790821759263</v>
      </c>
      <c r="T2757" s="11">
        <f t="shared" si="130"/>
        <v>42102.790821759263</v>
      </c>
      <c r="U2757" s="12" t="str">
        <f>TEXT(Table1[[#This Row],[Date Created Conversion (Launched at)]],"mmmm")</f>
        <v>March</v>
      </c>
      <c r="V2757" s="12">
        <f>YEAR(Table1[[#This Row],[Date Created Conversion (Launched at)]])</f>
        <v>2015</v>
      </c>
    </row>
    <row r="2758" spans="1:22" ht="43" x14ac:dyDescent="0.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 s="8">
        <v>1389476201</v>
      </c>
      <c r="J2758" s="8">
        <v>1386884201</v>
      </c>
      <c r="K2758" t="b">
        <v>0</v>
      </c>
      <c r="L2758">
        <v>33</v>
      </c>
      <c r="M2758" t="b">
        <v>0</v>
      </c>
      <c r="N2758" s="5">
        <f>Table1[[#This Row],[pledged]]/Table1[[#This Row],[backers_count]]</f>
        <v>31.757575757575758</v>
      </c>
      <c r="O2758" s="1">
        <f t="shared" si="131"/>
        <v>10</v>
      </c>
      <c r="P2758" s="5" t="s">
        <v>8303</v>
      </c>
      <c r="Q2758" s="1" t="s">
        <v>8323</v>
      </c>
      <c r="R2758" s="1" t="s">
        <v>8359</v>
      </c>
      <c r="S2758" s="9">
        <f t="shared" si="129"/>
        <v>41620.900474537033</v>
      </c>
      <c r="T2758" s="11">
        <f t="shared" si="130"/>
        <v>41650.900474537033</v>
      </c>
      <c r="U2758" s="12" t="str">
        <f>TEXT(Table1[[#This Row],[Date Created Conversion (Launched at)]],"mmmm")</f>
        <v>December</v>
      </c>
      <c r="V2758" s="12">
        <f>YEAR(Table1[[#This Row],[Date Created Conversion (Launched at)]])</f>
        <v>2013</v>
      </c>
    </row>
    <row r="2759" spans="1:22" ht="28.7" x14ac:dyDescent="0.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 s="8">
        <v>1470498332</v>
      </c>
      <c r="J2759" s="8">
        <v>1469202332</v>
      </c>
      <c r="K2759" t="b">
        <v>0</v>
      </c>
      <c r="L2759">
        <v>2</v>
      </c>
      <c r="M2759" t="b">
        <v>0</v>
      </c>
      <c r="N2759" s="5">
        <f>Table1[[#This Row],[pledged]]/Table1[[#This Row],[backers_count]]</f>
        <v>5</v>
      </c>
      <c r="O2759" s="1">
        <f t="shared" si="131"/>
        <v>1</v>
      </c>
      <c r="P2759" s="5" t="s">
        <v>8303</v>
      </c>
      <c r="Q2759" s="1" t="s">
        <v>8323</v>
      </c>
      <c r="R2759" s="1" t="s">
        <v>8359</v>
      </c>
      <c r="S2759" s="9">
        <f t="shared" si="129"/>
        <v>42573.65662037037</v>
      </c>
      <c r="T2759" s="11">
        <f t="shared" si="130"/>
        <v>42588.65662037037</v>
      </c>
      <c r="U2759" s="12" t="str">
        <f>TEXT(Table1[[#This Row],[Date Created Conversion (Launched at)]],"mmmm")</f>
        <v>July</v>
      </c>
      <c r="V2759" s="12">
        <f>YEAR(Table1[[#This Row],[Date Created Conversion (Launched at)]])</f>
        <v>2016</v>
      </c>
    </row>
    <row r="2760" spans="1:22" ht="43" x14ac:dyDescent="0.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 s="8">
        <v>1476095783</v>
      </c>
      <c r="J2760" s="8">
        <v>1474886183</v>
      </c>
      <c r="K2760" t="b">
        <v>0</v>
      </c>
      <c r="L2760">
        <v>6</v>
      </c>
      <c r="M2760" t="b">
        <v>0</v>
      </c>
      <c r="N2760" s="5">
        <f>Table1[[#This Row],[pledged]]/Table1[[#This Row],[backers_count]]</f>
        <v>39</v>
      </c>
      <c r="O2760" s="1">
        <f t="shared" si="131"/>
        <v>12</v>
      </c>
      <c r="P2760" s="5" t="s">
        <v>8303</v>
      </c>
      <c r="Q2760" s="1" t="s">
        <v>8323</v>
      </c>
      <c r="R2760" s="1" t="s">
        <v>8359</v>
      </c>
      <c r="S2760" s="9">
        <f t="shared" si="129"/>
        <v>42639.441932870366</v>
      </c>
      <c r="T2760" s="11">
        <f t="shared" si="130"/>
        <v>42653.441932870366</v>
      </c>
      <c r="U2760" s="12" t="str">
        <f>TEXT(Table1[[#This Row],[Date Created Conversion (Launched at)]],"mmmm")</f>
        <v>September</v>
      </c>
      <c r="V2760" s="12">
        <f>YEAR(Table1[[#This Row],[Date Created Conversion (Launched at)]])</f>
        <v>2016</v>
      </c>
    </row>
    <row r="2761" spans="1:22" ht="43" x14ac:dyDescent="0.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 s="8">
        <v>1468658866</v>
      </c>
      <c r="J2761" s="8">
        <v>1464943666</v>
      </c>
      <c r="K2761" t="b">
        <v>0</v>
      </c>
      <c r="L2761">
        <v>2</v>
      </c>
      <c r="M2761" t="b">
        <v>0</v>
      </c>
      <c r="N2761" s="5">
        <f>Table1[[#This Row],[pledged]]/Table1[[#This Row],[backers_count]]</f>
        <v>52.5</v>
      </c>
      <c r="O2761" s="1">
        <f t="shared" si="131"/>
        <v>11</v>
      </c>
      <c r="P2761" s="5" t="s">
        <v>8303</v>
      </c>
      <c r="Q2761" s="1" t="s">
        <v>8323</v>
      </c>
      <c r="R2761" s="1" t="s">
        <v>8359</v>
      </c>
      <c r="S2761" s="9">
        <f t="shared" si="129"/>
        <v>42524.36650462963</v>
      </c>
      <c r="T2761" s="11">
        <f t="shared" si="130"/>
        <v>42567.36650462963</v>
      </c>
      <c r="U2761" s="12" t="str">
        <f>TEXT(Table1[[#This Row],[Date Created Conversion (Launched at)]],"mmmm")</f>
        <v>June</v>
      </c>
      <c r="V2761" s="12">
        <f>YEAR(Table1[[#This Row],[Date Created Conversion (Launched at)]])</f>
        <v>2016</v>
      </c>
    </row>
    <row r="2762" spans="1:22" ht="43" x14ac:dyDescent="0.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 s="8">
        <v>1371726258</v>
      </c>
      <c r="J2762" s="8">
        <v>1369134258</v>
      </c>
      <c r="K2762" t="b">
        <v>0</v>
      </c>
      <c r="L2762">
        <v>0</v>
      </c>
      <c r="M2762" t="b">
        <v>0</v>
      </c>
      <c r="N2762" s="5" t="e">
        <f>Table1[[#This Row],[pledged]]/Table1[[#This Row],[backers_count]]</f>
        <v>#DIV/0!</v>
      </c>
      <c r="O2762" s="1">
        <f t="shared" si="131"/>
        <v>0</v>
      </c>
      <c r="P2762" s="5" t="s">
        <v>8303</v>
      </c>
      <c r="Q2762" s="1" t="s">
        <v>8323</v>
      </c>
      <c r="R2762" s="1" t="s">
        <v>8359</v>
      </c>
      <c r="S2762" s="9">
        <f t="shared" si="129"/>
        <v>41415.461319444446</v>
      </c>
      <c r="T2762" s="11">
        <f t="shared" si="130"/>
        <v>41445.461319444446</v>
      </c>
      <c r="U2762" s="12" t="str">
        <f>TEXT(Table1[[#This Row],[Date Created Conversion (Launched at)]],"mmmm")</f>
        <v>May</v>
      </c>
      <c r="V2762" s="12">
        <f>YEAR(Table1[[#This Row],[Date Created Conversion (Launched at)]])</f>
        <v>2013</v>
      </c>
    </row>
    <row r="2763" spans="1:22" ht="28.7" x14ac:dyDescent="0.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 s="8">
        <v>1357176693</v>
      </c>
      <c r="J2763" s="8">
        <v>1354584693</v>
      </c>
      <c r="K2763" t="b">
        <v>0</v>
      </c>
      <c r="L2763">
        <v>4</v>
      </c>
      <c r="M2763" t="b">
        <v>0</v>
      </c>
      <c r="N2763" s="5">
        <f>Table1[[#This Row],[pledged]]/Table1[[#This Row],[backers_count]]</f>
        <v>9</v>
      </c>
      <c r="O2763" s="1">
        <f t="shared" si="131"/>
        <v>1</v>
      </c>
      <c r="P2763" s="5" t="s">
        <v>8303</v>
      </c>
      <c r="Q2763" s="1" t="s">
        <v>8323</v>
      </c>
      <c r="R2763" s="1" t="s">
        <v>8359</v>
      </c>
      <c r="S2763" s="9">
        <f t="shared" si="129"/>
        <v>41247.063576388886</v>
      </c>
      <c r="T2763" s="11">
        <f t="shared" si="130"/>
        <v>41277.063576388886</v>
      </c>
      <c r="U2763" s="12" t="str">
        <f>TEXT(Table1[[#This Row],[Date Created Conversion (Launched at)]],"mmmm")</f>
        <v>December</v>
      </c>
      <c r="V2763" s="12">
        <f>YEAR(Table1[[#This Row],[Date Created Conversion (Launched at)]])</f>
        <v>2012</v>
      </c>
    </row>
    <row r="2764" spans="1:22" ht="43" x14ac:dyDescent="0.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 s="8">
        <v>1332114795</v>
      </c>
      <c r="J2764" s="8">
        <v>1326934395</v>
      </c>
      <c r="K2764" t="b">
        <v>0</v>
      </c>
      <c r="L2764">
        <v>1</v>
      </c>
      <c r="M2764" t="b">
        <v>0</v>
      </c>
      <c r="N2764" s="5">
        <f>Table1[[#This Row],[pledged]]/Table1[[#This Row],[backers_count]]</f>
        <v>25</v>
      </c>
      <c r="O2764" s="1">
        <f t="shared" si="131"/>
        <v>1</v>
      </c>
      <c r="P2764" s="5" t="s">
        <v>8303</v>
      </c>
      <c r="Q2764" s="1" t="s">
        <v>8323</v>
      </c>
      <c r="R2764" s="1" t="s">
        <v>8359</v>
      </c>
      <c r="S2764" s="9">
        <f t="shared" si="129"/>
        <v>40927.036979166667</v>
      </c>
      <c r="T2764" s="11">
        <f t="shared" si="130"/>
        <v>40986.995312500003</v>
      </c>
      <c r="U2764" s="12" t="str">
        <f>TEXT(Table1[[#This Row],[Date Created Conversion (Launched at)]],"mmmm")</f>
        <v>January</v>
      </c>
      <c r="V2764" s="12">
        <f>YEAR(Table1[[#This Row],[Date Created Conversion (Launched at)]])</f>
        <v>2012</v>
      </c>
    </row>
    <row r="2765" spans="1:22" ht="28.7" x14ac:dyDescent="0.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 s="8">
        <v>1369403684</v>
      </c>
      <c r="J2765" s="8">
        <v>1365515684</v>
      </c>
      <c r="K2765" t="b">
        <v>0</v>
      </c>
      <c r="L2765">
        <v>3</v>
      </c>
      <c r="M2765" t="b">
        <v>0</v>
      </c>
      <c r="N2765" s="5">
        <f>Table1[[#This Row],[pledged]]/Table1[[#This Row],[backers_count]]</f>
        <v>30</v>
      </c>
      <c r="O2765" s="1">
        <f t="shared" si="131"/>
        <v>0</v>
      </c>
      <c r="P2765" s="5" t="s">
        <v>8303</v>
      </c>
      <c r="Q2765" s="1" t="s">
        <v>8323</v>
      </c>
      <c r="R2765" s="1" t="s">
        <v>8359</v>
      </c>
      <c r="S2765" s="9">
        <f t="shared" si="129"/>
        <v>41373.579675925925</v>
      </c>
      <c r="T2765" s="11">
        <f t="shared" si="130"/>
        <v>41418.579675925925</v>
      </c>
      <c r="U2765" s="12" t="str">
        <f>TEXT(Table1[[#This Row],[Date Created Conversion (Launched at)]],"mmmm")</f>
        <v>April</v>
      </c>
      <c r="V2765" s="12">
        <f>YEAR(Table1[[#This Row],[Date Created Conversion (Launched at)]])</f>
        <v>2013</v>
      </c>
    </row>
    <row r="2766" spans="1:22" ht="43" x14ac:dyDescent="0.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 s="8">
        <v>1338404400</v>
      </c>
      <c r="J2766" s="8">
        <v>1335855631</v>
      </c>
      <c r="K2766" t="b">
        <v>0</v>
      </c>
      <c r="L2766">
        <v>4</v>
      </c>
      <c r="M2766" t="b">
        <v>0</v>
      </c>
      <c r="N2766" s="5">
        <f>Table1[[#This Row],[pledged]]/Table1[[#This Row],[backers_count]]</f>
        <v>11.25</v>
      </c>
      <c r="O2766" s="1">
        <f t="shared" si="131"/>
        <v>1</v>
      </c>
      <c r="P2766" s="5" t="s">
        <v>8303</v>
      </c>
      <c r="Q2766" s="1" t="s">
        <v>8323</v>
      </c>
      <c r="R2766" s="1" t="s">
        <v>8359</v>
      </c>
      <c r="S2766" s="9">
        <f t="shared" si="129"/>
        <v>41030.292025462964</v>
      </c>
      <c r="T2766" s="11">
        <f t="shared" si="130"/>
        <v>41059.791666666664</v>
      </c>
      <c r="U2766" s="12" t="str">
        <f>TEXT(Table1[[#This Row],[Date Created Conversion (Launched at)]],"mmmm")</f>
        <v>May</v>
      </c>
      <c r="V2766" s="12">
        <f>YEAR(Table1[[#This Row],[Date Created Conversion (Launched at)]])</f>
        <v>2012</v>
      </c>
    </row>
    <row r="2767" spans="1:22" ht="43" x14ac:dyDescent="0.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 s="8">
        <v>1351432428</v>
      </c>
      <c r="J2767" s="8">
        <v>1350050028</v>
      </c>
      <c r="K2767" t="b">
        <v>0</v>
      </c>
      <c r="L2767">
        <v>0</v>
      </c>
      <c r="M2767" t="b">
        <v>0</v>
      </c>
      <c r="N2767" s="5" t="e">
        <f>Table1[[#This Row],[pledged]]/Table1[[#This Row],[backers_count]]</f>
        <v>#DIV/0!</v>
      </c>
      <c r="O2767" s="1">
        <f t="shared" si="131"/>
        <v>0</v>
      </c>
      <c r="P2767" s="5" t="s">
        <v>8303</v>
      </c>
      <c r="Q2767" s="1" t="s">
        <v>8323</v>
      </c>
      <c r="R2767" s="1" t="s">
        <v>8359</v>
      </c>
      <c r="S2767" s="9">
        <f t="shared" si="129"/>
        <v>41194.579027777778</v>
      </c>
      <c r="T2767" s="11">
        <f t="shared" si="130"/>
        <v>41210.579027777778</v>
      </c>
      <c r="U2767" s="12" t="str">
        <f>TEXT(Table1[[#This Row],[Date Created Conversion (Launched at)]],"mmmm")</f>
        <v>October</v>
      </c>
      <c r="V2767" s="12">
        <f>YEAR(Table1[[#This Row],[Date Created Conversion (Launched at)]])</f>
        <v>2012</v>
      </c>
    </row>
    <row r="2768" spans="1:22" ht="43" x14ac:dyDescent="0.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 s="8">
        <v>1313078518</v>
      </c>
      <c r="J2768" s="8">
        <v>1310486518</v>
      </c>
      <c r="K2768" t="b">
        <v>0</v>
      </c>
      <c r="L2768">
        <v>4</v>
      </c>
      <c r="M2768" t="b">
        <v>0</v>
      </c>
      <c r="N2768" s="5">
        <f>Table1[[#This Row],[pledged]]/Table1[[#This Row],[backers_count]]</f>
        <v>25</v>
      </c>
      <c r="O2768" s="1">
        <f t="shared" si="131"/>
        <v>2</v>
      </c>
      <c r="P2768" s="5" t="s">
        <v>8303</v>
      </c>
      <c r="Q2768" s="1" t="s">
        <v>8323</v>
      </c>
      <c r="R2768" s="1" t="s">
        <v>8359</v>
      </c>
      <c r="S2768" s="9">
        <f t="shared" si="129"/>
        <v>40736.668032407411</v>
      </c>
      <c r="T2768" s="11">
        <f t="shared" si="130"/>
        <v>40766.668032407411</v>
      </c>
      <c r="U2768" s="12" t="str">
        <f>TEXT(Table1[[#This Row],[Date Created Conversion (Launched at)]],"mmmm")</f>
        <v>July</v>
      </c>
      <c r="V2768" s="12">
        <f>YEAR(Table1[[#This Row],[Date Created Conversion (Launched at)]])</f>
        <v>2011</v>
      </c>
    </row>
    <row r="2769" spans="1:22" ht="43" x14ac:dyDescent="0.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 s="8">
        <v>1439766050</v>
      </c>
      <c r="J2769" s="8">
        <v>1434582050</v>
      </c>
      <c r="K2769" t="b">
        <v>0</v>
      </c>
      <c r="L2769">
        <v>3</v>
      </c>
      <c r="M2769" t="b">
        <v>0</v>
      </c>
      <c r="N2769" s="5">
        <f>Table1[[#This Row],[pledged]]/Table1[[#This Row],[backers_count]]</f>
        <v>11.333333333333334</v>
      </c>
      <c r="O2769" s="1">
        <f t="shared" si="131"/>
        <v>1</v>
      </c>
      <c r="P2769" s="5" t="s">
        <v>8303</v>
      </c>
      <c r="Q2769" s="1" t="s">
        <v>8323</v>
      </c>
      <c r="R2769" s="1" t="s">
        <v>8359</v>
      </c>
      <c r="S2769" s="9">
        <f t="shared" si="129"/>
        <v>42172.958912037036</v>
      </c>
      <c r="T2769" s="11">
        <f t="shared" si="130"/>
        <v>42232.958912037036</v>
      </c>
      <c r="U2769" s="12" t="str">
        <f>TEXT(Table1[[#This Row],[Date Created Conversion (Launched at)]],"mmmm")</f>
        <v>June</v>
      </c>
      <c r="V2769" s="12">
        <f>YEAR(Table1[[#This Row],[Date Created Conversion (Launched at)]])</f>
        <v>2015</v>
      </c>
    </row>
    <row r="2770" spans="1:22" ht="43" x14ac:dyDescent="0.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 s="8">
        <v>1333028723</v>
      </c>
      <c r="J2770" s="8">
        <v>1330440323</v>
      </c>
      <c r="K2770" t="b">
        <v>0</v>
      </c>
      <c r="L2770">
        <v>34</v>
      </c>
      <c r="M2770" t="b">
        <v>0</v>
      </c>
      <c r="N2770" s="5">
        <f>Table1[[#This Row],[pledged]]/Table1[[#This Row],[backers_count]]</f>
        <v>29.470588235294116</v>
      </c>
      <c r="O2770" s="1">
        <f t="shared" si="131"/>
        <v>14</v>
      </c>
      <c r="P2770" s="5" t="s">
        <v>8303</v>
      </c>
      <c r="Q2770" s="1" t="s">
        <v>8323</v>
      </c>
      <c r="R2770" s="1" t="s">
        <v>8359</v>
      </c>
      <c r="S2770" s="9">
        <f t="shared" si="129"/>
        <v>40967.614849537036</v>
      </c>
      <c r="T2770" s="11">
        <f t="shared" si="130"/>
        <v>40997.573182870372</v>
      </c>
      <c r="U2770" s="12" t="str">
        <f>TEXT(Table1[[#This Row],[Date Created Conversion (Launched at)]],"mmmm")</f>
        <v>February</v>
      </c>
      <c r="V2770" s="12">
        <f>YEAR(Table1[[#This Row],[Date Created Conversion (Launched at)]])</f>
        <v>2012</v>
      </c>
    </row>
    <row r="2771" spans="1:22" ht="43" x14ac:dyDescent="0.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 s="8">
        <v>1401997790</v>
      </c>
      <c r="J2771" s="8">
        <v>1397677790</v>
      </c>
      <c r="K2771" t="b">
        <v>0</v>
      </c>
      <c r="L2771">
        <v>2</v>
      </c>
      <c r="M2771" t="b">
        <v>0</v>
      </c>
      <c r="N2771" s="5">
        <f>Table1[[#This Row],[pledged]]/Table1[[#This Row],[backers_count]]</f>
        <v>1</v>
      </c>
      <c r="O2771" s="1">
        <f t="shared" si="131"/>
        <v>0</v>
      </c>
      <c r="P2771" s="5" t="s">
        <v>8303</v>
      </c>
      <c r="Q2771" s="1" t="s">
        <v>8323</v>
      </c>
      <c r="R2771" s="1" t="s">
        <v>8359</v>
      </c>
      <c r="S2771" s="9">
        <f t="shared" si="129"/>
        <v>41745.826273148152</v>
      </c>
      <c r="T2771" s="11">
        <f t="shared" si="130"/>
        <v>41795.826273148152</v>
      </c>
      <c r="U2771" s="12" t="str">
        <f>TEXT(Table1[[#This Row],[Date Created Conversion (Launched at)]],"mmmm")</f>
        <v>April</v>
      </c>
      <c r="V2771" s="12">
        <f>YEAR(Table1[[#This Row],[Date Created Conversion (Launched at)]])</f>
        <v>2014</v>
      </c>
    </row>
    <row r="2772" spans="1:22" ht="43" x14ac:dyDescent="0.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 s="8">
        <v>1395158130</v>
      </c>
      <c r="J2772" s="8">
        <v>1392569730</v>
      </c>
      <c r="K2772" t="b">
        <v>0</v>
      </c>
      <c r="L2772">
        <v>33</v>
      </c>
      <c r="M2772" t="b">
        <v>0</v>
      </c>
      <c r="N2772" s="5">
        <f>Table1[[#This Row],[pledged]]/Table1[[#This Row],[backers_count]]</f>
        <v>63.098484848484851</v>
      </c>
      <c r="O2772" s="1">
        <f t="shared" si="131"/>
        <v>10</v>
      </c>
      <c r="P2772" s="5" t="s">
        <v>8303</v>
      </c>
      <c r="Q2772" s="1" t="s">
        <v>8323</v>
      </c>
      <c r="R2772" s="1" t="s">
        <v>8359</v>
      </c>
      <c r="S2772" s="9">
        <f t="shared" si="129"/>
        <v>41686.705208333333</v>
      </c>
      <c r="T2772" s="11">
        <f t="shared" si="130"/>
        <v>41716.663541666669</v>
      </c>
      <c r="U2772" s="12" t="str">
        <f>TEXT(Table1[[#This Row],[Date Created Conversion (Launched at)]],"mmmm")</f>
        <v>February</v>
      </c>
      <c r="V2772" s="12">
        <f>YEAR(Table1[[#This Row],[Date Created Conversion (Launched at)]])</f>
        <v>2014</v>
      </c>
    </row>
    <row r="2773" spans="1:22" ht="43" x14ac:dyDescent="0.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 s="8">
        <v>1359738000</v>
      </c>
      <c r="J2773" s="8">
        <v>1355489140</v>
      </c>
      <c r="K2773" t="b">
        <v>0</v>
      </c>
      <c r="L2773">
        <v>0</v>
      </c>
      <c r="M2773" t="b">
        <v>0</v>
      </c>
      <c r="N2773" s="5" t="e">
        <f>Table1[[#This Row],[pledged]]/Table1[[#This Row],[backers_count]]</f>
        <v>#DIV/0!</v>
      </c>
      <c r="O2773" s="1">
        <f t="shared" si="131"/>
        <v>0</v>
      </c>
      <c r="P2773" s="5" t="s">
        <v>8303</v>
      </c>
      <c r="Q2773" s="1" t="s">
        <v>8323</v>
      </c>
      <c r="R2773" s="1" t="s">
        <v>8359</v>
      </c>
      <c r="S2773" s="9">
        <f t="shared" si="129"/>
        <v>41257.531712962962</v>
      </c>
      <c r="T2773" s="11">
        <f t="shared" si="130"/>
        <v>41306.708333333336</v>
      </c>
      <c r="U2773" s="12" t="str">
        <f>TEXT(Table1[[#This Row],[Date Created Conversion (Launched at)]],"mmmm")</f>
        <v>December</v>
      </c>
      <c r="V2773" s="12">
        <f>YEAR(Table1[[#This Row],[Date Created Conversion (Launched at)]])</f>
        <v>2012</v>
      </c>
    </row>
    <row r="2774" spans="1:22" ht="43" x14ac:dyDescent="0.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 s="8">
        <v>1381006294</v>
      </c>
      <c r="J2774" s="8">
        <v>1379710294</v>
      </c>
      <c r="K2774" t="b">
        <v>0</v>
      </c>
      <c r="L2774">
        <v>0</v>
      </c>
      <c r="M2774" t="b">
        <v>0</v>
      </c>
      <c r="N2774" s="5" t="e">
        <f>Table1[[#This Row],[pledged]]/Table1[[#This Row],[backers_count]]</f>
        <v>#DIV/0!</v>
      </c>
      <c r="O2774" s="1">
        <f t="shared" si="131"/>
        <v>0</v>
      </c>
      <c r="P2774" s="5" t="s">
        <v>8303</v>
      </c>
      <c r="Q2774" s="1" t="s">
        <v>8323</v>
      </c>
      <c r="R2774" s="1" t="s">
        <v>8359</v>
      </c>
      <c r="S2774" s="9">
        <f t="shared" si="129"/>
        <v>41537.869143518517</v>
      </c>
      <c r="T2774" s="11">
        <f t="shared" si="130"/>
        <v>41552.869143518517</v>
      </c>
      <c r="U2774" s="12" t="str">
        <f>TEXT(Table1[[#This Row],[Date Created Conversion (Launched at)]],"mmmm")</f>
        <v>September</v>
      </c>
      <c r="V2774" s="12">
        <f>YEAR(Table1[[#This Row],[Date Created Conversion (Launched at)]])</f>
        <v>2013</v>
      </c>
    </row>
    <row r="2775" spans="1:22" ht="43" x14ac:dyDescent="0.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 s="8">
        <v>1461530721</v>
      </c>
      <c r="J2775" s="8">
        <v>1460666721</v>
      </c>
      <c r="K2775" t="b">
        <v>0</v>
      </c>
      <c r="L2775">
        <v>1</v>
      </c>
      <c r="M2775" t="b">
        <v>0</v>
      </c>
      <c r="N2775" s="5">
        <f>Table1[[#This Row],[pledged]]/Table1[[#This Row],[backers_count]]</f>
        <v>1</v>
      </c>
      <c r="O2775" s="1">
        <f t="shared" si="131"/>
        <v>0</v>
      </c>
      <c r="P2775" s="5" t="s">
        <v>8303</v>
      </c>
      <c r="Q2775" s="1" t="s">
        <v>8323</v>
      </c>
      <c r="R2775" s="1" t="s">
        <v>8359</v>
      </c>
      <c r="S2775" s="9">
        <f t="shared" si="129"/>
        <v>42474.86482638889</v>
      </c>
      <c r="T2775" s="11">
        <f t="shared" si="130"/>
        <v>42484.86482638889</v>
      </c>
      <c r="U2775" s="12" t="str">
        <f>TEXT(Table1[[#This Row],[Date Created Conversion (Launched at)]],"mmmm")</f>
        <v>April</v>
      </c>
      <c r="V2775" s="12">
        <f>YEAR(Table1[[#This Row],[Date Created Conversion (Launched at)]])</f>
        <v>2016</v>
      </c>
    </row>
    <row r="2776" spans="1:22" ht="43" x14ac:dyDescent="0.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 s="8">
        <v>1362711728</v>
      </c>
      <c r="J2776" s="8">
        <v>1360119728</v>
      </c>
      <c r="K2776" t="b">
        <v>0</v>
      </c>
      <c r="L2776">
        <v>13</v>
      </c>
      <c r="M2776" t="b">
        <v>0</v>
      </c>
      <c r="N2776" s="5">
        <f>Table1[[#This Row],[pledged]]/Table1[[#This Row],[backers_count]]</f>
        <v>43.846153846153847</v>
      </c>
      <c r="O2776" s="1">
        <f t="shared" si="131"/>
        <v>14</v>
      </c>
      <c r="P2776" s="5" t="s">
        <v>8303</v>
      </c>
      <c r="Q2776" s="1" t="s">
        <v>8323</v>
      </c>
      <c r="R2776" s="1" t="s">
        <v>8359</v>
      </c>
      <c r="S2776" s="9">
        <f t="shared" si="129"/>
        <v>41311.126481481479</v>
      </c>
      <c r="T2776" s="11">
        <f t="shared" si="130"/>
        <v>41341.126481481479</v>
      </c>
      <c r="U2776" s="12" t="str">
        <f>TEXT(Table1[[#This Row],[Date Created Conversion (Launched at)]],"mmmm")</f>
        <v>February</v>
      </c>
      <c r="V2776" s="12">
        <f>YEAR(Table1[[#This Row],[Date Created Conversion (Launched at)]])</f>
        <v>2013</v>
      </c>
    </row>
    <row r="2777" spans="1:22" ht="43" x14ac:dyDescent="0.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 s="8">
        <v>1323994754</v>
      </c>
      <c r="J2777" s="8">
        <v>1321402754</v>
      </c>
      <c r="K2777" t="b">
        <v>0</v>
      </c>
      <c r="L2777">
        <v>2</v>
      </c>
      <c r="M2777" t="b">
        <v>0</v>
      </c>
      <c r="N2777" s="5">
        <f>Table1[[#This Row],[pledged]]/Table1[[#This Row],[backers_count]]</f>
        <v>75</v>
      </c>
      <c r="O2777" s="1">
        <f t="shared" si="131"/>
        <v>3</v>
      </c>
      <c r="P2777" s="5" t="s">
        <v>8303</v>
      </c>
      <c r="Q2777" s="1" t="s">
        <v>8323</v>
      </c>
      <c r="R2777" s="1" t="s">
        <v>8359</v>
      </c>
      <c r="S2777" s="9">
        <f t="shared" si="129"/>
        <v>40863.013356481482</v>
      </c>
      <c r="T2777" s="11">
        <f t="shared" si="130"/>
        <v>40893.013356481482</v>
      </c>
      <c r="U2777" s="12" t="str">
        <f>TEXT(Table1[[#This Row],[Date Created Conversion (Launched at)]],"mmmm")</f>
        <v>November</v>
      </c>
      <c r="V2777" s="12">
        <f>YEAR(Table1[[#This Row],[Date Created Conversion (Launched at)]])</f>
        <v>2011</v>
      </c>
    </row>
    <row r="2778" spans="1:22" ht="57.35" x14ac:dyDescent="0.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 s="8">
        <v>1434092876</v>
      </c>
      <c r="J2778" s="8">
        <v>1431414476</v>
      </c>
      <c r="K2778" t="b">
        <v>0</v>
      </c>
      <c r="L2778">
        <v>36</v>
      </c>
      <c r="M2778" t="b">
        <v>0</v>
      </c>
      <c r="N2778" s="5">
        <f>Table1[[#This Row],[pledged]]/Table1[[#This Row],[backers_count]]</f>
        <v>45.972222222222221</v>
      </c>
      <c r="O2778" s="1">
        <f t="shared" si="131"/>
        <v>8</v>
      </c>
      <c r="P2778" s="5" t="s">
        <v>8303</v>
      </c>
      <c r="Q2778" s="1" t="s">
        <v>8323</v>
      </c>
      <c r="R2778" s="1" t="s">
        <v>8359</v>
      </c>
      <c r="S2778" s="9">
        <f t="shared" si="129"/>
        <v>42136.297175925924</v>
      </c>
      <c r="T2778" s="11">
        <f t="shared" si="130"/>
        <v>42167.297175925924</v>
      </c>
      <c r="U2778" s="12" t="str">
        <f>TEXT(Table1[[#This Row],[Date Created Conversion (Launched at)]],"mmmm")</f>
        <v>May</v>
      </c>
      <c r="V2778" s="12">
        <f>YEAR(Table1[[#This Row],[Date Created Conversion (Launched at)]])</f>
        <v>2015</v>
      </c>
    </row>
    <row r="2779" spans="1:22" ht="43" x14ac:dyDescent="0.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 s="8">
        <v>1437149004</v>
      </c>
      <c r="J2779" s="8">
        <v>1434557004</v>
      </c>
      <c r="K2779" t="b">
        <v>0</v>
      </c>
      <c r="L2779">
        <v>1</v>
      </c>
      <c r="M2779" t="b">
        <v>0</v>
      </c>
      <c r="N2779" s="5">
        <f>Table1[[#This Row],[pledged]]/Table1[[#This Row],[backers_count]]</f>
        <v>10</v>
      </c>
      <c r="O2779" s="1">
        <f t="shared" si="131"/>
        <v>0</v>
      </c>
      <c r="P2779" s="5" t="s">
        <v>8303</v>
      </c>
      <c r="Q2779" s="1" t="s">
        <v>8323</v>
      </c>
      <c r="R2779" s="1" t="s">
        <v>8359</v>
      </c>
      <c r="S2779" s="9">
        <f t="shared" si="129"/>
        <v>42172.669027777782</v>
      </c>
      <c r="T2779" s="11">
        <f t="shared" si="130"/>
        <v>42202.669027777782</v>
      </c>
      <c r="U2779" s="12" t="str">
        <f>TEXT(Table1[[#This Row],[Date Created Conversion (Launched at)]],"mmmm")</f>
        <v>June</v>
      </c>
      <c r="V2779" s="12">
        <f>YEAR(Table1[[#This Row],[Date Created Conversion (Launched at)]])</f>
        <v>2015</v>
      </c>
    </row>
    <row r="2780" spans="1:22" ht="57.35" x14ac:dyDescent="0.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 s="8">
        <v>1409009306</v>
      </c>
      <c r="J2780" s="8">
        <v>1406417306</v>
      </c>
      <c r="K2780" t="b">
        <v>0</v>
      </c>
      <c r="L2780">
        <v>15</v>
      </c>
      <c r="M2780" t="b">
        <v>0</v>
      </c>
      <c r="N2780" s="5">
        <f>Table1[[#This Row],[pledged]]/Table1[[#This Row],[backers_count]]</f>
        <v>93.666666666666671</v>
      </c>
      <c r="O2780" s="1">
        <f t="shared" si="131"/>
        <v>26</v>
      </c>
      <c r="P2780" s="5" t="s">
        <v>8303</v>
      </c>
      <c r="Q2780" s="1" t="s">
        <v>8323</v>
      </c>
      <c r="R2780" s="1" t="s">
        <v>8359</v>
      </c>
      <c r="S2780" s="9">
        <f t="shared" si="129"/>
        <v>41846.978078703702</v>
      </c>
      <c r="T2780" s="11">
        <f t="shared" si="130"/>
        <v>41876.978078703702</v>
      </c>
      <c r="U2780" s="12" t="str">
        <f>TEXT(Table1[[#This Row],[Date Created Conversion (Launched at)]],"mmmm")</f>
        <v>July</v>
      </c>
      <c r="V2780" s="12">
        <f>YEAR(Table1[[#This Row],[Date Created Conversion (Launched at)]])</f>
        <v>2014</v>
      </c>
    </row>
    <row r="2781" spans="1:22" ht="43" x14ac:dyDescent="0.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 s="8">
        <v>1448204621</v>
      </c>
      <c r="J2781" s="8">
        <v>1445609021</v>
      </c>
      <c r="K2781" t="b">
        <v>0</v>
      </c>
      <c r="L2781">
        <v>1</v>
      </c>
      <c r="M2781" t="b">
        <v>0</v>
      </c>
      <c r="N2781" s="5">
        <f>Table1[[#This Row],[pledged]]/Table1[[#This Row],[backers_count]]</f>
        <v>53</v>
      </c>
      <c r="O2781" s="1">
        <f t="shared" si="131"/>
        <v>2</v>
      </c>
      <c r="P2781" s="5" t="s">
        <v>8303</v>
      </c>
      <c r="Q2781" s="1" t="s">
        <v>8323</v>
      </c>
      <c r="R2781" s="1" t="s">
        <v>8359</v>
      </c>
      <c r="S2781" s="9">
        <f t="shared" si="129"/>
        <v>42300.585891203707</v>
      </c>
      <c r="T2781" s="11">
        <f t="shared" si="130"/>
        <v>42330.627557870372</v>
      </c>
      <c r="U2781" s="12" t="str">
        <f>TEXT(Table1[[#This Row],[Date Created Conversion (Launched at)]],"mmmm")</f>
        <v>October</v>
      </c>
      <c r="V2781" s="12">
        <f>YEAR(Table1[[#This Row],[Date Created Conversion (Launched at)]])</f>
        <v>2015</v>
      </c>
    </row>
    <row r="2782" spans="1:22" ht="28.7" x14ac:dyDescent="0.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 s="8">
        <v>1489142688</v>
      </c>
      <c r="J2782" s="8">
        <v>1486550688</v>
      </c>
      <c r="K2782" t="b">
        <v>0</v>
      </c>
      <c r="L2782">
        <v>0</v>
      </c>
      <c r="M2782" t="b">
        <v>0</v>
      </c>
      <c r="N2782" s="5" t="e">
        <f>Table1[[#This Row],[pledged]]/Table1[[#This Row],[backers_count]]</f>
        <v>#DIV/0!</v>
      </c>
      <c r="O2782" s="1">
        <f t="shared" si="131"/>
        <v>0</v>
      </c>
      <c r="P2782" s="5" t="s">
        <v>8303</v>
      </c>
      <c r="Q2782" s="1" t="s">
        <v>8323</v>
      </c>
      <c r="R2782" s="1" t="s">
        <v>8359</v>
      </c>
      <c r="S2782" s="9">
        <f t="shared" si="129"/>
        <v>42774.447777777779</v>
      </c>
      <c r="T2782" s="11">
        <f t="shared" si="130"/>
        <v>42804.447777777779</v>
      </c>
      <c r="U2782" s="12" t="str">
        <f>TEXT(Table1[[#This Row],[Date Created Conversion (Launched at)]],"mmmm")</f>
        <v>February</v>
      </c>
      <c r="V2782" s="12">
        <f>YEAR(Table1[[#This Row],[Date Created Conversion (Launched at)]])</f>
        <v>2017</v>
      </c>
    </row>
    <row r="2783" spans="1:22" ht="28.7" x14ac:dyDescent="0.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 s="8">
        <v>1423724400</v>
      </c>
      <c r="J2783" s="8">
        <v>1421274954</v>
      </c>
      <c r="K2783" t="b">
        <v>0</v>
      </c>
      <c r="L2783">
        <v>28</v>
      </c>
      <c r="M2783" t="b">
        <v>1</v>
      </c>
      <c r="N2783" s="5">
        <f>Table1[[#This Row],[pledged]]/Table1[[#This Row],[backers_count]]</f>
        <v>47</v>
      </c>
      <c r="O2783" s="1">
        <f t="shared" si="131"/>
        <v>105</v>
      </c>
      <c r="P2783" s="5" t="s">
        <v>8270</v>
      </c>
      <c r="Q2783" s="1" t="s">
        <v>8318</v>
      </c>
      <c r="R2783" s="1" t="s">
        <v>8319</v>
      </c>
      <c r="S2783" s="9">
        <f t="shared" si="129"/>
        <v>42018.94159722222</v>
      </c>
      <c r="T2783" s="11">
        <f t="shared" si="130"/>
        <v>42047.291666666672</v>
      </c>
      <c r="U2783" s="12" t="str">
        <f>TEXT(Table1[[#This Row],[Date Created Conversion (Launched at)]],"mmmm")</f>
        <v>January</v>
      </c>
      <c r="V2783" s="12">
        <f>YEAR(Table1[[#This Row],[Date Created Conversion (Launched at)]])</f>
        <v>2015</v>
      </c>
    </row>
    <row r="2784" spans="1:22" ht="28.7" x14ac:dyDescent="0.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 s="8">
        <v>1424149140</v>
      </c>
      <c r="J2784" s="8">
        <v>1421964718</v>
      </c>
      <c r="K2784" t="b">
        <v>0</v>
      </c>
      <c r="L2784">
        <v>18</v>
      </c>
      <c r="M2784" t="b">
        <v>1</v>
      </c>
      <c r="N2784" s="5">
        <f>Table1[[#This Row],[pledged]]/Table1[[#This Row],[backers_count]]</f>
        <v>66.666666666666671</v>
      </c>
      <c r="O2784" s="1">
        <f t="shared" si="131"/>
        <v>120</v>
      </c>
      <c r="P2784" s="5" t="s">
        <v>8270</v>
      </c>
      <c r="Q2784" s="1" t="s">
        <v>8318</v>
      </c>
      <c r="R2784" s="1" t="s">
        <v>8319</v>
      </c>
      <c r="S2784" s="9">
        <f t="shared" si="129"/>
        <v>42026.924976851849</v>
      </c>
      <c r="T2784" s="11">
        <f t="shared" si="130"/>
        <v>42052.207638888889</v>
      </c>
      <c r="U2784" s="12" t="str">
        <f>TEXT(Table1[[#This Row],[Date Created Conversion (Launched at)]],"mmmm")</f>
        <v>January</v>
      </c>
      <c r="V2784" s="12">
        <f>YEAR(Table1[[#This Row],[Date Created Conversion (Launched at)]])</f>
        <v>2015</v>
      </c>
    </row>
    <row r="2785" spans="1:22" ht="43" x14ac:dyDescent="0.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 s="8">
        <v>1429793446</v>
      </c>
      <c r="J2785" s="8">
        <v>1428583846</v>
      </c>
      <c r="K2785" t="b">
        <v>0</v>
      </c>
      <c r="L2785">
        <v>61</v>
      </c>
      <c r="M2785" t="b">
        <v>1</v>
      </c>
      <c r="N2785" s="5">
        <f>Table1[[#This Row],[pledged]]/Table1[[#This Row],[backers_count]]</f>
        <v>18.770491803278688</v>
      </c>
      <c r="O2785" s="1">
        <f t="shared" si="131"/>
        <v>115</v>
      </c>
      <c r="P2785" s="5" t="s">
        <v>8270</v>
      </c>
      <c r="Q2785" s="1" t="s">
        <v>8318</v>
      </c>
      <c r="R2785" s="1" t="s">
        <v>8319</v>
      </c>
      <c r="S2785" s="9">
        <f t="shared" si="129"/>
        <v>42103.535254629634</v>
      </c>
      <c r="T2785" s="11">
        <f t="shared" si="130"/>
        <v>42117.535254629634</v>
      </c>
      <c r="U2785" s="12" t="str">
        <f>TEXT(Table1[[#This Row],[Date Created Conversion (Launched at)]],"mmmm")</f>
        <v>April</v>
      </c>
      <c r="V2785" s="12">
        <f>YEAR(Table1[[#This Row],[Date Created Conversion (Launched at)]])</f>
        <v>2015</v>
      </c>
    </row>
    <row r="2786" spans="1:22" ht="43" x14ac:dyDescent="0.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 s="8">
        <v>1414608843</v>
      </c>
      <c r="J2786" s="8">
        <v>1412794443</v>
      </c>
      <c r="K2786" t="b">
        <v>0</v>
      </c>
      <c r="L2786">
        <v>108</v>
      </c>
      <c r="M2786" t="b">
        <v>1</v>
      </c>
      <c r="N2786" s="5">
        <f>Table1[[#This Row],[pledged]]/Table1[[#This Row],[backers_count]]</f>
        <v>66.111111111111114</v>
      </c>
      <c r="O2786" s="1">
        <f t="shared" si="131"/>
        <v>119</v>
      </c>
      <c r="P2786" s="5" t="s">
        <v>8270</v>
      </c>
      <c r="Q2786" s="1" t="s">
        <v>8318</v>
      </c>
      <c r="R2786" s="1" t="s">
        <v>8319</v>
      </c>
      <c r="S2786" s="9">
        <f t="shared" si="129"/>
        <v>41920.787534722222</v>
      </c>
      <c r="T2786" s="11">
        <f t="shared" si="130"/>
        <v>41941.787534722222</v>
      </c>
      <c r="U2786" s="12" t="str">
        <f>TEXT(Table1[[#This Row],[Date Created Conversion (Launched at)]],"mmmm")</f>
        <v>October</v>
      </c>
      <c r="V2786" s="12">
        <f>YEAR(Table1[[#This Row],[Date Created Conversion (Launched at)]])</f>
        <v>2014</v>
      </c>
    </row>
    <row r="2787" spans="1:22" ht="43" x14ac:dyDescent="0.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 s="8">
        <v>1470430800</v>
      </c>
      <c r="J2787" s="8">
        <v>1467865967</v>
      </c>
      <c r="K2787" t="b">
        <v>0</v>
      </c>
      <c r="L2787">
        <v>142</v>
      </c>
      <c r="M2787" t="b">
        <v>1</v>
      </c>
      <c r="N2787" s="5">
        <f>Table1[[#This Row],[pledged]]/Table1[[#This Row],[backers_count]]</f>
        <v>36.859154929577464</v>
      </c>
      <c r="O2787" s="1">
        <f t="shared" si="131"/>
        <v>105</v>
      </c>
      <c r="P2787" s="5" t="s">
        <v>8270</v>
      </c>
      <c r="Q2787" s="1" t="s">
        <v>8318</v>
      </c>
      <c r="R2787" s="1" t="s">
        <v>8319</v>
      </c>
      <c r="S2787" s="9">
        <f t="shared" si="129"/>
        <v>42558.189432870371</v>
      </c>
      <c r="T2787" s="11">
        <f t="shared" si="130"/>
        <v>42587.875</v>
      </c>
      <c r="U2787" s="12" t="str">
        <f>TEXT(Table1[[#This Row],[Date Created Conversion (Launched at)]],"mmmm")</f>
        <v>July</v>
      </c>
      <c r="V2787" s="12">
        <f>YEAR(Table1[[#This Row],[Date Created Conversion (Launched at)]])</f>
        <v>2016</v>
      </c>
    </row>
    <row r="2788" spans="1:22" ht="28.7" x14ac:dyDescent="0.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 s="8">
        <v>1404913180</v>
      </c>
      <c r="J2788" s="8">
        <v>1403703580</v>
      </c>
      <c r="K2788" t="b">
        <v>0</v>
      </c>
      <c r="L2788">
        <v>74</v>
      </c>
      <c r="M2788" t="b">
        <v>1</v>
      </c>
      <c r="N2788" s="5">
        <f>Table1[[#This Row],[pledged]]/Table1[[#This Row],[backers_count]]</f>
        <v>39.810810810810814</v>
      </c>
      <c r="O2788" s="1">
        <f t="shared" si="131"/>
        <v>118</v>
      </c>
      <c r="P2788" s="5" t="s">
        <v>8270</v>
      </c>
      <c r="Q2788" s="1" t="s">
        <v>8318</v>
      </c>
      <c r="R2788" s="1" t="s">
        <v>8319</v>
      </c>
      <c r="S2788" s="9">
        <f t="shared" si="129"/>
        <v>41815.569212962961</v>
      </c>
      <c r="T2788" s="11">
        <f t="shared" si="130"/>
        <v>41829.569212962961</v>
      </c>
      <c r="U2788" s="12" t="str">
        <f>TEXT(Table1[[#This Row],[Date Created Conversion (Launched at)]],"mmmm")</f>
        <v>June</v>
      </c>
      <c r="V2788" s="12">
        <f>YEAR(Table1[[#This Row],[Date Created Conversion (Launched at)]])</f>
        <v>2014</v>
      </c>
    </row>
    <row r="2789" spans="1:22" ht="43" x14ac:dyDescent="0.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 s="8">
        <v>1405658752</v>
      </c>
      <c r="J2789" s="8">
        <v>1403066752</v>
      </c>
      <c r="K2789" t="b">
        <v>0</v>
      </c>
      <c r="L2789">
        <v>38</v>
      </c>
      <c r="M2789" t="b">
        <v>1</v>
      </c>
      <c r="N2789" s="5">
        <f>Table1[[#This Row],[pledged]]/Table1[[#This Row],[backers_count]]</f>
        <v>31.5</v>
      </c>
      <c r="O2789" s="1">
        <f t="shared" si="131"/>
        <v>120</v>
      </c>
      <c r="P2789" s="5" t="s">
        <v>8270</v>
      </c>
      <c r="Q2789" s="1" t="s">
        <v>8318</v>
      </c>
      <c r="R2789" s="1" t="s">
        <v>8319</v>
      </c>
      <c r="S2789" s="9">
        <f t="shared" si="129"/>
        <v>41808.198518518519</v>
      </c>
      <c r="T2789" s="11">
        <f t="shared" si="130"/>
        <v>41838.198518518519</v>
      </c>
      <c r="U2789" s="12" t="str">
        <f>TEXT(Table1[[#This Row],[Date Created Conversion (Launched at)]],"mmmm")</f>
        <v>June</v>
      </c>
      <c r="V2789" s="12">
        <f>YEAR(Table1[[#This Row],[Date Created Conversion (Launched at)]])</f>
        <v>2014</v>
      </c>
    </row>
    <row r="2790" spans="1:22" ht="43" x14ac:dyDescent="0.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 s="8">
        <v>1469811043</v>
      </c>
      <c r="J2790" s="8">
        <v>1467219043</v>
      </c>
      <c r="K2790" t="b">
        <v>0</v>
      </c>
      <c r="L2790">
        <v>20</v>
      </c>
      <c r="M2790" t="b">
        <v>1</v>
      </c>
      <c r="N2790" s="5">
        <f>Table1[[#This Row],[pledged]]/Table1[[#This Row],[backers_count]]</f>
        <v>102.5</v>
      </c>
      <c r="O2790" s="1">
        <f t="shared" si="131"/>
        <v>103</v>
      </c>
      <c r="P2790" s="5" t="s">
        <v>8270</v>
      </c>
      <c r="Q2790" s="1" t="s">
        <v>8318</v>
      </c>
      <c r="R2790" s="1" t="s">
        <v>8319</v>
      </c>
      <c r="S2790" s="9">
        <f t="shared" si="129"/>
        <v>42550.701886574076</v>
      </c>
      <c r="T2790" s="11">
        <f t="shared" si="130"/>
        <v>42580.701886574076</v>
      </c>
      <c r="U2790" s="12" t="str">
        <f>TEXT(Table1[[#This Row],[Date Created Conversion (Launched at)]],"mmmm")</f>
        <v>June</v>
      </c>
      <c r="V2790" s="12">
        <f>YEAR(Table1[[#This Row],[Date Created Conversion (Launched at)]])</f>
        <v>2016</v>
      </c>
    </row>
    <row r="2791" spans="1:22" ht="28.7" x14ac:dyDescent="0.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 s="8">
        <v>1426132800</v>
      </c>
      <c r="J2791" s="8">
        <v>1424477934</v>
      </c>
      <c r="K2791" t="b">
        <v>0</v>
      </c>
      <c r="L2791">
        <v>24</v>
      </c>
      <c r="M2791" t="b">
        <v>1</v>
      </c>
      <c r="N2791" s="5">
        <f>Table1[[#This Row],[pledged]]/Table1[[#This Row],[backers_count]]</f>
        <v>126.45833333333333</v>
      </c>
      <c r="O2791" s="1">
        <f t="shared" si="131"/>
        <v>101</v>
      </c>
      <c r="P2791" s="5" t="s">
        <v>8270</v>
      </c>
      <c r="Q2791" s="1" t="s">
        <v>8318</v>
      </c>
      <c r="R2791" s="1" t="s">
        <v>8319</v>
      </c>
      <c r="S2791" s="9">
        <f t="shared" si="129"/>
        <v>42056.013124999998</v>
      </c>
      <c r="T2791" s="11">
        <f t="shared" si="130"/>
        <v>42075.166666666672</v>
      </c>
      <c r="U2791" s="12" t="str">
        <f>TEXT(Table1[[#This Row],[Date Created Conversion (Launched at)]],"mmmm")</f>
        <v>February</v>
      </c>
      <c r="V2791" s="12">
        <f>YEAR(Table1[[#This Row],[Date Created Conversion (Launched at)]])</f>
        <v>2015</v>
      </c>
    </row>
    <row r="2792" spans="1:22" ht="43" x14ac:dyDescent="0.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 s="8">
        <v>1423693903</v>
      </c>
      <c r="J2792" s="8">
        <v>1421101903</v>
      </c>
      <c r="K2792" t="b">
        <v>0</v>
      </c>
      <c r="L2792">
        <v>66</v>
      </c>
      <c r="M2792" t="b">
        <v>1</v>
      </c>
      <c r="N2792" s="5">
        <f>Table1[[#This Row],[pledged]]/Table1[[#This Row],[backers_count]]</f>
        <v>47.878787878787875</v>
      </c>
      <c r="O2792" s="1">
        <f t="shared" si="131"/>
        <v>105</v>
      </c>
      <c r="P2792" s="5" t="s">
        <v>8270</v>
      </c>
      <c r="Q2792" s="1" t="s">
        <v>8318</v>
      </c>
      <c r="R2792" s="1" t="s">
        <v>8319</v>
      </c>
      <c r="S2792" s="9">
        <f t="shared" si="129"/>
        <v>42016.938692129625</v>
      </c>
      <c r="T2792" s="11">
        <f t="shared" si="130"/>
        <v>42046.938692129625</v>
      </c>
      <c r="U2792" s="12" t="str">
        <f>TEXT(Table1[[#This Row],[Date Created Conversion (Launched at)]],"mmmm")</f>
        <v>January</v>
      </c>
      <c r="V2792" s="12">
        <f>YEAR(Table1[[#This Row],[Date Created Conversion (Launched at)]])</f>
        <v>2015</v>
      </c>
    </row>
    <row r="2793" spans="1:22" ht="43" x14ac:dyDescent="0.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 s="8">
        <v>1473393600</v>
      </c>
      <c r="J2793" s="8">
        <v>1470778559</v>
      </c>
      <c r="K2793" t="b">
        <v>0</v>
      </c>
      <c r="L2793">
        <v>28</v>
      </c>
      <c r="M2793" t="b">
        <v>1</v>
      </c>
      <c r="N2793" s="5">
        <f>Table1[[#This Row],[pledged]]/Table1[[#This Row],[backers_count]]</f>
        <v>73.214285714285708</v>
      </c>
      <c r="O2793" s="1">
        <f t="shared" si="131"/>
        <v>103</v>
      </c>
      <c r="P2793" s="5" t="s">
        <v>8270</v>
      </c>
      <c r="Q2793" s="1" t="s">
        <v>8318</v>
      </c>
      <c r="R2793" s="1" t="s">
        <v>8319</v>
      </c>
      <c r="S2793" s="9">
        <f t="shared" si="129"/>
        <v>42591.899988425925</v>
      </c>
      <c r="T2793" s="11">
        <f t="shared" si="130"/>
        <v>42622.166666666672</v>
      </c>
      <c r="U2793" s="12" t="str">
        <f>TEXT(Table1[[#This Row],[Date Created Conversion (Launched at)]],"mmmm")</f>
        <v>August</v>
      </c>
      <c r="V2793" s="12">
        <f>YEAR(Table1[[#This Row],[Date Created Conversion (Launched at)]])</f>
        <v>2016</v>
      </c>
    </row>
    <row r="2794" spans="1:22" ht="43" x14ac:dyDescent="0.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 s="8">
        <v>1439357559</v>
      </c>
      <c r="J2794" s="8">
        <v>1435469559</v>
      </c>
      <c r="K2794" t="b">
        <v>0</v>
      </c>
      <c r="L2794">
        <v>24</v>
      </c>
      <c r="M2794" t="b">
        <v>1</v>
      </c>
      <c r="N2794" s="5">
        <f>Table1[[#This Row],[pledged]]/Table1[[#This Row],[backers_count]]</f>
        <v>89.666666666666671</v>
      </c>
      <c r="O2794" s="1">
        <f t="shared" si="131"/>
        <v>108</v>
      </c>
      <c r="P2794" s="5" t="s">
        <v>8270</v>
      </c>
      <c r="Q2794" s="1" t="s">
        <v>8318</v>
      </c>
      <c r="R2794" s="1" t="s">
        <v>8319</v>
      </c>
      <c r="S2794" s="9">
        <f t="shared" si="129"/>
        <v>42183.231006944443</v>
      </c>
      <c r="T2794" s="11">
        <f t="shared" si="130"/>
        <v>42228.231006944443</v>
      </c>
      <c r="U2794" s="12" t="str">
        <f>TEXT(Table1[[#This Row],[Date Created Conversion (Launched at)]],"mmmm")</f>
        <v>June</v>
      </c>
      <c r="V2794" s="12">
        <f>YEAR(Table1[[#This Row],[Date Created Conversion (Launched at)]])</f>
        <v>2015</v>
      </c>
    </row>
    <row r="2795" spans="1:22" ht="57.35" x14ac:dyDescent="0.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 s="8">
        <v>1437473005</v>
      </c>
      <c r="J2795" s="8">
        <v>1434881005</v>
      </c>
      <c r="K2795" t="b">
        <v>0</v>
      </c>
      <c r="L2795">
        <v>73</v>
      </c>
      <c r="M2795" t="b">
        <v>1</v>
      </c>
      <c r="N2795" s="5">
        <f>Table1[[#This Row],[pledged]]/Table1[[#This Row],[backers_count]]</f>
        <v>151.4623287671233</v>
      </c>
      <c r="O2795" s="1">
        <f t="shared" si="131"/>
        <v>111</v>
      </c>
      <c r="P2795" s="5" t="s">
        <v>8270</v>
      </c>
      <c r="Q2795" s="1" t="s">
        <v>8318</v>
      </c>
      <c r="R2795" s="1" t="s">
        <v>8319</v>
      </c>
      <c r="S2795" s="9">
        <f t="shared" si="129"/>
        <v>42176.419039351851</v>
      </c>
      <c r="T2795" s="11">
        <f t="shared" si="130"/>
        <v>42206.419039351851</v>
      </c>
      <c r="U2795" s="12" t="str">
        <f>TEXT(Table1[[#This Row],[Date Created Conversion (Launched at)]],"mmmm")</f>
        <v>June</v>
      </c>
      <c r="V2795" s="12">
        <f>YEAR(Table1[[#This Row],[Date Created Conversion (Launched at)]])</f>
        <v>2015</v>
      </c>
    </row>
    <row r="2796" spans="1:22" ht="57.35" x14ac:dyDescent="0.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 s="8">
        <v>1457031600</v>
      </c>
      <c r="J2796" s="8">
        <v>1455640559</v>
      </c>
      <c r="K2796" t="b">
        <v>0</v>
      </c>
      <c r="L2796">
        <v>3</v>
      </c>
      <c r="M2796" t="b">
        <v>1</v>
      </c>
      <c r="N2796" s="5">
        <f>Table1[[#This Row],[pledged]]/Table1[[#This Row],[backers_count]]</f>
        <v>25</v>
      </c>
      <c r="O2796" s="1">
        <f t="shared" si="131"/>
        <v>150</v>
      </c>
      <c r="P2796" s="5" t="s">
        <v>8270</v>
      </c>
      <c r="Q2796" s="1" t="s">
        <v>8318</v>
      </c>
      <c r="R2796" s="1" t="s">
        <v>8319</v>
      </c>
      <c r="S2796" s="9">
        <f t="shared" si="129"/>
        <v>42416.691655092596</v>
      </c>
      <c r="T2796" s="11">
        <f t="shared" si="130"/>
        <v>42432.791666666672</v>
      </c>
      <c r="U2796" s="12" t="str">
        <f>TEXT(Table1[[#This Row],[Date Created Conversion (Launched at)]],"mmmm")</f>
        <v>February</v>
      </c>
      <c r="V2796" s="12">
        <f>YEAR(Table1[[#This Row],[Date Created Conversion (Launched at)]])</f>
        <v>2016</v>
      </c>
    </row>
    <row r="2797" spans="1:22" ht="43" x14ac:dyDescent="0.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 s="8">
        <v>1402095600</v>
      </c>
      <c r="J2797" s="8">
        <v>1400675841</v>
      </c>
      <c r="K2797" t="b">
        <v>0</v>
      </c>
      <c r="L2797">
        <v>20</v>
      </c>
      <c r="M2797" t="b">
        <v>1</v>
      </c>
      <c r="N2797" s="5">
        <f>Table1[[#This Row],[pledged]]/Table1[[#This Row],[backers_count]]</f>
        <v>36.5</v>
      </c>
      <c r="O2797" s="1">
        <f t="shared" si="131"/>
        <v>104</v>
      </c>
      <c r="P2797" s="5" t="s">
        <v>8270</v>
      </c>
      <c r="Q2797" s="1" t="s">
        <v>8318</v>
      </c>
      <c r="R2797" s="1" t="s">
        <v>8319</v>
      </c>
      <c r="S2797" s="9">
        <f t="shared" si="129"/>
        <v>41780.525937500002</v>
      </c>
      <c r="T2797" s="11">
        <f t="shared" si="130"/>
        <v>41796.958333333336</v>
      </c>
      <c r="U2797" s="12" t="str">
        <f>TEXT(Table1[[#This Row],[Date Created Conversion (Launched at)]],"mmmm")</f>
        <v>May</v>
      </c>
      <c r="V2797" s="12">
        <f>YEAR(Table1[[#This Row],[Date Created Conversion (Launched at)]])</f>
        <v>2014</v>
      </c>
    </row>
    <row r="2798" spans="1:22" ht="43" x14ac:dyDescent="0.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 s="8">
        <v>1404564028</v>
      </c>
      <c r="J2798" s="8">
        <v>1401972028</v>
      </c>
      <c r="K2798" t="b">
        <v>0</v>
      </c>
      <c r="L2798">
        <v>21</v>
      </c>
      <c r="M2798" t="b">
        <v>1</v>
      </c>
      <c r="N2798" s="5">
        <f>Table1[[#This Row],[pledged]]/Table1[[#This Row],[backers_count]]</f>
        <v>44</v>
      </c>
      <c r="O2798" s="1">
        <f t="shared" si="131"/>
        <v>116</v>
      </c>
      <c r="P2798" s="5" t="s">
        <v>8270</v>
      </c>
      <c r="Q2798" s="1" t="s">
        <v>8318</v>
      </c>
      <c r="R2798" s="1" t="s">
        <v>8319</v>
      </c>
      <c r="S2798" s="9">
        <f t="shared" si="129"/>
        <v>41795.528101851851</v>
      </c>
      <c r="T2798" s="11">
        <f t="shared" si="130"/>
        <v>41825.528101851851</v>
      </c>
      <c r="U2798" s="12" t="str">
        <f>TEXT(Table1[[#This Row],[Date Created Conversion (Launched at)]],"mmmm")</f>
        <v>June</v>
      </c>
      <c r="V2798" s="12">
        <f>YEAR(Table1[[#This Row],[Date Created Conversion (Launched at)]])</f>
        <v>2014</v>
      </c>
    </row>
    <row r="2799" spans="1:22" ht="43" x14ac:dyDescent="0.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 s="8">
        <v>1404858840</v>
      </c>
      <c r="J2799" s="8">
        <v>1402266840</v>
      </c>
      <c r="K2799" t="b">
        <v>0</v>
      </c>
      <c r="L2799">
        <v>94</v>
      </c>
      <c r="M2799" t="b">
        <v>1</v>
      </c>
      <c r="N2799" s="5">
        <f>Table1[[#This Row],[pledged]]/Table1[[#This Row],[backers_count]]</f>
        <v>87.357553191489373</v>
      </c>
      <c r="O2799" s="1">
        <f t="shared" si="131"/>
        <v>103</v>
      </c>
      <c r="P2799" s="5" t="s">
        <v>8270</v>
      </c>
      <c r="Q2799" s="1" t="s">
        <v>8318</v>
      </c>
      <c r="R2799" s="1" t="s">
        <v>8319</v>
      </c>
      <c r="S2799" s="9">
        <f t="shared" si="129"/>
        <v>41798.94027777778</v>
      </c>
      <c r="T2799" s="11">
        <f t="shared" si="130"/>
        <v>41828.94027777778</v>
      </c>
      <c r="U2799" s="12" t="str">
        <f>TEXT(Table1[[#This Row],[Date Created Conversion (Launched at)]],"mmmm")</f>
        <v>June</v>
      </c>
      <c r="V2799" s="12">
        <f>YEAR(Table1[[#This Row],[Date Created Conversion (Launched at)]])</f>
        <v>2014</v>
      </c>
    </row>
    <row r="2800" spans="1:22" ht="43" x14ac:dyDescent="0.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 s="8">
        <v>1438358400</v>
      </c>
      <c r="J2800" s="8">
        <v>1437063121</v>
      </c>
      <c r="K2800" t="b">
        <v>0</v>
      </c>
      <c r="L2800">
        <v>139</v>
      </c>
      <c r="M2800" t="b">
        <v>1</v>
      </c>
      <c r="N2800" s="5">
        <f>Table1[[#This Row],[pledged]]/Table1[[#This Row],[backers_count]]</f>
        <v>36.474820143884891</v>
      </c>
      <c r="O2800" s="1">
        <f t="shared" si="131"/>
        <v>101</v>
      </c>
      <c r="P2800" s="5" t="s">
        <v>8270</v>
      </c>
      <c r="Q2800" s="1" t="s">
        <v>8318</v>
      </c>
      <c r="R2800" s="1" t="s">
        <v>8319</v>
      </c>
      <c r="S2800" s="9">
        <f t="shared" si="129"/>
        <v>42201.675011574072</v>
      </c>
      <c r="T2800" s="11">
        <f t="shared" si="130"/>
        <v>42216.666666666672</v>
      </c>
      <c r="U2800" s="12" t="str">
        <f>TEXT(Table1[[#This Row],[Date Created Conversion (Launched at)]],"mmmm")</f>
        <v>July</v>
      </c>
      <c r="V2800" s="12">
        <f>YEAR(Table1[[#This Row],[Date Created Conversion (Launched at)]])</f>
        <v>2015</v>
      </c>
    </row>
    <row r="2801" spans="1:22" ht="43" x14ac:dyDescent="0.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 s="8">
        <v>1466179200</v>
      </c>
      <c r="J2801" s="8">
        <v>1463466070</v>
      </c>
      <c r="K2801" t="b">
        <v>0</v>
      </c>
      <c r="L2801">
        <v>130</v>
      </c>
      <c r="M2801" t="b">
        <v>1</v>
      </c>
      <c r="N2801" s="5">
        <f>Table1[[#This Row],[pledged]]/Table1[[#This Row],[backers_count]]</f>
        <v>44.859538461538463</v>
      </c>
      <c r="O2801" s="1">
        <f t="shared" si="131"/>
        <v>117</v>
      </c>
      <c r="P2801" s="5" t="s">
        <v>8270</v>
      </c>
      <c r="Q2801" s="1" t="s">
        <v>8318</v>
      </c>
      <c r="R2801" s="1" t="s">
        <v>8319</v>
      </c>
      <c r="S2801" s="9">
        <f t="shared" si="129"/>
        <v>42507.264699074076</v>
      </c>
      <c r="T2801" s="11">
        <f t="shared" si="130"/>
        <v>42538.666666666672</v>
      </c>
      <c r="U2801" s="12" t="str">
        <f>TEXT(Table1[[#This Row],[Date Created Conversion (Launched at)]],"mmmm")</f>
        <v>May</v>
      </c>
      <c r="V2801" s="12">
        <f>YEAR(Table1[[#This Row],[Date Created Conversion (Launched at)]])</f>
        <v>2016</v>
      </c>
    </row>
    <row r="2802" spans="1:22" ht="43" x14ac:dyDescent="0.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 s="8">
        <v>1420377366</v>
      </c>
      <c r="J2802" s="8">
        <v>1415193366</v>
      </c>
      <c r="K2802" t="b">
        <v>0</v>
      </c>
      <c r="L2802">
        <v>31</v>
      </c>
      <c r="M2802" t="b">
        <v>1</v>
      </c>
      <c r="N2802" s="5">
        <f>Table1[[#This Row],[pledged]]/Table1[[#This Row],[backers_count]]</f>
        <v>42.903225806451616</v>
      </c>
      <c r="O2802" s="1">
        <f t="shared" si="131"/>
        <v>133</v>
      </c>
      <c r="P2802" s="5" t="s">
        <v>8270</v>
      </c>
      <c r="Q2802" s="1" t="s">
        <v>8318</v>
      </c>
      <c r="R2802" s="1" t="s">
        <v>8319</v>
      </c>
      <c r="S2802" s="9">
        <f t="shared" si="129"/>
        <v>41948.552847222221</v>
      </c>
      <c r="T2802" s="11">
        <f t="shared" si="130"/>
        <v>42008.552847222221</v>
      </c>
      <c r="U2802" s="12" t="str">
        <f>TEXT(Table1[[#This Row],[Date Created Conversion (Launched at)]],"mmmm")</f>
        <v>November</v>
      </c>
      <c r="V2802" s="12">
        <f>YEAR(Table1[[#This Row],[Date Created Conversion (Launched at)]])</f>
        <v>2014</v>
      </c>
    </row>
    <row r="2803" spans="1:22" ht="43" x14ac:dyDescent="0.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 s="8">
        <v>1412938800</v>
      </c>
      <c r="J2803" s="8">
        <v>1411019409</v>
      </c>
      <c r="K2803" t="b">
        <v>0</v>
      </c>
      <c r="L2803">
        <v>13</v>
      </c>
      <c r="M2803" t="b">
        <v>1</v>
      </c>
      <c r="N2803" s="5">
        <f>Table1[[#This Row],[pledged]]/Table1[[#This Row],[backers_count]]</f>
        <v>51.230769230769234</v>
      </c>
      <c r="O2803" s="1">
        <f t="shared" si="131"/>
        <v>133</v>
      </c>
      <c r="P2803" s="5" t="s">
        <v>8270</v>
      </c>
      <c r="Q2803" s="1" t="s">
        <v>8318</v>
      </c>
      <c r="R2803" s="1" t="s">
        <v>8319</v>
      </c>
      <c r="S2803" s="9">
        <f t="shared" si="129"/>
        <v>41900.243159722224</v>
      </c>
      <c r="T2803" s="11">
        <f t="shared" si="130"/>
        <v>41922.458333333336</v>
      </c>
      <c r="U2803" s="12" t="str">
        <f>TEXT(Table1[[#This Row],[Date Created Conversion (Launched at)]],"mmmm")</f>
        <v>September</v>
      </c>
      <c r="V2803" s="12">
        <f>YEAR(Table1[[#This Row],[Date Created Conversion (Launched at)]])</f>
        <v>2014</v>
      </c>
    </row>
    <row r="2804" spans="1:22" ht="43" x14ac:dyDescent="0.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 s="8">
        <v>1438875107</v>
      </c>
      <c r="J2804" s="8">
        <v>1436283107</v>
      </c>
      <c r="K2804" t="b">
        <v>0</v>
      </c>
      <c r="L2804">
        <v>90</v>
      </c>
      <c r="M2804" t="b">
        <v>1</v>
      </c>
      <c r="N2804" s="5">
        <f>Table1[[#This Row],[pledged]]/Table1[[#This Row],[backers_count]]</f>
        <v>33.944444444444443</v>
      </c>
      <c r="O2804" s="1">
        <f t="shared" si="131"/>
        <v>102</v>
      </c>
      <c r="P2804" s="5" t="s">
        <v>8270</v>
      </c>
      <c r="Q2804" s="1" t="s">
        <v>8318</v>
      </c>
      <c r="R2804" s="1" t="s">
        <v>8319</v>
      </c>
      <c r="S2804" s="9">
        <f t="shared" si="129"/>
        <v>42192.64707175926</v>
      </c>
      <c r="T2804" s="11">
        <f t="shared" si="130"/>
        <v>42222.64707175926</v>
      </c>
      <c r="U2804" s="12" t="str">
        <f>TEXT(Table1[[#This Row],[Date Created Conversion (Launched at)]],"mmmm")</f>
        <v>July</v>
      </c>
      <c r="V2804" s="12">
        <f>YEAR(Table1[[#This Row],[Date Created Conversion (Launched at)]])</f>
        <v>2015</v>
      </c>
    </row>
    <row r="2805" spans="1:22" ht="43" x14ac:dyDescent="0.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 s="8">
        <v>1437004800</v>
      </c>
      <c r="J2805" s="8">
        <v>1433295276</v>
      </c>
      <c r="K2805" t="b">
        <v>0</v>
      </c>
      <c r="L2805">
        <v>141</v>
      </c>
      <c r="M2805" t="b">
        <v>1</v>
      </c>
      <c r="N2805" s="5">
        <f>Table1[[#This Row],[pledged]]/Table1[[#This Row],[backers_count]]</f>
        <v>90.744680851063833</v>
      </c>
      <c r="O2805" s="1">
        <f t="shared" si="131"/>
        <v>128</v>
      </c>
      <c r="P2805" s="5" t="s">
        <v>8270</v>
      </c>
      <c r="Q2805" s="1" t="s">
        <v>8318</v>
      </c>
      <c r="R2805" s="1" t="s">
        <v>8319</v>
      </c>
      <c r="S2805" s="9">
        <f t="shared" si="129"/>
        <v>42158.065694444449</v>
      </c>
      <c r="T2805" s="11">
        <f t="shared" si="130"/>
        <v>42201</v>
      </c>
      <c r="U2805" s="12" t="str">
        <f>TEXT(Table1[[#This Row],[Date Created Conversion (Launched at)]],"mmmm")</f>
        <v>June</v>
      </c>
      <c r="V2805" s="12">
        <f>YEAR(Table1[[#This Row],[Date Created Conversion (Launched at)]])</f>
        <v>2015</v>
      </c>
    </row>
    <row r="2806" spans="1:22" ht="43" x14ac:dyDescent="0.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 s="8">
        <v>1411987990</v>
      </c>
      <c r="J2806" s="8">
        <v>1409395990</v>
      </c>
      <c r="K2806" t="b">
        <v>0</v>
      </c>
      <c r="L2806">
        <v>23</v>
      </c>
      <c r="M2806" t="b">
        <v>1</v>
      </c>
      <c r="N2806" s="5">
        <f>Table1[[#This Row],[pledged]]/Table1[[#This Row],[backers_count]]</f>
        <v>50</v>
      </c>
      <c r="O2806" s="1">
        <f t="shared" si="131"/>
        <v>115</v>
      </c>
      <c r="P2806" s="5" t="s">
        <v>8270</v>
      </c>
      <c r="Q2806" s="1" t="s">
        <v>8318</v>
      </c>
      <c r="R2806" s="1" t="s">
        <v>8319</v>
      </c>
      <c r="S2806" s="9">
        <f t="shared" si="129"/>
        <v>41881.453587962962</v>
      </c>
      <c r="T2806" s="11">
        <f t="shared" si="130"/>
        <v>41911.453587962962</v>
      </c>
      <c r="U2806" s="12" t="str">
        <f>TEXT(Table1[[#This Row],[Date Created Conversion (Launched at)]],"mmmm")</f>
        <v>August</v>
      </c>
      <c r="V2806" s="12">
        <f>YEAR(Table1[[#This Row],[Date Created Conversion (Launched at)]])</f>
        <v>2014</v>
      </c>
    </row>
    <row r="2807" spans="1:22" ht="57.35" x14ac:dyDescent="0.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 s="8">
        <v>1440245273</v>
      </c>
      <c r="J2807" s="8">
        <v>1438085273</v>
      </c>
      <c r="K2807" t="b">
        <v>0</v>
      </c>
      <c r="L2807">
        <v>18</v>
      </c>
      <c r="M2807" t="b">
        <v>1</v>
      </c>
      <c r="N2807" s="5">
        <f>Table1[[#This Row],[pledged]]/Table1[[#This Row],[backers_count]]</f>
        <v>24.444444444444443</v>
      </c>
      <c r="O2807" s="1">
        <f t="shared" si="131"/>
        <v>110</v>
      </c>
      <c r="P2807" s="5" t="s">
        <v>8270</v>
      </c>
      <c r="Q2807" s="1" t="s">
        <v>8318</v>
      </c>
      <c r="R2807" s="1" t="s">
        <v>8319</v>
      </c>
      <c r="S2807" s="9">
        <f t="shared" si="129"/>
        <v>42213.505474537036</v>
      </c>
      <c r="T2807" s="11">
        <f t="shared" si="130"/>
        <v>42238.505474537036</v>
      </c>
      <c r="U2807" s="12" t="str">
        <f>TEXT(Table1[[#This Row],[Date Created Conversion (Launched at)]],"mmmm")</f>
        <v>July</v>
      </c>
      <c r="V2807" s="12">
        <f>YEAR(Table1[[#This Row],[Date Created Conversion (Launched at)]])</f>
        <v>2015</v>
      </c>
    </row>
    <row r="2808" spans="1:22" ht="43" x14ac:dyDescent="0.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 s="8">
        <v>1438772400</v>
      </c>
      <c r="J2808" s="8">
        <v>1435645490</v>
      </c>
      <c r="K2808" t="b">
        <v>0</v>
      </c>
      <c r="L2808">
        <v>76</v>
      </c>
      <c r="M2808" t="b">
        <v>1</v>
      </c>
      <c r="N2808" s="5">
        <f>Table1[[#This Row],[pledged]]/Table1[[#This Row],[backers_count]]</f>
        <v>44.25</v>
      </c>
      <c r="O2808" s="1">
        <f t="shared" si="131"/>
        <v>112</v>
      </c>
      <c r="P2808" s="5" t="s">
        <v>8270</v>
      </c>
      <c r="Q2808" s="1" t="s">
        <v>8318</v>
      </c>
      <c r="R2808" s="1" t="s">
        <v>8319</v>
      </c>
      <c r="S2808" s="9">
        <f t="shared" si="129"/>
        <v>42185.267245370371</v>
      </c>
      <c r="T2808" s="11">
        <f t="shared" si="130"/>
        <v>42221.458333333328</v>
      </c>
      <c r="U2808" s="12" t="str">
        <f>TEXT(Table1[[#This Row],[Date Created Conversion (Launched at)]],"mmmm")</f>
        <v>June</v>
      </c>
      <c r="V2808" s="12">
        <f>YEAR(Table1[[#This Row],[Date Created Conversion (Launched at)]])</f>
        <v>2015</v>
      </c>
    </row>
    <row r="2809" spans="1:22" x14ac:dyDescent="0.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 s="8">
        <v>1435611438</v>
      </c>
      <c r="J2809" s="8">
        <v>1433019438</v>
      </c>
      <c r="K2809" t="b">
        <v>0</v>
      </c>
      <c r="L2809">
        <v>93</v>
      </c>
      <c r="M2809" t="b">
        <v>1</v>
      </c>
      <c r="N2809" s="5">
        <f>Table1[[#This Row],[pledged]]/Table1[[#This Row],[backers_count]]</f>
        <v>67.741935483870961</v>
      </c>
      <c r="O2809" s="1">
        <f t="shared" si="131"/>
        <v>126</v>
      </c>
      <c r="P2809" s="5" t="s">
        <v>8270</v>
      </c>
      <c r="Q2809" s="1" t="s">
        <v>8318</v>
      </c>
      <c r="R2809" s="1" t="s">
        <v>8319</v>
      </c>
      <c r="S2809" s="9">
        <f t="shared" si="129"/>
        <v>42154.873124999998</v>
      </c>
      <c r="T2809" s="11">
        <f t="shared" si="130"/>
        <v>42184.873124999998</v>
      </c>
      <c r="U2809" s="12" t="str">
        <f>TEXT(Table1[[#This Row],[Date Created Conversion (Launched at)]],"mmmm")</f>
        <v>May</v>
      </c>
      <c r="V2809" s="12">
        <f>YEAR(Table1[[#This Row],[Date Created Conversion (Launched at)]])</f>
        <v>2015</v>
      </c>
    </row>
    <row r="2810" spans="1:22" ht="43" x14ac:dyDescent="0.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 s="8">
        <v>1440274735</v>
      </c>
      <c r="J2810" s="8">
        <v>1437682735</v>
      </c>
      <c r="K2810" t="b">
        <v>0</v>
      </c>
      <c r="L2810">
        <v>69</v>
      </c>
      <c r="M2810" t="b">
        <v>1</v>
      </c>
      <c r="N2810" s="5">
        <f>Table1[[#This Row],[pledged]]/Table1[[#This Row],[backers_count]]</f>
        <v>65.376811594202906</v>
      </c>
      <c r="O2810" s="1">
        <f t="shared" si="131"/>
        <v>100</v>
      </c>
      <c r="P2810" s="5" t="s">
        <v>8270</v>
      </c>
      <c r="Q2810" s="1" t="s">
        <v>8318</v>
      </c>
      <c r="R2810" s="1" t="s">
        <v>8319</v>
      </c>
      <c r="S2810" s="9">
        <f t="shared" si="129"/>
        <v>42208.84646990741</v>
      </c>
      <c r="T2810" s="11">
        <f t="shared" si="130"/>
        <v>42238.84646990741</v>
      </c>
      <c r="U2810" s="12" t="str">
        <f>TEXT(Table1[[#This Row],[Date Created Conversion (Launched at)]],"mmmm")</f>
        <v>July</v>
      </c>
      <c r="V2810" s="12">
        <f>YEAR(Table1[[#This Row],[Date Created Conversion (Launched at)]])</f>
        <v>2015</v>
      </c>
    </row>
    <row r="2811" spans="1:22" ht="43" x14ac:dyDescent="0.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 s="8">
        <v>1459348740</v>
      </c>
      <c r="J2811" s="8">
        <v>1458647725</v>
      </c>
      <c r="K2811" t="b">
        <v>0</v>
      </c>
      <c r="L2811">
        <v>21</v>
      </c>
      <c r="M2811" t="b">
        <v>1</v>
      </c>
      <c r="N2811" s="5">
        <f>Table1[[#This Row],[pledged]]/Table1[[#This Row],[backers_count]]</f>
        <v>121.9047619047619</v>
      </c>
      <c r="O2811" s="1">
        <f t="shared" si="131"/>
        <v>102</v>
      </c>
      <c r="P2811" s="5" t="s">
        <v>8270</v>
      </c>
      <c r="Q2811" s="1" t="s">
        <v>8318</v>
      </c>
      <c r="R2811" s="1" t="s">
        <v>8319</v>
      </c>
      <c r="S2811" s="9">
        <f t="shared" si="129"/>
        <v>42451.496817129635</v>
      </c>
      <c r="T2811" s="11">
        <f t="shared" si="130"/>
        <v>42459.610416666663</v>
      </c>
      <c r="U2811" s="12" t="str">
        <f>TEXT(Table1[[#This Row],[Date Created Conversion (Launched at)]],"mmmm")</f>
        <v>March</v>
      </c>
      <c r="V2811" s="12">
        <f>YEAR(Table1[[#This Row],[Date Created Conversion (Launched at)]])</f>
        <v>2016</v>
      </c>
    </row>
    <row r="2812" spans="1:22" ht="43" x14ac:dyDescent="0.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 s="8">
        <v>1401595140</v>
      </c>
      <c r="J2812" s="8">
        <v>1398828064</v>
      </c>
      <c r="K2812" t="b">
        <v>0</v>
      </c>
      <c r="L2812">
        <v>57</v>
      </c>
      <c r="M2812" t="b">
        <v>1</v>
      </c>
      <c r="N2812" s="5">
        <f>Table1[[#This Row],[pledged]]/Table1[[#This Row],[backers_count]]</f>
        <v>47.456140350877192</v>
      </c>
      <c r="O2812" s="1">
        <f t="shared" si="131"/>
        <v>108</v>
      </c>
      <c r="P2812" s="5" t="s">
        <v>8270</v>
      </c>
      <c r="Q2812" s="1" t="s">
        <v>8318</v>
      </c>
      <c r="R2812" s="1" t="s">
        <v>8319</v>
      </c>
      <c r="S2812" s="9">
        <f t="shared" si="129"/>
        <v>41759.13962962963</v>
      </c>
      <c r="T2812" s="11">
        <f t="shared" si="130"/>
        <v>41791.165972222225</v>
      </c>
      <c r="U2812" s="12" t="str">
        <f>TEXT(Table1[[#This Row],[Date Created Conversion (Launched at)]],"mmmm")</f>
        <v>April</v>
      </c>
      <c r="V2812" s="12">
        <f>YEAR(Table1[[#This Row],[Date Created Conversion (Launched at)]])</f>
        <v>2014</v>
      </c>
    </row>
    <row r="2813" spans="1:22" ht="43" x14ac:dyDescent="0.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 s="8">
        <v>1424692503</v>
      </c>
      <c r="J2813" s="8">
        <v>1422100503</v>
      </c>
      <c r="K2813" t="b">
        <v>0</v>
      </c>
      <c r="L2813">
        <v>108</v>
      </c>
      <c r="M2813" t="b">
        <v>1</v>
      </c>
      <c r="N2813" s="5">
        <f>Table1[[#This Row],[pledged]]/Table1[[#This Row],[backers_count]]</f>
        <v>92.842592592592595</v>
      </c>
      <c r="O2813" s="1">
        <f t="shared" si="131"/>
        <v>100</v>
      </c>
      <c r="P2813" s="5" t="s">
        <v>8270</v>
      </c>
      <c r="Q2813" s="1" t="s">
        <v>8318</v>
      </c>
      <c r="R2813" s="1" t="s">
        <v>8319</v>
      </c>
      <c r="S2813" s="9">
        <f t="shared" si="129"/>
        <v>42028.496562500004</v>
      </c>
      <c r="T2813" s="11">
        <f t="shared" si="130"/>
        <v>42058.496562500004</v>
      </c>
      <c r="U2813" s="12" t="str">
        <f>TEXT(Table1[[#This Row],[Date Created Conversion (Launched at)]],"mmmm")</f>
        <v>January</v>
      </c>
      <c r="V2813" s="12">
        <f>YEAR(Table1[[#This Row],[Date Created Conversion (Launched at)]])</f>
        <v>2015</v>
      </c>
    </row>
    <row r="2814" spans="1:22" ht="43" x14ac:dyDescent="0.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 s="8">
        <v>1428292800</v>
      </c>
      <c r="J2814" s="8">
        <v>1424368298</v>
      </c>
      <c r="K2814" t="b">
        <v>0</v>
      </c>
      <c r="L2814">
        <v>83</v>
      </c>
      <c r="M2814" t="b">
        <v>1</v>
      </c>
      <c r="N2814" s="5">
        <f>Table1[[#This Row],[pledged]]/Table1[[#This Row],[backers_count]]</f>
        <v>68.253012048192772</v>
      </c>
      <c r="O2814" s="1">
        <f t="shared" si="131"/>
        <v>113</v>
      </c>
      <c r="P2814" s="5" t="s">
        <v>8270</v>
      </c>
      <c r="Q2814" s="1" t="s">
        <v>8318</v>
      </c>
      <c r="R2814" s="1" t="s">
        <v>8319</v>
      </c>
      <c r="S2814" s="9">
        <f t="shared" si="129"/>
        <v>42054.74418981481</v>
      </c>
      <c r="T2814" s="11">
        <f t="shared" si="130"/>
        <v>42100.166666666672</v>
      </c>
      <c r="U2814" s="12" t="str">
        <f>TEXT(Table1[[#This Row],[Date Created Conversion (Launched at)]],"mmmm")</f>
        <v>February</v>
      </c>
      <c r="V2814" s="12">
        <f>YEAR(Table1[[#This Row],[Date Created Conversion (Launched at)]])</f>
        <v>2015</v>
      </c>
    </row>
    <row r="2815" spans="1:22" ht="43" x14ac:dyDescent="0.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 s="8">
        <v>1481737761</v>
      </c>
      <c r="J2815" s="8">
        <v>1479577761</v>
      </c>
      <c r="K2815" t="b">
        <v>0</v>
      </c>
      <c r="L2815">
        <v>96</v>
      </c>
      <c r="M2815" t="b">
        <v>1</v>
      </c>
      <c r="N2815" s="5">
        <f>Table1[[#This Row],[pledged]]/Table1[[#This Row],[backers_count]]</f>
        <v>37.209583333333335</v>
      </c>
      <c r="O2815" s="1">
        <f t="shared" si="131"/>
        <v>128</v>
      </c>
      <c r="P2815" s="5" t="s">
        <v>8270</v>
      </c>
      <c r="Q2815" s="1" t="s">
        <v>8318</v>
      </c>
      <c r="R2815" s="1" t="s">
        <v>8319</v>
      </c>
      <c r="S2815" s="9">
        <f t="shared" si="129"/>
        <v>42693.742604166662</v>
      </c>
      <c r="T2815" s="11">
        <f t="shared" si="130"/>
        <v>42718.742604166662</v>
      </c>
      <c r="U2815" s="12" t="str">
        <f>TEXT(Table1[[#This Row],[Date Created Conversion (Launched at)]],"mmmm")</f>
        <v>November</v>
      </c>
      <c r="V2815" s="12">
        <f>YEAR(Table1[[#This Row],[Date Created Conversion (Launched at)]])</f>
        <v>2016</v>
      </c>
    </row>
    <row r="2816" spans="1:22" ht="43" x14ac:dyDescent="0.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 s="8">
        <v>1431164115</v>
      </c>
      <c r="J2816" s="8">
        <v>1428572115</v>
      </c>
      <c r="K2816" t="b">
        <v>0</v>
      </c>
      <c r="L2816">
        <v>64</v>
      </c>
      <c r="M2816" t="b">
        <v>1</v>
      </c>
      <c r="N2816" s="5">
        <f>Table1[[#This Row],[pledged]]/Table1[[#This Row],[backers_count]]</f>
        <v>25.25</v>
      </c>
      <c r="O2816" s="1">
        <f t="shared" si="131"/>
        <v>108</v>
      </c>
      <c r="P2816" s="5" t="s">
        <v>8270</v>
      </c>
      <c r="Q2816" s="1" t="s">
        <v>8318</v>
      </c>
      <c r="R2816" s="1" t="s">
        <v>8319</v>
      </c>
      <c r="S2816" s="9">
        <f t="shared" si="129"/>
        <v>42103.399479166663</v>
      </c>
      <c r="T2816" s="11">
        <f t="shared" si="130"/>
        <v>42133.399479166663</v>
      </c>
      <c r="U2816" s="12" t="str">
        <f>TEXT(Table1[[#This Row],[Date Created Conversion (Launched at)]],"mmmm")</f>
        <v>April</v>
      </c>
      <c r="V2816" s="12">
        <f>YEAR(Table1[[#This Row],[Date Created Conversion (Launched at)]])</f>
        <v>2015</v>
      </c>
    </row>
    <row r="2817" spans="1:22" ht="43" x14ac:dyDescent="0.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 s="8">
        <v>1470595109</v>
      </c>
      <c r="J2817" s="8">
        <v>1468003109</v>
      </c>
      <c r="K2817" t="b">
        <v>0</v>
      </c>
      <c r="L2817">
        <v>14</v>
      </c>
      <c r="M2817" t="b">
        <v>1</v>
      </c>
      <c r="N2817" s="5">
        <f>Table1[[#This Row],[pledged]]/Table1[[#This Row],[backers_count]]</f>
        <v>43.214285714285715</v>
      </c>
      <c r="O2817" s="1">
        <f t="shared" si="131"/>
        <v>242</v>
      </c>
      <c r="P2817" s="5" t="s">
        <v>8270</v>
      </c>
      <c r="Q2817" s="1" t="s">
        <v>8318</v>
      </c>
      <c r="R2817" s="1" t="s">
        <v>8319</v>
      </c>
      <c r="S2817" s="9">
        <f t="shared" si="129"/>
        <v>42559.776724537034</v>
      </c>
      <c r="T2817" s="11">
        <f t="shared" si="130"/>
        <v>42589.776724537034</v>
      </c>
      <c r="U2817" s="12" t="str">
        <f>TEXT(Table1[[#This Row],[Date Created Conversion (Launched at)]],"mmmm")</f>
        <v>July</v>
      </c>
      <c r="V2817" s="12">
        <f>YEAR(Table1[[#This Row],[Date Created Conversion (Launched at)]])</f>
        <v>2016</v>
      </c>
    </row>
    <row r="2818" spans="1:22" ht="43" x14ac:dyDescent="0.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 s="8">
        <v>1438531200</v>
      </c>
      <c r="J2818" s="8">
        <v>1435921992</v>
      </c>
      <c r="K2818" t="b">
        <v>0</v>
      </c>
      <c r="L2818">
        <v>169</v>
      </c>
      <c r="M2818" t="b">
        <v>1</v>
      </c>
      <c r="N2818" s="5">
        <f>Table1[[#This Row],[pledged]]/Table1[[#This Row],[backers_count]]</f>
        <v>25.130177514792898</v>
      </c>
      <c r="O2818" s="1">
        <f t="shared" si="131"/>
        <v>142</v>
      </c>
      <c r="P2818" s="5" t="s">
        <v>8270</v>
      </c>
      <c r="Q2818" s="1" t="s">
        <v>8318</v>
      </c>
      <c r="R2818" s="1" t="s">
        <v>8319</v>
      </c>
      <c r="S2818" s="9">
        <f t="shared" ref="S2818:S2881" si="132">(J2818/86400)+DATE(1970,1,1)</f>
        <v>42188.467499999999</v>
      </c>
      <c r="T2818" s="11">
        <f t="shared" ref="T2818:T2881" si="133">(I2818/86400)+DATE(1970,1,1)</f>
        <v>42218.666666666672</v>
      </c>
      <c r="U2818" s="12" t="str">
        <f>TEXT(Table1[[#This Row],[Date Created Conversion (Launched at)]],"mmmm")</f>
        <v>July</v>
      </c>
      <c r="V2818" s="12">
        <f>YEAR(Table1[[#This Row],[Date Created Conversion (Launched at)]])</f>
        <v>2015</v>
      </c>
    </row>
    <row r="2819" spans="1:22" ht="43" x14ac:dyDescent="0.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 s="8">
        <v>1425136462</v>
      </c>
      <c r="J2819" s="8">
        <v>1421680462</v>
      </c>
      <c r="K2819" t="b">
        <v>0</v>
      </c>
      <c r="L2819">
        <v>33</v>
      </c>
      <c r="M2819" t="b">
        <v>1</v>
      </c>
      <c r="N2819" s="5">
        <f>Table1[[#This Row],[pledged]]/Table1[[#This Row],[backers_count]]</f>
        <v>23.636363636363637</v>
      </c>
      <c r="O2819" s="1">
        <f t="shared" ref="O2819:O2882" si="134">ROUND(($E2819/$D2819)*100,0)</f>
        <v>130</v>
      </c>
      <c r="P2819" s="5" t="s">
        <v>8270</v>
      </c>
      <c r="Q2819" s="1" t="s">
        <v>8318</v>
      </c>
      <c r="R2819" s="1" t="s">
        <v>8319</v>
      </c>
      <c r="S2819" s="9">
        <f t="shared" si="132"/>
        <v>42023.634976851856</v>
      </c>
      <c r="T2819" s="11">
        <f t="shared" si="133"/>
        <v>42063.634976851856</v>
      </c>
      <c r="U2819" s="12" t="str">
        <f>TEXT(Table1[[#This Row],[Date Created Conversion (Launched at)]],"mmmm")</f>
        <v>January</v>
      </c>
      <c r="V2819" s="12">
        <f>YEAR(Table1[[#This Row],[Date Created Conversion (Launched at)]])</f>
        <v>2015</v>
      </c>
    </row>
    <row r="2820" spans="1:22" ht="43" x14ac:dyDescent="0.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 s="8">
        <v>1443018086</v>
      </c>
      <c r="J2820" s="8">
        <v>1441290086</v>
      </c>
      <c r="K2820" t="b">
        <v>0</v>
      </c>
      <c r="L2820">
        <v>102</v>
      </c>
      <c r="M2820" t="b">
        <v>1</v>
      </c>
      <c r="N2820" s="5">
        <f>Table1[[#This Row],[pledged]]/Table1[[#This Row],[backers_count]]</f>
        <v>103.95098039215686</v>
      </c>
      <c r="O2820" s="1">
        <f t="shared" si="134"/>
        <v>106</v>
      </c>
      <c r="P2820" s="5" t="s">
        <v>8270</v>
      </c>
      <c r="Q2820" s="1" t="s">
        <v>8318</v>
      </c>
      <c r="R2820" s="1" t="s">
        <v>8319</v>
      </c>
      <c r="S2820" s="9">
        <f t="shared" si="132"/>
        <v>42250.598217592589</v>
      </c>
      <c r="T2820" s="11">
        <f t="shared" si="133"/>
        <v>42270.598217592589</v>
      </c>
      <c r="U2820" s="12" t="str">
        <f>TEXT(Table1[[#This Row],[Date Created Conversion (Launched at)]],"mmmm")</f>
        <v>September</v>
      </c>
      <c r="V2820" s="12">
        <f>YEAR(Table1[[#This Row],[Date Created Conversion (Launched at)]])</f>
        <v>2015</v>
      </c>
    </row>
    <row r="2821" spans="1:22" ht="43" x14ac:dyDescent="0.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 s="8">
        <v>1434285409</v>
      </c>
      <c r="J2821" s="8">
        <v>1431693409</v>
      </c>
      <c r="K2821" t="b">
        <v>0</v>
      </c>
      <c r="L2821">
        <v>104</v>
      </c>
      <c r="M2821" t="b">
        <v>1</v>
      </c>
      <c r="N2821" s="5">
        <f>Table1[[#This Row],[pledged]]/Table1[[#This Row],[backers_count]]</f>
        <v>50.384615384615387</v>
      </c>
      <c r="O2821" s="1">
        <f t="shared" si="134"/>
        <v>105</v>
      </c>
      <c r="P2821" s="5" t="s">
        <v>8270</v>
      </c>
      <c r="Q2821" s="1" t="s">
        <v>8318</v>
      </c>
      <c r="R2821" s="1" t="s">
        <v>8319</v>
      </c>
      <c r="S2821" s="9">
        <f t="shared" si="132"/>
        <v>42139.525567129633</v>
      </c>
      <c r="T2821" s="11">
        <f t="shared" si="133"/>
        <v>42169.525567129633</v>
      </c>
      <c r="U2821" s="12" t="str">
        <f>TEXT(Table1[[#This Row],[Date Created Conversion (Launched at)]],"mmmm")</f>
        <v>May</v>
      </c>
      <c r="V2821" s="12">
        <f>YEAR(Table1[[#This Row],[Date Created Conversion (Launched at)]])</f>
        <v>2015</v>
      </c>
    </row>
    <row r="2822" spans="1:22" ht="43" x14ac:dyDescent="0.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 s="8">
        <v>1456444800</v>
      </c>
      <c r="J2822" s="8">
        <v>1454337589</v>
      </c>
      <c r="K2822" t="b">
        <v>0</v>
      </c>
      <c r="L2822">
        <v>20</v>
      </c>
      <c r="M2822" t="b">
        <v>1</v>
      </c>
      <c r="N2822" s="5">
        <f>Table1[[#This Row],[pledged]]/Table1[[#This Row],[backers_count]]</f>
        <v>13.6</v>
      </c>
      <c r="O2822" s="1">
        <f t="shared" si="134"/>
        <v>136</v>
      </c>
      <c r="P2822" s="5" t="s">
        <v>8270</v>
      </c>
      <c r="Q2822" s="1" t="s">
        <v>8318</v>
      </c>
      <c r="R2822" s="1" t="s">
        <v>8319</v>
      </c>
      <c r="S2822" s="9">
        <f t="shared" si="132"/>
        <v>42401.610983796301</v>
      </c>
      <c r="T2822" s="11">
        <f t="shared" si="133"/>
        <v>42426</v>
      </c>
      <c r="U2822" s="12" t="str">
        <f>TEXT(Table1[[#This Row],[Date Created Conversion (Launched at)]],"mmmm")</f>
        <v>February</v>
      </c>
      <c r="V2822" s="12">
        <f>YEAR(Table1[[#This Row],[Date Created Conversion (Launched at)]])</f>
        <v>2016</v>
      </c>
    </row>
    <row r="2823" spans="1:22" ht="43" x14ac:dyDescent="0.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 s="8">
        <v>1411510135</v>
      </c>
      <c r="J2823" s="8">
        <v>1408918135</v>
      </c>
      <c r="K2823" t="b">
        <v>0</v>
      </c>
      <c r="L2823">
        <v>35</v>
      </c>
      <c r="M2823" t="b">
        <v>1</v>
      </c>
      <c r="N2823" s="5">
        <f>Table1[[#This Row],[pledged]]/Table1[[#This Row],[backers_count]]</f>
        <v>28.571428571428573</v>
      </c>
      <c r="O2823" s="1">
        <f t="shared" si="134"/>
        <v>100</v>
      </c>
      <c r="P2823" s="5" t="s">
        <v>8270</v>
      </c>
      <c r="Q2823" s="1" t="s">
        <v>8318</v>
      </c>
      <c r="R2823" s="1" t="s">
        <v>8319</v>
      </c>
      <c r="S2823" s="9">
        <f t="shared" si="132"/>
        <v>41875.922858796301</v>
      </c>
      <c r="T2823" s="11">
        <f t="shared" si="133"/>
        <v>41905.922858796301</v>
      </c>
      <c r="U2823" s="12" t="str">
        <f>TEXT(Table1[[#This Row],[Date Created Conversion (Launched at)]],"mmmm")</f>
        <v>August</v>
      </c>
      <c r="V2823" s="12">
        <f>YEAR(Table1[[#This Row],[Date Created Conversion (Launched at)]])</f>
        <v>2014</v>
      </c>
    </row>
    <row r="2824" spans="1:22" ht="43" x14ac:dyDescent="0.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 s="8">
        <v>1427469892</v>
      </c>
      <c r="J2824" s="8">
        <v>1424881492</v>
      </c>
      <c r="K2824" t="b">
        <v>0</v>
      </c>
      <c r="L2824">
        <v>94</v>
      </c>
      <c r="M2824" t="b">
        <v>1</v>
      </c>
      <c r="N2824" s="5">
        <f>Table1[[#This Row],[pledged]]/Table1[[#This Row],[backers_count]]</f>
        <v>63.829787234042556</v>
      </c>
      <c r="O2824" s="1">
        <f t="shared" si="134"/>
        <v>100</v>
      </c>
      <c r="P2824" s="5" t="s">
        <v>8270</v>
      </c>
      <c r="Q2824" s="1" t="s">
        <v>8318</v>
      </c>
      <c r="R2824" s="1" t="s">
        <v>8319</v>
      </c>
      <c r="S2824" s="9">
        <f t="shared" si="132"/>
        <v>42060.683935185181</v>
      </c>
      <c r="T2824" s="11">
        <f t="shared" si="133"/>
        <v>42090.642268518517</v>
      </c>
      <c r="U2824" s="12" t="str">
        <f>TEXT(Table1[[#This Row],[Date Created Conversion (Launched at)]],"mmmm")</f>
        <v>February</v>
      </c>
      <c r="V2824" s="12">
        <f>YEAR(Table1[[#This Row],[Date Created Conversion (Launched at)]])</f>
        <v>2015</v>
      </c>
    </row>
    <row r="2825" spans="1:22" ht="43" x14ac:dyDescent="0.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 s="8">
        <v>1427842740</v>
      </c>
      <c r="J2825" s="8">
        <v>1425428206</v>
      </c>
      <c r="K2825" t="b">
        <v>0</v>
      </c>
      <c r="L2825">
        <v>14</v>
      </c>
      <c r="M2825" t="b">
        <v>1</v>
      </c>
      <c r="N2825" s="5">
        <f>Table1[[#This Row],[pledged]]/Table1[[#This Row],[backers_count]]</f>
        <v>8.8571428571428577</v>
      </c>
      <c r="O2825" s="1">
        <f t="shared" si="134"/>
        <v>124</v>
      </c>
      <c r="P2825" s="5" t="s">
        <v>8270</v>
      </c>
      <c r="Q2825" s="1" t="s">
        <v>8318</v>
      </c>
      <c r="R2825" s="1" t="s">
        <v>8319</v>
      </c>
      <c r="S2825" s="9">
        <f t="shared" si="132"/>
        <v>42067.011643518519</v>
      </c>
      <c r="T2825" s="11">
        <f t="shared" si="133"/>
        <v>42094.957638888889</v>
      </c>
      <c r="U2825" s="12" t="str">
        <f>TEXT(Table1[[#This Row],[Date Created Conversion (Launched at)]],"mmmm")</f>
        <v>March</v>
      </c>
      <c r="V2825" s="12">
        <f>YEAR(Table1[[#This Row],[Date Created Conversion (Launched at)]])</f>
        <v>2015</v>
      </c>
    </row>
    <row r="2826" spans="1:22" ht="28.7" x14ac:dyDescent="0.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 s="8">
        <v>1434159780</v>
      </c>
      <c r="J2826" s="8">
        <v>1431412196</v>
      </c>
      <c r="K2826" t="b">
        <v>0</v>
      </c>
      <c r="L2826">
        <v>15</v>
      </c>
      <c r="M2826" t="b">
        <v>1</v>
      </c>
      <c r="N2826" s="5">
        <f>Table1[[#This Row],[pledged]]/Table1[[#This Row],[backers_count]]</f>
        <v>50.666666666666664</v>
      </c>
      <c r="O2826" s="1">
        <f t="shared" si="134"/>
        <v>117</v>
      </c>
      <c r="P2826" s="5" t="s">
        <v>8270</v>
      </c>
      <c r="Q2826" s="1" t="s">
        <v>8318</v>
      </c>
      <c r="R2826" s="1" t="s">
        <v>8319</v>
      </c>
      <c r="S2826" s="9">
        <f t="shared" si="132"/>
        <v>42136.270787037036</v>
      </c>
      <c r="T2826" s="11">
        <f t="shared" si="133"/>
        <v>42168.071527777778</v>
      </c>
      <c r="U2826" s="12" t="str">
        <f>TEXT(Table1[[#This Row],[Date Created Conversion (Launched at)]],"mmmm")</f>
        <v>May</v>
      </c>
      <c r="V2826" s="12">
        <f>YEAR(Table1[[#This Row],[Date Created Conversion (Launched at)]])</f>
        <v>2015</v>
      </c>
    </row>
    <row r="2827" spans="1:22" ht="43" x14ac:dyDescent="0.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 s="8">
        <v>1449255686</v>
      </c>
      <c r="J2827" s="8">
        <v>1446663686</v>
      </c>
      <c r="K2827" t="b">
        <v>0</v>
      </c>
      <c r="L2827">
        <v>51</v>
      </c>
      <c r="M2827" t="b">
        <v>1</v>
      </c>
      <c r="N2827" s="5">
        <f>Table1[[#This Row],[pledged]]/Table1[[#This Row],[backers_count]]</f>
        <v>60.784313725490193</v>
      </c>
      <c r="O2827" s="1">
        <f t="shared" si="134"/>
        <v>103</v>
      </c>
      <c r="P2827" s="5" t="s">
        <v>8270</v>
      </c>
      <c r="Q2827" s="1" t="s">
        <v>8318</v>
      </c>
      <c r="R2827" s="1" t="s">
        <v>8319</v>
      </c>
      <c r="S2827" s="9">
        <f t="shared" si="132"/>
        <v>42312.792662037042</v>
      </c>
      <c r="T2827" s="11">
        <f t="shared" si="133"/>
        <v>42342.792662037042</v>
      </c>
      <c r="U2827" s="12" t="str">
        <f>TEXT(Table1[[#This Row],[Date Created Conversion (Launched at)]],"mmmm")</f>
        <v>November</v>
      </c>
      <c r="V2827" s="12">
        <f>YEAR(Table1[[#This Row],[Date Created Conversion (Launched at)]])</f>
        <v>2015</v>
      </c>
    </row>
    <row r="2828" spans="1:22" ht="43" x14ac:dyDescent="0.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 s="8">
        <v>1436511600</v>
      </c>
      <c r="J2828" s="8">
        <v>1434415812</v>
      </c>
      <c r="K2828" t="b">
        <v>0</v>
      </c>
      <c r="L2828">
        <v>19</v>
      </c>
      <c r="M2828" t="b">
        <v>1</v>
      </c>
      <c r="N2828" s="5">
        <f>Table1[[#This Row],[pledged]]/Table1[[#This Row],[backers_count]]</f>
        <v>113.42105263157895</v>
      </c>
      <c r="O2828" s="1">
        <f t="shared" si="134"/>
        <v>108</v>
      </c>
      <c r="P2828" s="5" t="s">
        <v>8270</v>
      </c>
      <c r="Q2828" s="1" t="s">
        <v>8318</v>
      </c>
      <c r="R2828" s="1" t="s">
        <v>8319</v>
      </c>
      <c r="S2828" s="9">
        <f t="shared" si="132"/>
        <v>42171.034861111111</v>
      </c>
      <c r="T2828" s="11">
        <f t="shared" si="133"/>
        <v>42195.291666666672</v>
      </c>
      <c r="U2828" s="12" t="str">
        <f>TEXT(Table1[[#This Row],[Date Created Conversion (Launched at)]],"mmmm")</f>
        <v>June</v>
      </c>
      <c r="V2828" s="12">
        <f>YEAR(Table1[[#This Row],[Date Created Conversion (Launched at)]])</f>
        <v>2015</v>
      </c>
    </row>
    <row r="2829" spans="1:22" ht="43" x14ac:dyDescent="0.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 s="8">
        <v>1464971400</v>
      </c>
      <c r="J2829" s="8">
        <v>1462379066</v>
      </c>
      <c r="K2829" t="b">
        <v>0</v>
      </c>
      <c r="L2829">
        <v>23</v>
      </c>
      <c r="M2829" t="b">
        <v>1</v>
      </c>
      <c r="N2829" s="5">
        <f>Table1[[#This Row],[pledged]]/Table1[[#This Row],[backers_count]]</f>
        <v>104.56521739130434</v>
      </c>
      <c r="O2829" s="1">
        <f t="shared" si="134"/>
        <v>120</v>
      </c>
      <c r="P2829" s="5" t="s">
        <v>8270</v>
      </c>
      <c r="Q2829" s="1" t="s">
        <v>8318</v>
      </c>
      <c r="R2829" s="1" t="s">
        <v>8319</v>
      </c>
      <c r="S2829" s="9">
        <f t="shared" si="132"/>
        <v>42494.683634259258</v>
      </c>
      <c r="T2829" s="11">
        <f t="shared" si="133"/>
        <v>42524.6875</v>
      </c>
      <c r="U2829" s="12" t="str">
        <f>TEXT(Table1[[#This Row],[Date Created Conversion (Launched at)]],"mmmm")</f>
        <v>May</v>
      </c>
      <c r="V2829" s="12">
        <f>YEAR(Table1[[#This Row],[Date Created Conversion (Launched at)]])</f>
        <v>2016</v>
      </c>
    </row>
    <row r="2830" spans="1:22" ht="43" x14ac:dyDescent="0.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 s="8">
        <v>1443826800</v>
      </c>
      <c r="J2830" s="8">
        <v>1441606869</v>
      </c>
      <c r="K2830" t="b">
        <v>0</v>
      </c>
      <c r="L2830">
        <v>97</v>
      </c>
      <c r="M2830" t="b">
        <v>1</v>
      </c>
      <c r="N2830" s="5">
        <f>Table1[[#This Row],[pledged]]/Table1[[#This Row],[backers_count]]</f>
        <v>98.30927835051547</v>
      </c>
      <c r="O2830" s="1">
        <f t="shared" si="134"/>
        <v>100</v>
      </c>
      <c r="P2830" s="5" t="s">
        <v>8270</v>
      </c>
      <c r="Q2830" s="1" t="s">
        <v>8318</v>
      </c>
      <c r="R2830" s="1" t="s">
        <v>8319</v>
      </c>
      <c r="S2830" s="9">
        <f t="shared" si="132"/>
        <v>42254.264687499999</v>
      </c>
      <c r="T2830" s="11">
        <f t="shared" si="133"/>
        <v>42279.958333333328</v>
      </c>
      <c r="U2830" s="12" t="str">
        <f>TEXT(Table1[[#This Row],[Date Created Conversion (Launched at)]],"mmmm")</f>
        <v>September</v>
      </c>
      <c r="V2830" s="12">
        <f>YEAR(Table1[[#This Row],[Date Created Conversion (Launched at)]])</f>
        <v>2015</v>
      </c>
    </row>
    <row r="2831" spans="1:22" ht="43" x14ac:dyDescent="0.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 s="8">
        <v>1464863118</v>
      </c>
      <c r="J2831" s="8">
        <v>1462443918</v>
      </c>
      <c r="K2831" t="b">
        <v>0</v>
      </c>
      <c r="L2831">
        <v>76</v>
      </c>
      <c r="M2831" t="b">
        <v>1</v>
      </c>
      <c r="N2831" s="5">
        <f>Table1[[#This Row],[pledged]]/Table1[[#This Row],[backers_count]]</f>
        <v>35.039473684210527</v>
      </c>
      <c r="O2831" s="1">
        <f t="shared" si="134"/>
        <v>107</v>
      </c>
      <c r="P2831" s="5" t="s">
        <v>8270</v>
      </c>
      <c r="Q2831" s="1" t="s">
        <v>8318</v>
      </c>
      <c r="R2831" s="1" t="s">
        <v>8319</v>
      </c>
      <c r="S2831" s="9">
        <f t="shared" si="132"/>
        <v>42495.434236111112</v>
      </c>
      <c r="T2831" s="11">
        <f t="shared" si="133"/>
        <v>42523.434236111112</v>
      </c>
      <c r="U2831" s="12" t="str">
        <f>TEXT(Table1[[#This Row],[Date Created Conversion (Launched at)]],"mmmm")</f>
        <v>May</v>
      </c>
      <c r="V2831" s="12">
        <f>YEAR(Table1[[#This Row],[Date Created Conversion (Launched at)]])</f>
        <v>2016</v>
      </c>
    </row>
    <row r="2832" spans="1:22" ht="28.7" x14ac:dyDescent="0.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 s="8">
        <v>1399867140</v>
      </c>
      <c r="J2832" s="8">
        <v>1398802148</v>
      </c>
      <c r="K2832" t="b">
        <v>0</v>
      </c>
      <c r="L2832">
        <v>11</v>
      </c>
      <c r="M2832" t="b">
        <v>1</v>
      </c>
      <c r="N2832" s="5">
        <f>Table1[[#This Row],[pledged]]/Table1[[#This Row],[backers_count]]</f>
        <v>272.72727272727275</v>
      </c>
      <c r="O2832" s="1">
        <f t="shared" si="134"/>
        <v>100</v>
      </c>
      <c r="P2832" s="5" t="s">
        <v>8270</v>
      </c>
      <c r="Q2832" s="1" t="s">
        <v>8318</v>
      </c>
      <c r="R2832" s="1" t="s">
        <v>8319</v>
      </c>
      <c r="S2832" s="9">
        <f t="shared" si="132"/>
        <v>41758.839675925927</v>
      </c>
      <c r="T2832" s="11">
        <f t="shared" si="133"/>
        <v>41771.165972222225</v>
      </c>
      <c r="U2832" s="12" t="str">
        <f>TEXT(Table1[[#This Row],[Date Created Conversion (Launched at)]],"mmmm")</f>
        <v>April</v>
      </c>
      <c r="V2832" s="12">
        <f>YEAR(Table1[[#This Row],[Date Created Conversion (Launched at)]])</f>
        <v>2014</v>
      </c>
    </row>
    <row r="2833" spans="1:22" ht="28.7" x14ac:dyDescent="0.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 s="8">
        <v>1437076070</v>
      </c>
      <c r="J2833" s="8">
        <v>1434484070</v>
      </c>
      <c r="K2833" t="b">
        <v>0</v>
      </c>
      <c r="L2833">
        <v>52</v>
      </c>
      <c r="M2833" t="b">
        <v>1</v>
      </c>
      <c r="N2833" s="5">
        <f>Table1[[#This Row],[pledged]]/Table1[[#This Row],[backers_count]]</f>
        <v>63.846153846153847</v>
      </c>
      <c r="O2833" s="1">
        <f t="shared" si="134"/>
        <v>111</v>
      </c>
      <c r="P2833" s="5" t="s">
        <v>8270</v>
      </c>
      <c r="Q2833" s="1" t="s">
        <v>8318</v>
      </c>
      <c r="R2833" s="1" t="s">
        <v>8319</v>
      </c>
      <c r="S2833" s="9">
        <f t="shared" si="132"/>
        <v>42171.824884259258</v>
      </c>
      <c r="T2833" s="11">
        <f t="shared" si="133"/>
        <v>42201.824884259258</v>
      </c>
      <c r="U2833" s="12" t="str">
        <f>TEXT(Table1[[#This Row],[Date Created Conversion (Launched at)]],"mmmm")</f>
        <v>June</v>
      </c>
      <c r="V2833" s="12">
        <f>YEAR(Table1[[#This Row],[Date Created Conversion (Launched at)]])</f>
        <v>2015</v>
      </c>
    </row>
    <row r="2834" spans="1:22" ht="43" x14ac:dyDescent="0.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 s="8">
        <v>1416780000</v>
      </c>
      <c r="J2834" s="8">
        <v>1414342894</v>
      </c>
      <c r="K2834" t="b">
        <v>0</v>
      </c>
      <c r="L2834">
        <v>95</v>
      </c>
      <c r="M2834" t="b">
        <v>1</v>
      </c>
      <c r="N2834" s="5">
        <f>Table1[[#This Row],[pledged]]/Table1[[#This Row],[backers_count]]</f>
        <v>30.189368421052631</v>
      </c>
      <c r="O2834" s="1">
        <f t="shared" si="134"/>
        <v>115</v>
      </c>
      <c r="P2834" s="5" t="s">
        <v>8270</v>
      </c>
      <c r="Q2834" s="1" t="s">
        <v>8318</v>
      </c>
      <c r="R2834" s="1" t="s">
        <v>8319</v>
      </c>
      <c r="S2834" s="9">
        <f t="shared" si="132"/>
        <v>41938.709421296298</v>
      </c>
      <c r="T2834" s="11">
        <f t="shared" si="133"/>
        <v>41966.916666666672</v>
      </c>
      <c r="U2834" s="12" t="str">
        <f>TEXT(Table1[[#This Row],[Date Created Conversion (Launched at)]],"mmmm")</f>
        <v>October</v>
      </c>
      <c r="V2834" s="12">
        <f>YEAR(Table1[[#This Row],[Date Created Conversion (Launched at)]])</f>
        <v>2014</v>
      </c>
    </row>
    <row r="2835" spans="1:22" x14ac:dyDescent="0.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 s="8">
        <v>1444528800</v>
      </c>
      <c r="J2835" s="8">
        <v>1442804633</v>
      </c>
      <c r="K2835" t="b">
        <v>0</v>
      </c>
      <c r="L2835">
        <v>35</v>
      </c>
      <c r="M2835" t="b">
        <v>1</v>
      </c>
      <c r="N2835" s="5">
        <f>Table1[[#This Row],[pledged]]/Table1[[#This Row],[backers_count]]</f>
        <v>83.51428571428572</v>
      </c>
      <c r="O2835" s="1">
        <f t="shared" si="134"/>
        <v>108</v>
      </c>
      <c r="P2835" s="5" t="s">
        <v>8270</v>
      </c>
      <c r="Q2835" s="1" t="s">
        <v>8318</v>
      </c>
      <c r="R2835" s="1" t="s">
        <v>8319</v>
      </c>
      <c r="S2835" s="9">
        <f t="shared" si="132"/>
        <v>42268.127696759257</v>
      </c>
      <c r="T2835" s="11">
        <f t="shared" si="133"/>
        <v>42288.083333333328</v>
      </c>
      <c r="U2835" s="12" t="str">
        <f>TEXT(Table1[[#This Row],[Date Created Conversion (Launched at)]],"mmmm")</f>
        <v>September</v>
      </c>
      <c r="V2835" s="12">
        <f>YEAR(Table1[[#This Row],[Date Created Conversion (Launched at)]])</f>
        <v>2015</v>
      </c>
    </row>
    <row r="2836" spans="1:22" ht="43" x14ac:dyDescent="0.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 s="8">
        <v>1422658930</v>
      </c>
      <c r="J2836" s="8">
        <v>1421362930</v>
      </c>
      <c r="K2836" t="b">
        <v>0</v>
      </c>
      <c r="L2836">
        <v>21</v>
      </c>
      <c r="M2836" t="b">
        <v>1</v>
      </c>
      <c r="N2836" s="5">
        <f>Table1[[#This Row],[pledged]]/Table1[[#This Row],[backers_count]]</f>
        <v>64.761904761904759</v>
      </c>
      <c r="O2836" s="1">
        <f t="shared" si="134"/>
        <v>170</v>
      </c>
      <c r="P2836" s="5" t="s">
        <v>8270</v>
      </c>
      <c r="Q2836" s="1" t="s">
        <v>8318</v>
      </c>
      <c r="R2836" s="1" t="s">
        <v>8319</v>
      </c>
      <c r="S2836" s="9">
        <f t="shared" si="132"/>
        <v>42019.959837962961</v>
      </c>
      <c r="T2836" s="11">
        <f t="shared" si="133"/>
        <v>42034.959837962961</v>
      </c>
      <c r="U2836" s="12" t="str">
        <f>TEXT(Table1[[#This Row],[Date Created Conversion (Launched at)]],"mmmm")</f>
        <v>January</v>
      </c>
      <c r="V2836" s="12">
        <f>YEAR(Table1[[#This Row],[Date Created Conversion (Launched at)]])</f>
        <v>2015</v>
      </c>
    </row>
    <row r="2837" spans="1:22" ht="43" x14ac:dyDescent="0.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 s="8">
        <v>1449273600</v>
      </c>
      <c r="J2837" s="8">
        <v>1446742417</v>
      </c>
      <c r="K2837" t="b">
        <v>0</v>
      </c>
      <c r="L2837">
        <v>93</v>
      </c>
      <c r="M2837" t="b">
        <v>1</v>
      </c>
      <c r="N2837" s="5">
        <f>Table1[[#This Row],[pledged]]/Table1[[#This Row],[backers_count]]</f>
        <v>20.118172043010752</v>
      </c>
      <c r="O2837" s="1">
        <f t="shared" si="134"/>
        <v>187</v>
      </c>
      <c r="P2837" s="5" t="s">
        <v>8270</v>
      </c>
      <c r="Q2837" s="1" t="s">
        <v>8318</v>
      </c>
      <c r="R2837" s="1" t="s">
        <v>8319</v>
      </c>
      <c r="S2837" s="9">
        <f t="shared" si="132"/>
        <v>42313.703900462962</v>
      </c>
      <c r="T2837" s="11">
        <f t="shared" si="133"/>
        <v>42343</v>
      </c>
      <c r="U2837" s="12" t="str">
        <f>TEXT(Table1[[#This Row],[Date Created Conversion (Launched at)]],"mmmm")</f>
        <v>November</v>
      </c>
      <c r="V2837" s="12">
        <f>YEAR(Table1[[#This Row],[Date Created Conversion (Launched at)]])</f>
        <v>2015</v>
      </c>
    </row>
    <row r="2838" spans="1:22" ht="43" x14ac:dyDescent="0.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 s="8">
        <v>1487393940</v>
      </c>
      <c r="J2838" s="8">
        <v>1484115418</v>
      </c>
      <c r="K2838" t="b">
        <v>0</v>
      </c>
      <c r="L2838">
        <v>11</v>
      </c>
      <c r="M2838" t="b">
        <v>1</v>
      </c>
      <c r="N2838" s="5">
        <f>Table1[[#This Row],[pledged]]/Table1[[#This Row],[backers_count]]</f>
        <v>44.090909090909093</v>
      </c>
      <c r="O2838" s="1">
        <f t="shared" si="134"/>
        <v>108</v>
      </c>
      <c r="P2838" s="5" t="s">
        <v>8270</v>
      </c>
      <c r="Q2838" s="1" t="s">
        <v>8318</v>
      </c>
      <c r="R2838" s="1" t="s">
        <v>8319</v>
      </c>
      <c r="S2838" s="9">
        <f t="shared" si="132"/>
        <v>42746.261782407411</v>
      </c>
      <c r="T2838" s="11">
        <f t="shared" si="133"/>
        <v>42784.207638888889</v>
      </c>
      <c r="U2838" s="12" t="str">
        <f>TEXT(Table1[[#This Row],[Date Created Conversion (Launched at)]],"mmmm")</f>
        <v>January</v>
      </c>
      <c r="V2838" s="12">
        <f>YEAR(Table1[[#This Row],[Date Created Conversion (Launched at)]])</f>
        <v>2017</v>
      </c>
    </row>
    <row r="2839" spans="1:22" ht="57.35" x14ac:dyDescent="0.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 s="8">
        <v>1449701284</v>
      </c>
      <c r="J2839" s="8">
        <v>1446241684</v>
      </c>
      <c r="K2839" t="b">
        <v>0</v>
      </c>
      <c r="L2839">
        <v>21</v>
      </c>
      <c r="M2839" t="b">
        <v>1</v>
      </c>
      <c r="N2839" s="5">
        <f>Table1[[#This Row],[pledged]]/Table1[[#This Row],[backers_count]]</f>
        <v>40.476190476190474</v>
      </c>
      <c r="O2839" s="1">
        <f t="shared" si="134"/>
        <v>100</v>
      </c>
      <c r="P2839" s="5" t="s">
        <v>8270</v>
      </c>
      <c r="Q2839" s="1" t="s">
        <v>8318</v>
      </c>
      <c r="R2839" s="1" t="s">
        <v>8319</v>
      </c>
      <c r="S2839" s="9">
        <f t="shared" si="132"/>
        <v>42307.908379629633</v>
      </c>
      <c r="T2839" s="11">
        <f t="shared" si="133"/>
        <v>42347.950046296297</v>
      </c>
      <c r="U2839" s="12" t="str">
        <f>TEXT(Table1[[#This Row],[Date Created Conversion (Launched at)]],"mmmm")</f>
        <v>October</v>
      </c>
      <c r="V2839" s="12">
        <f>YEAR(Table1[[#This Row],[Date Created Conversion (Launched at)]])</f>
        <v>2015</v>
      </c>
    </row>
    <row r="2840" spans="1:22" ht="43" x14ac:dyDescent="0.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 s="8">
        <v>1407967200</v>
      </c>
      <c r="J2840" s="8">
        <v>1406039696</v>
      </c>
      <c r="K2840" t="b">
        <v>0</v>
      </c>
      <c r="L2840">
        <v>54</v>
      </c>
      <c r="M2840" t="b">
        <v>1</v>
      </c>
      <c r="N2840" s="5">
        <f>Table1[[#This Row],[pledged]]/Table1[[#This Row],[backers_count]]</f>
        <v>44.537037037037038</v>
      </c>
      <c r="O2840" s="1">
        <f t="shared" si="134"/>
        <v>120</v>
      </c>
      <c r="P2840" s="5" t="s">
        <v>8270</v>
      </c>
      <c r="Q2840" s="1" t="s">
        <v>8318</v>
      </c>
      <c r="R2840" s="1" t="s">
        <v>8319</v>
      </c>
      <c r="S2840" s="9">
        <f t="shared" si="132"/>
        <v>41842.607592592591</v>
      </c>
      <c r="T2840" s="11">
        <f t="shared" si="133"/>
        <v>41864.916666666664</v>
      </c>
      <c r="U2840" s="12" t="str">
        <f>TEXT(Table1[[#This Row],[Date Created Conversion (Launched at)]],"mmmm")</f>
        <v>July</v>
      </c>
      <c r="V2840" s="12">
        <f>YEAR(Table1[[#This Row],[Date Created Conversion (Launched at)]])</f>
        <v>2014</v>
      </c>
    </row>
    <row r="2841" spans="1:22" ht="43" x14ac:dyDescent="0.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 s="8">
        <v>1408942740</v>
      </c>
      <c r="J2841" s="8">
        <v>1406958354</v>
      </c>
      <c r="K2841" t="b">
        <v>0</v>
      </c>
      <c r="L2841">
        <v>31</v>
      </c>
      <c r="M2841" t="b">
        <v>1</v>
      </c>
      <c r="N2841" s="5">
        <f>Table1[[#This Row],[pledged]]/Table1[[#This Row],[backers_count]]</f>
        <v>125.80645161290323</v>
      </c>
      <c r="O2841" s="1">
        <f t="shared" si="134"/>
        <v>111</v>
      </c>
      <c r="P2841" s="5" t="s">
        <v>8270</v>
      </c>
      <c r="Q2841" s="1" t="s">
        <v>8318</v>
      </c>
      <c r="R2841" s="1" t="s">
        <v>8319</v>
      </c>
      <c r="S2841" s="9">
        <f t="shared" si="132"/>
        <v>41853.240208333329</v>
      </c>
      <c r="T2841" s="11">
        <f t="shared" si="133"/>
        <v>41876.207638888889</v>
      </c>
      <c r="U2841" s="12" t="str">
        <f>TEXT(Table1[[#This Row],[Date Created Conversion (Launched at)]],"mmmm")</f>
        <v>August</v>
      </c>
      <c r="V2841" s="12">
        <f>YEAR(Table1[[#This Row],[Date Created Conversion (Launched at)]])</f>
        <v>2014</v>
      </c>
    </row>
    <row r="2842" spans="1:22" ht="57.35" x14ac:dyDescent="0.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 s="8">
        <v>1426698000</v>
      </c>
      <c r="J2842" s="8">
        <v>1424825479</v>
      </c>
      <c r="K2842" t="b">
        <v>0</v>
      </c>
      <c r="L2842">
        <v>132</v>
      </c>
      <c r="M2842" t="b">
        <v>1</v>
      </c>
      <c r="N2842" s="5">
        <f>Table1[[#This Row],[pledged]]/Table1[[#This Row],[backers_count]]</f>
        <v>19.696969696969695</v>
      </c>
      <c r="O2842" s="1">
        <f t="shared" si="134"/>
        <v>104</v>
      </c>
      <c r="P2842" s="5" t="s">
        <v>8270</v>
      </c>
      <c r="Q2842" s="1" t="s">
        <v>8318</v>
      </c>
      <c r="R2842" s="1" t="s">
        <v>8319</v>
      </c>
      <c r="S2842" s="9">
        <f t="shared" si="132"/>
        <v>42060.035636574074</v>
      </c>
      <c r="T2842" s="11">
        <f t="shared" si="133"/>
        <v>42081.708333333328</v>
      </c>
      <c r="U2842" s="12" t="str">
        <f>TEXT(Table1[[#This Row],[Date Created Conversion (Launched at)]],"mmmm")</f>
        <v>February</v>
      </c>
      <c r="V2842" s="12">
        <f>YEAR(Table1[[#This Row],[Date Created Conversion (Launched at)]])</f>
        <v>2015</v>
      </c>
    </row>
    <row r="2843" spans="1:22" ht="43" x14ac:dyDescent="0.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 s="8">
        <v>1450032297</v>
      </c>
      <c r="J2843" s="8">
        <v>1444844697</v>
      </c>
      <c r="K2843" t="b">
        <v>0</v>
      </c>
      <c r="L2843">
        <v>1</v>
      </c>
      <c r="M2843" t="b">
        <v>0</v>
      </c>
      <c r="N2843" s="5">
        <f>Table1[[#This Row],[pledged]]/Table1[[#This Row],[backers_count]]</f>
        <v>10</v>
      </c>
      <c r="O2843" s="1">
        <f t="shared" si="134"/>
        <v>1</v>
      </c>
      <c r="P2843" s="5" t="s">
        <v>8270</v>
      </c>
      <c r="Q2843" s="1" t="s">
        <v>8318</v>
      </c>
      <c r="R2843" s="1" t="s">
        <v>8319</v>
      </c>
      <c r="S2843" s="9">
        <f t="shared" si="132"/>
        <v>42291.739548611113</v>
      </c>
      <c r="T2843" s="11">
        <f t="shared" si="133"/>
        <v>42351.781215277777</v>
      </c>
      <c r="U2843" s="12" t="str">
        <f>TEXT(Table1[[#This Row],[Date Created Conversion (Launched at)]],"mmmm")</f>
        <v>October</v>
      </c>
      <c r="V2843" s="12">
        <f>YEAR(Table1[[#This Row],[Date Created Conversion (Launched at)]])</f>
        <v>2015</v>
      </c>
    </row>
    <row r="2844" spans="1:22" ht="43" x14ac:dyDescent="0.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 s="8">
        <v>1403348400</v>
      </c>
      <c r="J2844" s="8">
        <v>1401058295</v>
      </c>
      <c r="K2844" t="b">
        <v>0</v>
      </c>
      <c r="L2844">
        <v>0</v>
      </c>
      <c r="M2844" t="b">
        <v>0</v>
      </c>
      <c r="N2844" s="5" t="e">
        <f>Table1[[#This Row],[pledged]]/Table1[[#This Row],[backers_count]]</f>
        <v>#DIV/0!</v>
      </c>
      <c r="O2844" s="1">
        <f t="shared" si="134"/>
        <v>0</v>
      </c>
      <c r="P2844" s="5" t="s">
        <v>8270</v>
      </c>
      <c r="Q2844" s="1" t="s">
        <v>8318</v>
      </c>
      <c r="R2844" s="1" t="s">
        <v>8319</v>
      </c>
      <c r="S2844" s="9">
        <f t="shared" si="132"/>
        <v>41784.95248842593</v>
      </c>
      <c r="T2844" s="11">
        <f t="shared" si="133"/>
        <v>41811.458333333336</v>
      </c>
      <c r="U2844" s="12" t="str">
        <f>TEXT(Table1[[#This Row],[Date Created Conversion (Launched at)]],"mmmm")</f>
        <v>May</v>
      </c>
      <c r="V2844" s="12">
        <f>YEAR(Table1[[#This Row],[Date Created Conversion (Launched at)]])</f>
        <v>2014</v>
      </c>
    </row>
    <row r="2845" spans="1:22" ht="43" x14ac:dyDescent="0.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 s="8">
        <v>1465790400</v>
      </c>
      <c r="J2845" s="8">
        <v>1462210950</v>
      </c>
      <c r="K2845" t="b">
        <v>0</v>
      </c>
      <c r="L2845">
        <v>0</v>
      </c>
      <c r="M2845" t="b">
        <v>0</v>
      </c>
      <c r="N2845" s="5" t="e">
        <f>Table1[[#This Row],[pledged]]/Table1[[#This Row],[backers_count]]</f>
        <v>#DIV/0!</v>
      </c>
      <c r="O2845" s="1">
        <f t="shared" si="134"/>
        <v>0</v>
      </c>
      <c r="P2845" s="5" t="s">
        <v>8270</v>
      </c>
      <c r="Q2845" s="1" t="s">
        <v>8318</v>
      </c>
      <c r="R2845" s="1" t="s">
        <v>8319</v>
      </c>
      <c r="S2845" s="9">
        <f t="shared" si="132"/>
        <v>42492.737847222219</v>
      </c>
      <c r="T2845" s="11">
        <f t="shared" si="133"/>
        <v>42534.166666666672</v>
      </c>
      <c r="U2845" s="12" t="str">
        <f>TEXT(Table1[[#This Row],[Date Created Conversion (Launched at)]],"mmmm")</f>
        <v>May</v>
      </c>
      <c r="V2845" s="12">
        <f>YEAR(Table1[[#This Row],[Date Created Conversion (Launched at)]])</f>
        <v>2016</v>
      </c>
    </row>
    <row r="2846" spans="1:22" ht="43" x14ac:dyDescent="0.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 s="8">
        <v>1483535180</v>
      </c>
      <c r="J2846" s="8">
        <v>1480943180</v>
      </c>
      <c r="K2846" t="b">
        <v>0</v>
      </c>
      <c r="L2846">
        <v>1</v>
      </c>
      <c r="M2846" t="b">
        <v>0</v>
      </c>
      <c r="N2846" s="5">
        <f>Table1[[#This Row],[pledged]]/Table1[[#This Row],[backers_count]]</f>
        <v>30</v>
      </c>
      <c r="O2846" s="1">
        <f t="shared" si="134"/>
        <v>5</v>
      </c>
      <c r="P2846" s="5" t="s">
        <v>8270</v>
      </c>
      <c r="Q2846" s="1" t="s">
        <v>8318</v>
      </c>
      <c r="R2846" s="1" t="s">
        <v>8319</v>
      </c>
      <c r="S2846" s="9">
        <f t="shared" si="132"/>
        <v>42709.546064814815</v>
      </c>
      <c r="T2846" s="11">
        <f t="shared" si="133"/>
        <v>42739.546064814815</v>
      </c>
      <c r="U2846" s="12" t="str">
        <f>TEXT(Table1[[#This Row],[Date Created Conversion (Launched at)]],"mmmm")</f>
        <v>December</v>
      </c>
      <c r="V2846" s="12">
        <f>YEAR(Table1[[#This Row],[Date Created Conversion (Launched at)]])</f>
        <v>2016</v>
      </c>
    </row>
    <row r="2847" spans="1:22" ht="43" x14ac:dyDescent="0.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 s="8">
        <v>1433723033</v>
      </c>
      <c r="J2847" s="8">
        <v>1428539033</v>
      </c>
      <c r="K2847" t="b">
        <v>0</v>
      </c>
      <c r="L2847">
        <v>39</v>
      </c>
      <c r="M2847" t="b">
        <v>0</v>
      </c>
      <c r="N2847" s="5">
        <f>Table1[[#This Row],[pledged]]/Table1[[#This Row],[backers_count]]</f>
        <v>60.666666666666664</v>
      </c>
      <c r="O2847" s="1">
        <f t="shared" si="134"/>
        <v>32</v>
      </c>
      <c r="P2847" s="5" t="s">
        <v>8270</v>
      </c>
      <c r="Q2847" s="1" t="s">
        <v>8318</v>
      </c>
      <c r="R2847" s="1" t="s">
        <v>8319</v>
      </c>
      <c r="S2847" s="9">
        <f t="shared" si="132"/>
        <v>42103.016585648147</v>
      </c>
      <c r="T2847" s="11">
        <f t="shared" si="133"/>
        <v>42163.016585648147</v>
      </c>
      <c r="U2847" s="12" t="str">
        <f>TEXT(Table1[[#This Row],[Date Created Conversion (Launched at)]],"mmmm")</f>
        <v>April</v>
      </c>
      <c r="V2847" s="12">
        <f>YEAR(Table1[[#This Row],[Date Created Conversion (Launched at)]])</f>
        <v>2015</v>
      </c>
    </row>
    <row r="2848" spans="1:22" ht="43" x14ac:dyDescent="0.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 s="8">
        <v>1432917394</v>
      </c>
      <c r="J2848" s="8">
        <v>1429029394</v>
      </c>
      <c r="K2848" t="b">
        <v>0</v>
      </c>
      <c r="L2848">
        <v>0</v>
      </c>
      <c r="M2848" t="b">
        <v>0</v>
      </c>
      <c r="N2848" s="5" t="e">
        <f>Table1[[#This Row],[pledged]]/Table1[[#This Row],[backers_count]]</f>
        <v>#DIV/0!</v>
      </c>
      <c r="O2848" s="1">
        <f t="shared" si="134"/>
        <v>0</v>
      </c>
      <c r="P2848" s="5" t="s">
        <v>8270</v>
      </c>
      <c r="Q2848" s="1" t="s">
        <v>8318</v>
      </c>
      <c r="R2848" s="1" t="s">
        <v>8319</v>
      </c>
      <c r="S2848" s="9">
        <f t="shared" si="132"/>
        <v>42108.692060185189</v>
      </c>
      <c r="T2848" s="11">
        <f t="shared" si="133"/>
        <v>42153.692060185189</v>
      </c>
      <c r="U2848" s="12" t="str">
        <f>TEXT(Table1[[#This Row],[Date Created Conversion (Launched at)]],"mmmm")</f>
        <v>April</v>
      </c>
      <c r="V2848" s="12">
        <f>YEAR(Table1[[#This Row],[Date Created Conversion (Launched at)]])</f>
        <v>2015</v>
      </c>
    </row>
    <row r="2849" spans="1:22" ht="43" x14ac:dyDescent="0.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 s="8">
        <v>1464031265</v>
      </c>
      <c r="J2849" s="8">
        <v>1458847265</v>
      </c>
      <c r="K2849" t="b">
        <v>0</v>
      </c>
      <c r="L2849">
        <v>0</v>
      </c>
      <c r="M2849" t="b">
        <v>0</v>
      </c>
      <c r="N2849" s="5" t="e">
        <f>Table1[[#This Row],[pledged]]/Table1[[#This Row],[backers_count]]</f>
        <v>#DIV/0!</v>
      </c>
      <c r="O2849" s="1">
        <f t="shared" si="134"/>
        <v>0</v>
      </c>
      <c r="P2849" s="5" t="s">
        <v>8270</v>
      </c>
      <c r="Q2849" s="1" t="s">
        <v>8318</v>
      </c>
      <c r="R2849" s="1" t="s">
        <v>8319</v>
      </c>
      <c r="S2849" s="9">
        <f t="shared" si="132"/>
        <v>42453.806307870371</v>
      </c>
      <c r="T2849" s="11">
        <f t="shared" si="133"/>
        <v>42513.806307870371</v>
      </c>
      <c r="U2849" s="12" t="str">
        <f>TEXT(Table1[[#This Row],[Date Created Conversion (Launched at)]],"mmmm")</f>
        <v>March</v>
      </c>
      <c r="V2849" s="12">
        <f>YEAR(Table1[[#This Row],[Date Created Conversion (Launched at)]])</f>
        <v>2016</v>
      </c>
    </row>
    <row r="2850" spans="1:22" ht="57.35" x14ac:dyDescent="0.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 s="8">
        <v>1432913659</v>
      </c>
      <c r="J2850" s="8">
        <v>1430321659</v>
      </c>
      <c r="K2850" t="b">
        <v>0</v>
      </c>
      <c r="L2850">
        <v>3</v>
      </c>
      <c r="M2850" t="b">
        <v>0</v>
      </c>
      <c r="N2850" s="5">
        <f>Table1[[#This Row],[pledged]]/Table1[[#This Row],[backers_count]]</f>
        <v>23.333333333333332</v>
      </c>
      <c r="O2850" s="1">
        <f t="shared" si="134"/>
        <v>0</v>
      </c>
      <c r="P2850" s="5" t="s">
        <v>8270</v>
      </c>
      <c r="Q2850" s="1" t="s">
        <v>8318</v>
      </c>
      <c r="R2850" s="1" t="s">
        <v>8319</v>
      </c>
      <c r="S2850" s="9">
        <f t="shared" si="132"/>
        <v>42123.648831018523</v>
      </c>
      <c r="T2850" s="11">
        <f t="shared" si="133"/>
        <v>42153.648831018523</v>
      </c>
      <c r="U2850" s="12" t="str">
        <f>TEXT(Table1[[#This Row],[Date Created Conversion (Launched at)]],"mmmm")</f>
        <v>April</v>
      </c>
      <c r="V2850" s="12">
        <f>YEAR(Table1[[#This Row],[Date Created Conversion (Launched at)]])</f>
        <v>2015</v>
      </c>
    </row>
    <row r="2851" spans="1:22" ht="43" x14ac:dyDescent="0.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 s="8">
        <v>1461406600</v>
      </c>
      <c r="J2851" s="8">
        <v>1458814600</v>
      </c>
      <c r="K2851" t="b">
        <v>0</v>
      </c>
      <c r="L2851">
        <v>1</v>
      </c>
      <c r="M2851" t="b">
        <v>0</v>
      </c>
      <c r="N2851" s="5">
        <f>Table1[[#This Row],[pledged]]/Table1[[#This Row],[backers_count]]</f>
        <v>5</v>
      </c>
      <c r="O2851" s="1">
        <f t="shared" si="134"/>
        <v>1</v>
      </c>
      <c r="P2851" s="5" t="s">
        <v>8270</v>
      </c>
      <c r="Q2851" s="1" t="s">
        <v>8318</v>
      </c>
      <c r="R2851" s="1" t="s">
        <v>8319</v>
      </c>
      <c r="S2851" s="9">
        <f t="shared" si="132"/>
        <v>42453.428240740745</v>
      </c>
      <c r="T2851" s="11">
        <f t="shared" si="133"/>
        <v>42483.428240740745</v>
      </c>
      <c r="U2851" s="12" t="str">
        <f>TEXT(Table1[[#This Row],[Date Created Conversion (Launched at)]],"mmmm")</f>
        <v>March</v>
      </c>
      <c r="V2851" s="12">
        <f>YEAR(Table1[[#This Row],[Date Created Conversion (Launched at)]])</f>
        <v>2016</v>
      </c>
    </row>
    <row r="2852" spans="1:22" ht="43" x14ac:dyDescent="0.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 s="8">
        <v>1409962211</v>
      </c>
      <c r="J2852" s="8">
        <v>1407370211</v>
      </c>
      <c r="K2852" t="b">
        <v>0</v>
      </c>
      <c r="L2852">
        <v>13</v>
      </c>
      <c r="M2852" t="b">
        <v>0</v>
      </c>
      <c r="N2852" s="5">
        <f>Table1[[#This Row],[pledged]]/Table1[[#This Row],[backers_count]]</f>
        <v>23.923076923076923</v>
      </c>
      <c r="O2852" s="1">
        <f t="shared" si="134"/>
        <v>4</v>
      </c>
      <c r="P2852" s="5" t="s">
        <v>8270</v>
      </c>
      <c r="Q2852" s="1" t="s">
        <v>8318</v>
      </c>
      <c r="R2852" s="1" t="s">
        <v>8319</v>
      </c>
      <c r="S2852" s="9">
        <f t="shared" si="132"/>
        <v>41858.007071759261</v>
      </c>
      <c r="T2852" s="11">
        <f t="shared" si="133"/>
        <v>41888.007071759261</v>
      </c>
      <c r="U2852" s="12" t="str">
        <f>TEXT(Table1[[#This Row],[Date Created Conversion (Launched at)]],"mmmm")</f>
        <v>August</v>
      </c>
      <c r="V2852" s="12">
        <f>YEAR(Table1[[#This Row],[Date Created Conversion (Launched at)]])</f>
        <v>2014</v>
      </c>
    </row>
    <row r="2853" spans="1:22" ht="43" x14ac:dyDescent="0.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 s="8">
        <v>1454109420</v>
      </c>
      <c r="J2853" s="8">
        <v>1453334629</v>
      </c>
      <c r="K2853" t="b">
        <v>0</v>
      </c>
      <c r="L2853">
        <v>0</v>
      </c>
      <c r="M2853" t="b">
        <v>0</v>
      </c>
      <c r="N2853" s="5" t="e">
        <f>Table1[[#This Row],[pledged]]/Table1[[#This Row],[backers_count]]</f>
        <v>#DIV/0!</v>
      </c>
      <c r="O2853" s="1">
        <f t="shared" si="134"/>
        <v>0</v>
      </c>
      <c r="P2853" s="5" t="s">
        <v>8270</v>
      </c>
      <c r="Q2853" s="1" t="s">
        <v>8318</v>
      </c>
      <c r="R2853" s="1" t="s">
        <v>8319</v>
      </c>
      <c r="S2853" s="9">
        <f t="shared" si="132"/>
        <v>42390.002650462964</v>
      </c>
      <c r="T2853" s="11">
        <f t="shared" si="133"/>
        <v>42398.970138888893</v>
      </c>
      <c r="U2853" s="12" t="str">
        <f>TEXT(Table1[[#This Row],[Date Created Conversion (Launched at)]],"mmmm")</f>
        <v>January</v>
      </c>
      <c r="V2853" s="12">
        <f>YEAR(Table1[[#This Row],[Date Created Conversion (Launched at)]])</f>
        <v>2016</v>
      </c>
    </row>
    <row r="2854" spans="1:22" ht="43" x14ac:dyDescent="0.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 s="8">
        <v>1403312703</v>
      </c>
      <c r="J2854" s="8">
        <v>1400720703</v>
      </c>
      <c r="K2854" t="b">
        <v>0</v>
      </c>
      <c r="L2854">
        <v>6</v>
      </c>
      <c r="M2854" t="b">
        <v>0</v>
      </c>
      <c r="N2854" s="5">
        <f>Table1[[#This Row],[pledged]]/Table1[[#This Row],[backers_count]]</f>
        <v>15.833333333333334</v>
      </c>
      <c r="O2854" s="1">
        <f t="shared" si="134"/>
        <v>2</v>
      </c>
      <c r="P2854" s="5" t="s">
        <v>8270</v>
      </c>
      <c r="Q2854" s="1" t="s">
        <v>8318</v>
      </c>
      <c r="R2854" s="1" t="s">
        <v>8319</v>
      </c>
      <c r="S2854" s="9">
        <f t="shared" si="132"/>
        <v>41781.045173611114</v>
      </c>
      <c r="T2854" s="11">
        <f t="shared" si="133"/>
        <v>41811.045173611114</v>
      </c>
      <c r="U2854" s="12" t="str">
        <f>TEXT(Table1[[#This Row],[Date Created Conversion (Launched at)]],"mmmm")</f>
        <v>May</v>
      </c>
      <c r="V2854" s="12">
        <f>YEAR(Table1[[#This Row],[Date Created Conversion (Launched at)]])</f>
        <v>2014</v>
      </c>
    </row>
    <row r="2855" spans="1:22" ht="43" x14ac:dyDescent="0.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 s="8">
        <v>1410669297</v>
      </c>
      <c r="J2855" s="8">
        <v>1405485297</v>
      </c>
      <c r="K2855" t="b">
        <v>0</v>
      </c>
      <c r="L2855">
        <v>0</v>
      </c>
      <c r="M2855" t="b">
        <v>0</v>
      </c>
      <c r="N2855" s="5" t="e">
        <f>Table1[[#This Row],[pledged]]/Table1[[#This Row],[backers_count]]</f>
        <v>#DIV/0!</v>
      </c>
      <c r="O2855" s="1">
        <f t="shared" si="134"/>
        <v>0</v>
      </c>
      <c r="P2855" s="5" t="s">
        <v>8270</v>
      </c>
      <c r="Q2855" s="1" t="s">
        <v>8318</v>
      </c>
      <c r="R2855" s="1" t="s">
        <v>8319</v>
      </c>
      <c r="S2855" s="9">
        <f t="shared" si="132"/>
        <v>41836.190937499996</v>
      </c>
      <c r="T2855" s="11">
        <f t="shared" si="133"/>
        <v>41896.190937499996</v>
      </c>
      <c r="U2855" s="12" t="str">
        <f>TEXT(Table1[[#This Row],[Date Created Conversion (Launched at)]],"mmmm")</f>
        <v>July</v>
      </c>
      <c r="V2855" s="12">
        <f>YEAR(Table1[[#This Row],[Date Created Conversion (Launched at)]])</f>
        <v>2014</v>
      </c>
    </row>
    <row r="2856" spans="1:22" ht="43" x14ac:dyDescent="0.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 s="8">
        <v>1431018719</v>
      </c>
      <c r="J2856" s="8">
        <v>1429290719</v>
      </c>
      <c r="K2856" t="b">
        <v>0</v>
      </c>
      <c r="L2856">
        <v>14</v>
      </c>
      <c r="M2856" t="b">
        <v>0</v>
      </c>
      <c r="N2856" s="5">
        <f>Table1[[#This Row],[pledged]]/Table1[[#This Row],[backers_count]]</f>
        <v>29.785714285714285</v>
      </c>
      <c r="O2856" s="1">
        <f t="shared" si="134"/>
        <v>42</v>
      </c>
      <c r="P2856" s="5" t="s">
        <v>8270</v>
      </c>
      <c r="Q2856" s="1" t="s">
        <v>8318</v>
      </c>
      <c r="R2856" s="1" t="s">
        <v>8319</v>
      </c>
      <c r="S2856" s="9">
        <f t="shared" si="132"/>
        <v>42111.71665509259</v>
      </c>
      <c r="T2856" s="11">
        <f t="shared" si="133"/>
        <v>42131.71665509259</v>
      </c>
      <c r="U2856" s="12" t="str">
        <f>TEXT(Table1[[#This Row],[Date Created Conversion (Launched at)]],"mmmm")</f>
        <v>April</v>
      </c>
      <c r="V2856" s="12">
        <f>YEAR(Table1[[#This Row],[Date Created Conversion (Launched at)]])</f>
        <v>2015</v>
      </c>
    </row>
    <row r="2857" spans="1:22" ht="43" x14ac:dyDescent="0.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 s="8">
        <v>1454110440</v>
      </c>
      <c r="J2857" s="8">
        <v>1451607071</v>
      </c>
      <c r="K2857" t="b">
        <v>0</v>
      </c>
      <c r="L2857">
        <v>5</v>
      </c>
      <c r="M2857" t="b">
        <v>0</v>
      </c>
      <c r="N2857" s="5">
        <f>Table1[[#This Row],[pledged]]/Table1[[#This Row],[backers_count]]</f>
        <v>60</v>
      </c>
      <c r="O2857" s="1">
        <f t="shared" si="134"/>
        <v>50</v>
      </c>
      <c r="P2857" s="5" t="s">
        <v>8270</v>
      </c>
      <c r="Q2857" s="1" t="s">
        <v>8318</v>
      </c>
      <c r="R2857" s="1" t="s">
        <v>8319</v>
      </c>
      <c r="S2857" s="9">
        <f t="shared" si="132"/>
        <v>42370.007766203707</v>
      </c>
      <c r="T2857" s="11">
        <f t="shared" si="133"/>
        <v>42398.981944444444</v>
      </c>
      <c r="U2857" s="12" t="str">
        <f>TEXT(Table1[[#This Row],[Date Created Conversion (Launched at)]],"mmmm")</f>
        <v>January</v>
      </c>
      <c r="V2857" s="12">
        <f>YEAR(Table1[[#This Row],[Date Created Conversion (Launched at)]])</f>
        <v>2016</v>
      </c>
    </row>
    <row r="2858" spans="1:22" ht="43" x14ac:dyDescent="0.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 s="8">
        <v>1439069640</v>
      </c>
      <c r="J2858" s="8">
        <v>1433897647</v>
      </c>
      <c r="K2858" t="b">
        <v>0</v>
      </c>
      <c r="L2858">
        <v>6</v>
      </c>
      <c r="M2858" t="b">
        <v>0</v>
      </c>
      <c r="N2858" s="5">
        <f>Table1[[#This Row],[pledged]]/Table1[[#This Row],[backers_count]]</f>
        <v>24.333333333333332</v>
      </c>
      <c r="O2858" s="1">
        <f t="shared" si="134"/>
        <v>5</v>
      </c>
      <c r="P2858" s="5" t="s">
        <v>8270</v>
      </c>
      <c r="Q2858" s="1" t="s">
        <v>8318</v>
      </c>
      <c r="R2858" s="1" t="s">
        <v>8319</v>
      </c>
      <c r="S2858" s="9">
        <f t="shared" si="132"/>
        <v>42165.037581018521</v>
      </c>
      <c r="T2858" s="11">
        <f t="shared" si="133"/>
        <v>42224.898611111115</v>
      </c>
      <c r="U2858" s="12" t="str">
        <f>TEXT(Table1[[#This Row],[Date Created Conversion (Launched at)]],"mmmm")</f>
        <v>June</v>
      </c>
      <c r="V2858" s="12">
        <f>YEAR(Table1[[#This Row],[Date Created Conversion (Launched at)]])</f>
        <v>2015</v>
      </c>
    </row>
    <row r="2859" spans="1:22" ht="57.35" x14ac:dyDescent="0.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 s="8">
        <v>1487613600</v>
      </c>
      <c r="J2859" s="8">
        <v>1482444295</v>
      </c>
      <c r="K2859" t="b">
        <v>0</v>
      </c>
      <c r="L2859">
        <v>15</v>
      </c>
      <c r="M2859" t="b">
        <v>0</v>
      </c>
      <c r="N2859" s="5">
        <f>Table1[[#This Row],[pledged]]/Table1[[#This Row],[backers_count]]</f>
        <v>500</v>
      </c>
      <c r="O2859" s="1">
        <f t="shared" si="134"/>
        <v>20</v>
      </c>
      <c r="P2859" s="5" t="s">
        <v>8270</v>
      </c>
      <c r="Q2859" s="1" t="s">
        <v>8318</v>
      </c>
      <c r="R2859" s="1" t="s">
        <v>8319</v>
      </c>
      <c r="S2859" s="9">
        <f t="shared" si="132"/>
        <v>42726.920081018514</v>
      </c>
      <c r="T2859" s="11">
        <f t="shared" si="133"/>
        <v>42786.75</v>
      </c>
      <c r="U2859" s="12" t="str">
        <f>TEXT(Table1[[#This Row],[Date Created Conversion (Launched at)]],"mmmm")</f>
        <v>December</v>
      </c>
      <c r="V2859" s="12">
        <f>YEAR(Table1[[#This Row],[Date Created Conversion (Launched at)]])</f>
        <v>2016</v>
      </c>
    </row>
    <row r="2860" spans="1:22" ht="43" x14ac:dyDescent="0.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 s="8">
        <v>1417778880</v>
      </c>
      <c r="J2860" s="8">
        <v>1415711095</v>
      </c>
      <c r="K2860" t="b">
        <v>0</v>
      </c>
      <c r="L2860">
        <v>0</v>
      </c>
      <c r="M2860" t="b">
        <v>0</v>
      </c>
      <c r="N2860" s="5" t="e">
        <f>Table1[[#This Row],[pledged]]/Table1[[#This Row],[backers_count]]</f>
        <v>#DIV/0!</v>
      </c>
      <c r="O2860" s="1">
        <f t="shared" si="134"/>
        <v>0</v>
      </c>
      <c r="P2860" s="5" t="s">
        <v>8270</v>
      </c>
      <c r="Q2860" s="1" t="s">
        <v>8318</v>
      </c>
      <c r="R2860" s="1" t="s">
        <v>8319</v>
      </c>
      <c r="S2860" s="9">
        <f t="shared" si="132"/>
        <v>41954.545081018514</v>
      </c>
      <c r="T2860" s="11">
        <f t="shared" si="133"/>
        <v>41978.477777777778</v>
      </c>
      <c r="U2860" s="12" t="str">
        <f>TEXT(Table1[[#This Row],[Date Created Conversion (Launched at)]],"mmmm")</f>
        <v>November</v>
      </c>
      <c r="V2860" s="12">
        <f>YEAR(Table1[[#This Row],[Date Created Conversion (Launched at)]])</f>
        <v>2014</v>
      </c>
    </row>
    <row r="2861" spans="1:22" ht="28.7" x14ac:dyDescent="0.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 s="8">
        <v>1444984904</v>
      </c>
      <c r="J2861" s="8">
        <v>1439800904</v>
      </c>
      <c r="K2861" t="b">
        <v>0</v>
      </c>
      <c r="L2861">
        <v>1</v>
      </c>
      <c r="M2861" t="b">
        <v>0</v>
      </c>
      <c r="N2861" s="5">
        <f>Table1[[#This Row],[pledged]]/Table1[[#This Row],[backers_count]]</f>
        <v>35</v>
      </c>
      <c r="O2861" s="1">
        <f t="shared" si="134"/>
        <v>2</v>
      </c>
      <c r="P2861" s="5" t="s">
        <v>8270</v>
      </c>
      <c r="Q2861" s="1" t="s">
        <v>8318</v>
      </c>
      <c r="R2861" s="1" t="s">
        <v>8319</v>
      </c>
      <c r="S2861" s="9">
        <f t="shared" si="132"/>
        <v>42233.362314814818</v>
      </c>
      <c r="T2861" s="11">
        <f t="shared" si="133"/>
        <v>42293.362314814818</v>
      </c>
      <c r="U2861" s="12" t="str">
        <f>TEXT(Table1[[#This Row],[Date Created Conversion (Launched at)]],"mmmm")</f>
        <v>August</v>
      </c>
      <c r="V2861" s="12">
        <f>YEAR(Table1[[#This Row],[Date Created Conversion (Launched at)]])</f>
        <v>2015</v>
      </c>
    </row>
    <row r="2862" spans="1:22" ht="43" x14ac:dyDescent="0.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 s="8">
        <v>1466363576</v>
      </c>
      <c r="J2862" s="8">
        <v>1461179576</v>
      </c>
      <c r="K2862" t="b">
        <v>0</v>
      </c>
      <c r="L2862">
        <v>9</v>
      </c>
      <c r="M2862" t="b">
        <v>0</v>
      </c>
      <c r="N2862" s="5">
        <f>Table1[[#This Row],[pledged]]/Table1[[#This Row],[backers_count]]</f>
        <v>29.555555555555557</v>
      </c>
      <c r="O2862" s="1">
        <f t="shared" si="134"/>
        <v>7</v>
      </c>
      <c r="P2862" s="5" t="s">
        <v>8270</v>
      </c>
      <c r="Q2862" s="1" t="s">
        <v>8318</v>
      </c>
      <c r="R2862" s="1" t="s">
        <v>8319</v>
      </c>
      <c r="S2862" s="9">
        <f t="shared" si="132"/>
        <v>42480.80064814815</v>
      </c>
      <c r="T2862" s="11">
        <f t="shared" si="133"/>
        <v>42540.80064814815</v>
      </c>
      <c r="U2862" s="12" t="str">
        <f>TEXT(Table1[[#This Row],[Date Created Conversion (Launched at)]],"mmmm")</f>
        <v>April</v>
      </c>
      <c r="V2862" s="12">
        <f>YEAR(Table1[[#This Row],[Date Created Conversion (Launched at)]])</f>
        <v>2016</v>
      </c>
    </row>
    <row r="2863" spans="1:22" ht="43" x14ac:dyDescent="0.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 s="8">
        <v>1443103848</v>
      </c>
      <c r="J2863" s="8">
        <v>1441894248</v>
      </c>
      <c r="K2863" t="b">
        <v>0</v>
      </c>
      <c r="L2863">
        <v>3</v>
      </c>
      <c r="M2863" t="b">
        <v>0</v>
      </c>
      <c r="N2863" s="5">
        <f>Table1[[#This Row],[pledged]]/Table1[[#This Row],[backers_count]]</f>
        <v>26.666666666666668</v>
      </c>
      <c r="O2863" s="1">
        <f t="shared" si="134"/>
        <v>32</v>
      </c>
      <c r="P2863" s="5" t="s">
        <v>8270</v>
      </c>
      <c r="Q2863" s="1" t="s">
        <v>8318</v>
      </c>
      <c r="R2863" s="1" t="s">
        <v>8319</v>
      </c>
      <c r="S2863" s="9">
        <f t="shared" si="132"/>
        <v>42257.590833333335</v>
      </c>
      <c r="T2863" s="11">
        <f t="shared" si="133"/>
        <v>42271.590833333335</v>
      </c>
      <c r="U2863" s="12" t="str">
        <f>TEXT(Table1[[#This Row],[Date Created Conversion (Launched at)]],"mmmm")</f>
        <v>September</v>
      </c>
      <c r="V2863" s="12">
        <f>YEAR(Table1[[#This Row],[Date Created Conversion (Launched at)]])</f>
        <v>2015</v>
      </c>
    </row>
    <row r="2864" spans="1:22" ht="43" x14ac:dyDescent="0.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 s="8">
        <v>1403636229</v>
      </c>
      <c r="J2864" s="8">
        <v>1401044229</v>
      </c>
      <c r="K2864" t="b">
        <v>0</v>
      </c>
      <c r="L2864">
        <v>3</v>
      </c>
      <c r="M2864" t="b">
        <v>0</v>
      </c>
      <c r="N2864" s="5">
        <f>Table1[[#This Row],[pledged]]/Table1[[#This Row],[backers_count]]</f>
        <v>18.333333333333332</v>
      </c>
      <c r="O2864" s="1">
        <f t="shared" si="134"/>
        <v>0</v>
      </c>
      <c r="P2864" s="5" t="s">
        <v>8270</v>
      </c>
      <c r="Q2864" s="1" t="s">
        <v>8318</v>
      </c>
      <c r="R2864" s="1" t="s">
        <v>8319</v>
      </c>
      <c r="S2864" s="9">
        <f t="shared" si="132"/>
        <v>41784.789687500001</v>
      </c>
      <c r="T2864" s="11">
        <f t="shared" si="133"/>
        <v>41814.789687500001</v>
      </c>
      <c r="U2864" s="12" t="str">
        <f>TEXT(Table1[[#This Row],[Date Created Conversion (Launched at)]],"mmmm")</f>
        <v>May</v>
      </c>
      <c r="V2864" s="12">
        <f>YEAR(Table1[[#This Row],[Date Created Conversion (Launched at)]])</f>
        <v>2014</v>
      </c>
    </row>
    <row r="2865" spans="1:22" ht="43" x14ac:dyDescent="0.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 s="8">
        <v>1410279123</v>
      </c>
      <c r="J2865" s="8">
        <v>1405095123</v>
      </c>
      <c r="K2865" t="b">
        <v>0</v>
      </c>
      <c r="L2865">
        <v>1</v>
      </c>
      <c r="M2865" t="b">
        <v>0</v>
      </c>
      <c r="N2865" s="5">
        <f>Table1[[#This Row],[pledged]]/Table1[[#This Row],[backers_count]]</f>
        <v>20</v>
      </c>
      <c r="O2865" s="1">
        <f t="shared" si="134"/>
        <v>0</v>
      </c>
      <c r="P2865" s="5" t="s">
        <v>8270</v>
      </c>
      <c r="Q2865" s="1" t="s">
        <v>8318</v>
      </c>
      <c r="R2865" s="1" t="s">
        <v>8319</v>
      </c>
      <c r="S2865" s="9">
        <f t="shared" si="132"/>
        <v>41831.675034722226</v>
      </c>
      <c r="T2865" s="11">
        <f t="shared" si="133"/>
        <v>41891.675034722226</v>
      </c>
      <c r="U2865" s="12" t="str">
        <f>TEXT(Table1[[#This Row],[Date Created Conversion (Launched at)]],"mmmm")</f>
        <v>July</v>
      </c>
      <c r="V2865" s="12">
        <f>YEAR(Table1[[#This Row],[Date Created Conversion (Launched at)]])</f>
        <v>2014</v>
      </c>
    </row>
    <row r="2866" spans="1:22" x14ac:dyDescent="0.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 s="8">
        <v>1437139080</v>
      </c>
      <c r="J2866" s="8">
        <v>1434552207</v>
      </c>
      <c r="K2866" t="b">
        <v>0</v>
      </c>
      <c r="L2866">
        <v>3</v>
      </c>
      <c r="M2866" t="b">
        <v>0</v>
      </c>
      <c r="N2866" s="5">
        <f>Table1[[#This Row],[pledged]]/Table1[[#This Row],[backers_count]]</f>
        <v>13.333333333333334</v>
      </c>
      <c r="O2866" s="1">
        <f t="shared" si="134"/>
        <v>2</v>
      </c>
      <c r="P2866" s="5" t="s">
        <v>8270</v>
      </c>
      <c r="Q2866" s="1" t="s">
        <v>8318</v>
      </c>
      <c r="R2866" s="1" t="s">
        <v>8319</v>
      </c>
      <c r="S2866" s="9">
        <f t="shared" si="132"/>
        <v>42172.613506944443</v>
      </c>
      <c r="T2866" s="11">
        <f t="shared" si="133"/>
        <v>42202.554166666669</v>
      </c>
      <c r="U2866" s="12" t="str">
        <f>TEXT(Table1[[#This Row],[Date Created Conversion (Launched at)]],"mmmm")</f>
        <v>June</v>
      </c>
      <c r="V2866" s="12">
        <f>YEAR(Table1[[#This Row],[Date Created Conversion (Launched at)]])</f>
        <v>2015</v>
      </c>
    </row>
    <row r="2867" spans="1:22" ht="43" x14ac:dyDescent="0.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 s="8">
        <v>1420512259</v>
      </c>
      <c r="J2867" s="8">
        <v>1415328259</v>
      </c>
      <c r="K2867" t="b">
        <v>0</v>
      </c>
      <c r="L2867">
        <v>0</v>
      </c>
      <c r="M2867" t="b">
        <v>0</v>
      </c>
      <c r="N2867" s="5" t="e">
        <f>Table1[[#This Row],[pledged]]/Table1[[#This Row],[backers_count]]</f>
        <v>#DIV/0!</v>
      </c>
      <c r="O2867" s="1">
        <f t="shared" si="134"/>
        <v>0</v>
      </c>
      <c r="P2867" s="5" t="s">
        <v>8270</v>
      </c>
      <c r="Q2867" s="1" t="s">
        <v>8318</v>
      </c>
      <c r="R2867" s="1" t="s">
        <v>8319</v>
      </c>
      <c r="S2867" s="9">
        <f t="shared" si="132"/>
        <v>41950.114108796297</v>
      </c>
      <c r="T2867" s="11">
        <f t="shared" si="133"/>
        <v>42010.114108796297</v>
      </c>
      <c r="U2867" s="12" t="str">
        <f>TEXT(Table1[[#This Row],[Date Created Conversion (Launched at)]],"mmmm")</f>
        <v>November</v>
      </c>
      <c r="V2867" s="12">
        <f>YEAR(Table1[[#This Row],[Date Created Conversion (Launched at)]])</f>
        <v>2014</v>
      </c>
    </row>
    <row r="2868" spans="1:22" ht="43" x14ac:dyDescent="0.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 s="8">
        <v>1476482400</v>
      </c>
      <c r="J2868" s="8">
        <v>1473893721</v>
      </c>
      <c r="K2868" t="b">
        <v>0</v>
      </c>
      <c r="L2868">
        <v>2</v>
      </c>
      <c r="M2868" t="b">
        <v>0</v>
      </c>
      <c r="N2868" s="5">
        <f>Table1[[#This Row],[pledged]]/Table1[[#This Row],[backers_count]]</f>
        <v>22.5</v>
      </c>
      <c r="O2868" s="1">
        <f t="shared" si="134"/>
        <v>1</v>
      </c>
      <c r="P2868" s="5" t="s">
        <v>8270</v>
      </c>
      <c r="Q2868" s="1" t="s">
        <v>8318</v>
      </c>
      <c r="R2868" s="1" t="s">
        <v>8319</v>
      </c>
      <c r="S2868" s="9">
        <f t="shared" si="132"/>
        <v>42627.955104166671</v>
      </c>
      <c r="T2868" s="11">
        <f t="shared" si="133"/>
        <v>42657.916666666672</v>
      </c>
      <c r="U2868" s="12" t="str">
        <f>TEXT(Table1[[#This Row],[Date Created Conversion (Launched at)]],"mmmm")</f>
        <v>September</v>
      </c>
      <c r="V2868" s="12">
        <f>YEAR(Table1[[#This Row],[Date Created Conversion (Launched at)]])</f>
        <v>2016</v>
      </c>
    </row>
    <row r="2869" spans="1:22" ht="43" x14ac:dyDescent="0.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 s="8">
        <v>1467604800</v>
      </c>
      <c r="J2869" s="8">
        <v>1465533672</v>
      </c>
      <c r="K2869" t="b">
        <v>0</v>
      </c>
      <c r="L2869">
        <v>10</v>
      </c>
      <c r="M2869" t="b">
        <v>0</v>
      </c>
      <c r="N2869" s="5">
        <f>Table1[[#This Row],[pledged]]/Table1[[#This Row],[backers_count]]</f>
        <v>50.4</v>
      </c>
      <c r="O2869" s="1">
        <f t="shared" si="134"/>
        <v>20</v>
      </c>
      <c r="P2869" s="5" t="s">
        <v>8270</v>
      </c>
      <c r="Q2869" s="1" t="s">
        <v>8318</v>
      </c>
      <c r="R2869" s="1" t="s">
        <v>8319</v>
      </c>
      <c r="S2869" s="9">
        <f t="shared" si="132"/>
        <v>42531.195277777777</v>
      </c>
      <c r="T2869" s="11">
        <f t="shared" si="133"/>
        <v>42555.166666666672</v>
      </c>
      <c r="U2869" s="12" t="str">
        <f>TEXT(Table1[[#This Row],[Date Created Conversion (Launched at)]],"mmmm")</f>
        <v>June</v>
      </c>
      <c r="V2869" s="12">
        <f>YEAR(Table1[[#This Row],[Date Created Conversion (Launched at)]])</f>
        <v>2016</v>
      </c>
    </row>
    <row r="2870" spans="1:22" ht="43" x14ac:dyDescent="0.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 s="8">
        <v>1475697054</v>
      </c>
      <c r="J2870" s="8">
        <v>1473105054</v>
      </c>
      <c r="K2870" t="b">
        <v>0</v>
      </c>
      <c r="L2870">
        <v>60</v>
      </c>
      <c r="M2870" t="b">
        <v>0</v>
      </c>
      <c r="N2870" s="5">
        <f>Table1[[#This Row],[pledged]]/Table1[[#This Row],[backers_count]]</f>
        <v>105.02933333333334</v>
      </c>
      <c r="O2870" s="1">
        <f t="shared" si="134"/>
        <v>42</v>
      </c>
      <c r="P2870" s="5" t="s">
        <v>8270</v>
      </c>
      <c r="Q2870" s="1" t="s">
        <v>8318</v>
      </c>
      <c r="R2870" s="1" t="s">
        <v>8319</v>
      </c>
      <c r="S2870" s="9">
        <f t="shared" si="132"/>
        <v>42618.827013888891</v>
      </c>
      <c r="T2870" s="11">
        <f t="shared" si="133"/>
        <v>42648.827013888891</v>
      </c>
      <c r="U2870" s="12" t="str">
        <f>TEXT(Table1[[#This Row],[Date Created Conversion (Launched at)]],"mmmm")</f>
        <v>September</v>
      </c>
      <c r="V2870" s="12">
        <f>YEAR(Table1[[#This Row],[Date Created Conversion (Launched at)]])</f>
        <v>2016</v>
      </c>
    </row>
    <row r="2871" spans="1:22" ht="57.35" x14ac:dyDescent="0.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 s="8">
        <v>1468937681</v>
      </c>
      <c r="J2871" s="8">
        <v>1466345681</v>
      </c>
      <c r="K2871" t="b">
        <v>0</v>
      </c>
      <c r="L2871">
        <v>5</v>
      </c>
      <c r="M2871" t="b">
        <v>0</v>
      </c>
      <c r="N2871" s="5">
        <f>Table1[[#This Row],[pledged]]/Table1[[#This Row],[backers_count]]</f>
        <v>35.4</v>
      </c>
      <c r="O2871" s="1">
        <f t="shared" si="134"/>
        <v>1</v>
      </c>
      <c r="P2871" s="5" t="s">
        <v>8270</v>
      </c>
      <c r="Q2871" s="1" t="s">
        <v>8318</v>
      </c>
      <c r="R2871" s="1" t="s">
        <v>8319</v>
      </c>
      <c r="S2871" s="9">
        <f t="shared" si="132"/>
        <v>42540.593530092592</v>
      </c>
      <c r="T2871" s="11">
        <f t="shared" si="133"/>
        <v>42570.593530092592</v>
      </c>
      <c r="U2871" s="12" t="str">
        <f>TEXT(Table1[[#This Row],[Date Created Conversion (Launched at)]],"mmmm")</f>
        <v>June</v>
      </c>
      <c r="V2871" s="12">
        <f>YEAR(Table1[[#This Row],[Date Created Conversion (Launched at)]])</f>
        <v>2016</v>
      </c>
    </row>
    <row r="2872" spans="1:22" ht="43" x14ac:dyDescent="0.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 s="8">
        <v>1400301165</v>
      </c>
      <c r="J2872" s="8">
        <v>1397709165</v>
      </c>
      <c r="K2872" t="b">
        <v>0</v>
      </c>
      <c r="L2872">
        <v>9</v>
      </c>
      <c r="M2872" t="b">
        <v>0</v>
      </c>
      <c r="N2872" s="5">
        <f>Table1[[#This Row],[pledged]]/Table1[[#This Row],[backers_count]]</f>
        <v>83.333333333333329</v>
      </c>
      <c r="O2872" s="1">
        <f t="shared" si="134"/>
        <v>15</v>
      </c>
      <c r="P2872" s="5" t="s">
        <v>8270</v>
      </c>
      <c r="Q2872" s="1" t="s">
        <v>8318</v>
      </c>
      <c r="R2872" s="1" t="s">
        <v>8319</v>
      </c>
      <c r="S2872" s="9">
        <f t="shared" si="132"/>
        <v>41746.189409722225</v>
      </c>
      <c r="T2872" s="11">
        <f t="shared" si="133"/>
        <v>41776.189409722225</v>
      </c>
      <c r="U2872" s="12" t="str">
        <f>TEXT(Table1[[#This Row],[Date Created Conversion (Launched at)]],"mmmm")</f>
        <v>April</v>
      </c>
      <c r="V2872" s="12">
        <f>YEAR(Table1[[#This Row],[Date Created Conversion (Launched at)]])</f>
        <v>2014</v>
      </c>
    </row>
    <row r="2873" spans="1:22" ht="43" x14ac:dyDescent="0.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 s="8">
        <v>1419183813</v>
      </c>
      <c r="J2873" s="8">
        <v>1417455813</v>
      </c>
      <c r="K2873" t="b">
        <v>0</v>
      </c>
      <c r="L2873">
        <v>13</v>
      </c>
      <c r="M2873" t="b">
        <v>0</v>
      </c>
      <c r="N2873" s="5">
        <f>Table1[[#This Row],[pledged]]/Table1[[#This Row],[backers_count]]</f>
        <v>35.92307692307692</v>
      </c>
      <c r="O2873" s="1">
        <f t="shared" si="134"/>
        <v>5</v>
      </c>
      <c r="P2873" s="5" t="s">
        <v>8270</v>
      </c>
      <c r="Q2873" s="1" t="s">
        <v>8318</v>
      </c>
      <c r="R2873" s="1" t="s">
        <v>8319</v>
      </c>
      <c r="S2873" s="9">
        <f t="shared" si="132"/>
        <v>41974.738576388889</v>
      </c>
      <c r="T2873" s="11">
        <f t="shared" si="133"/>
        <v>41994.738576388889</v>
      </c>
      <c r="U2873" s="12" t="str">
        <f>TEXT(Table1[[#This Row],[Date Created Conversion (Launched at)]],"mmmm")</f>
        <v>December</v>
      </c>
      <c r="V2873" s="12">
        <f>YEAR(Table1[[#This Row],[Date Created Conversion (Launched at)]])</f>
        <v>2014</v>
      </c>
    </row>
    <row r="2874" spans="1:22" ht="28.7" x14ac:dyDescent="0.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 s="8">
        <v>1434768438</v>
      </c>
      <c r="J2874" s="8">
        <v>1429584438</v>
      </c>
      <c r="K2874" t="b">
        <v>0</v>
      </c>
      <c r="L2874">
        <v>0</v>
      </c>
      <c r="M2874" t="b">
        <v>0</v>
      </c>
      <c r="N2874" s="5" t="e">
        <f>Table1[[#This Row],[pledged]]/Table1[[#This Row],[backers_count]]</f>
        <v>#DIV/0!</v>
      </c>
      <c r="O2874" s="1">
        <f t="shared" si="134"/>
        <v>0</v>
      </c>
      <c r="P2874" s="5" t="s">
        <v>8270</v>
      </c>
      <c r="Q2874" s="1" t="s">
        <v>8318</v>
      </c>
      <c r="R2874" s="1" t="s">
        <v>8319</v>
      </c>
      <c r="S2874" s="9">
        <f t="shared" si="132"/>
        <v>42115.11618055556</v>
      </c>
      <c r="T2874" s="11">
        <f t="shared" si="133"/>
        <v>42175.11618055556</v>
      </c>
      <c r="U2874" s="12" t="str">
        <f>TEXT(Table1[[#This Row],[Date Created Conversion (Launched at)]],"mmmm")</f>
        <v>April</v>
      </c>
      <c r="V2874" s="12">
        <f>YEAR(Table1[[#This Row],[Date Created Conversion (Launched at)]])</f>
        <v>2015</v>
      </c>
    </row>
    <row r="2875" spans="1:22" ht="43" x14ac:dyDescent="0.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 s="8">
        <v>1422473831</v>
      </c>
      <c r="J2875" s="8">
        <v>1419881831</v>
      </c>
      <c r="K2875" t="b">
        <v>0</v>
      </c>
      <c r="L2875">
        <v>8</v>
      </c>
      <c r="M2875" t="b">
        <v>0</v>
      </c>
      <c r="N2875" s="5">
        <f>Table1[[#This Row],[pledged]]/Table1[[#This Row],[backers_count]]</f>
        <v>119.125</v>
      </c>
      <c r="O2875" s="1">
        <f t="shared" si="134"/>
        <v>38</v>
      </c>
      <c r="P2875" s="5" t="s">
        <v>8270</v>
      </c>
      <c r="Q2875" s="1" t="s">
        <v>8318</v>
      </c>
      <c r="R2875" s="1" t="s">
        <v>8319</v>
      </c>
      <c r="S2875" s="9">
        <f t="shared" si="132"/>
        <v>42002.817488425921</v>
      </c>
      <c r="T2875" s="11">
        <f t="shared" si="133"/>
        <v>42032.817488425921</v>
      </c>
      <c r="U2875" s="12" t="str">
        <f>TEXT(Table1[[#This Row],[Date Created Conversion (Launched at)]],"mmmm")</f>
        <v>December</v>
      </c>
      <c r="V2875" s="12">
        <f>YEAR(Table1[[#This Row],[Date Created Conversion (Launched at)]])</f>
        <v>2014</v>
      </c>
    </row>
    <row r="2876" spans="1:22" ht="43" x14ac:dyDescent="0.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 s="8">
        <v>1484684186</v>
      </c>
      <c r="J2876" s="8">
        <v>1482092186</v>
      </c>
      <c r="K2876" t="b">
        <v>0</v>
      </c>
      <c r="L2876">
        <v>3</v>
      </c>
      <c r="M2876" t="b">
        <v>0</v>
      </c>
      <c r="N2876" s="5">
        <f>Table1[[#This Row],[pledged]]/Table1[[#This Row],[backers_count]]</f>
        <v>90.333333333333329</v>
      </c>
      <c r="O2876" s="1">
        <f t="shared" si="134"/>
        <v>5</v>
      </c>
      <c r="P2876" s="5" t="s">
        <v>8270</v>
      </c>
      <c r="Q2876" s="1" t="s">
        <v>8318</v>
      </c>
      <c r="R2876" s="1" t="s">
        <v>8319</v>
      </c>
      <c r="S2876" s="9">
        <f t="shared" si="132"/>
        <v>42722.84474537037</v>
      </c>
      <c r="T2876" s="11">
        <f t="shared" si="133"/>
        <v>42752.84474537037</v>
      </c>
      <c r="U2876" s="12" t="str">
        <f>TEXT(Table1[[#This Row],[Date Created Conversion (Launched at)]],"mmmm")</f>
        <v>December</v>
      </c>
      <c r="V2876" s="12">
        <f>YEAR(Table1[[#This Row],[Date Created Conversion (Launched at)]])</f>
        <v>2016</v>
      </c>
    </row>
    <row r="2877" spans="1:22" ht="43" x14ac:dyDescent="0.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 s="8">
        <v>1462417493</v>
      </c>
      <c r="J2877" s="8">
        <v>1459825493</v>
      </c>
      <c r="K2877" t="b">
        <v>0</v>
      </c>
      <c r="L2877">
        <v>3</v>
      </c>
      <c r="M2877" t="b">
        <v>0</v>
      </c>
      <c r="N2877" s="5">
        <f>Table1[[#This Row],[pledged]]/Table1[[#This Row],[backers_count]]</f>
        <v>2.3333333333333335</v>
      </c>
      <c r="O2877" s="1">
        <f t="shared" si="134"/>
        <v>0</v>
      </c>
      <c r="P2877" s="5" t="s">
        <v>8270</v>
      </c>
      <c r="Q2877" s="1" t="s">
        <v>8318</v>
      </c>
      <c r="R2877" s="1" t="s">
        <v>8319</v>
      </c>
      <c r="S2877" s="9">
        <f t="shared" si="132"/>
        <v>42465.128391203703</v>
      </c>
      <c r="T2877" s="11">
        <f t="shared" si="133"/>
        <v>42495.128391203703</v>
      </c>
      <c r="U2877" s="12" t="str">
        <f>TEXT(Table1[[#This Row],[Date Created Conversion (Launched at)]],"mmmm")</f>
        <v>April</v>
      </c>
      <c r="V2877" s="12">
        <f>YEAR(Table1[[#This Row],[Date Created Conversion (Launched at)]])</f>
        <v>2016</v>
      </c>
    </row>
    <row r="2878" spans="1:22" ht="43" x14ac:dyDescent="0.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 s="8">
        <v>1437069079</v>
      </c>
      <c r="J2878" s="8">
        <v>1434477079</v>
      </c>
      <c r="K2878" t="b">
        <v>0</v>
      </c>
      <c r="L2878">
        <v>0</v>
      </c>
      <c r="M2878" t="b">
        <v>0</v>
      </c>
      <c r="N2878" s="5" t="e">
        <f>Table1[[#This Row],[pledged]]/Table1[[#This Row],[backers_count]]</f>
        <v>#DIV/0!</v>
      </c>
      <c r="O2878" s="1">
        <f t="shared" si="134"/>
        <v>0</v>
      </c>
      <c r="P2878" s="5" t="s">
        <v>8270</v>
      </c>
      <c r="Q2878" s="1" t="s">
        <v>8318</v>
      </c>
      <c r="R2878" s="1" t="s">
        <v>8319</v>
      </c>
      <c r="S2878" s="9">
        <f t="shared" si="132"/>
        <v>42171.743969907402</v>
      </c>
      <c r="T2878" s="11">
        <f t="shared" si="133"/>
        <v>42201.743969907402</v>
      </c>
      <c r="U2878" s="12" t="str">
        <f>TEXT(Table1[[#This Row],[Date Created Conversion (Launched at)]],"mmmm")</f>
        <v>June</v>
      </c>
      <c r="V2878" s="12">
        <f>YEAR(Table1[[#This Row],[Date Created Conversion (Launched at)]])</f>
        <v>2015</v>
      </c>
    </row>
    <row r="2879" spans="1:22" ht="43" x14ac:dyDescent="0.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 s="8">
        <v>1480525200</v>
      </c>
      <c r="J2879" s="8">
        <v>1477781724</v>
      </c>
      <c r="K2879" t="b">
        <v>0</v>
      </c>
      <c r="L2879">
        <v>6</v>
      </c>
      <c r="M2879" t="b">
        <v>0</v>
      </c>
      <c r="N2879" s="5">
        <f>Table1[[#This Row],[pledged]]/Table1[[#This Row],[backers_count]]</f>
        <v>108.33333333333333</v>
      </c>
      <c r="O2879" s="1">
        <f t="shared" si="134"/>
        <v>11</v>
      </c>
      <c r="P2879" s="5" t="s">
        <v>8270</v>
      </c>
      <c r="Q2879" s="1" t="s">
        <v>8318</v>
      </c>
      <c r="R2879" s="1" t="s">
        <v>8319</v>
      </c>
      <c r="S2879" s="9">
        <f t="shared" si="132"/>
        <v>42672.955138888894</v>
      </c>
      <c r="T2879" s="11">
        <f t="shared" si="133"/>
        <v>42704.708333333328</v>
      </c>
      <c r="U2879" s="12" t="str">
        <f>TEXT(Table1[[#This Row],[Date Created Conversion (Launched at)]],"mmmm")</f>
        <v>October</v>
      </c>
      <c r="V2879" s="12">
        <f>YEAR(Table1[[#This Row],[Date Created Conversion (Launched at)]])</f>
        <v>2016</v>
      </c>
    </row>
    <row r="2880" spans="1:22" ht="43" x14ac:dyDescent="0.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 s="8">
        <v>1435934795</v>
      </c>
      <c r="J2880" s="8">
        <v>1430750795</v>
      </c>
      <c r="K2880" t="b">
        <v>0</v>
      </c>
      <c r="L2880">
        <v>4</v>
      </c>
      <c r="M2880" t="b">
        <v>0</v>
      </c>
      <c r="N2880" s="5">
        <f>Table1[[#This Row],[pledged]]/Table1[[#This Row],[backers_count]]</f>
        <v>15.75</v>
      </c>
      <c r="O2880" s="1">
        <f t="shared" si="134"/>
        <v>2</v>
      </c>
      <c r="P2880" s="5" t="s">
        <v>8270</v>
      </c>
      <c r="Q2880" s="1" t="s">
        <v>8318</v>
      </c>
      <c r="R2880" s="1" t="s">
        <v>8319</v>
      </c>
      <c r="S2880" s="9">
        <f t="shared" si="132"/>
        <v>42128.615682870368</v>
      </c>
      <c r="T2880" s="11">
        <f t="shared" si="133"/>
        <v>42188.615682870368</v>
      </c>
      <c r="U2880" s="12" t="str">
        <f>TEXT(Table1[[#This Row],[Date Created Conversion (Launched at)]],"mmmm")</f>
        <v>May</v>
      </c>
      <c r="V2880" s="12">
        <f>YEAR(Table1[[#This Row],[Date Created Conversion (Launched at)]])</f>
        <v>2015</v>
      </c>
    </row>
    <row r="2881" spans="1:22" ht="43" x14ac:dyDescent="0.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 s="8">
        <v>1453310661</v>
      </c>
      <c r="J2881" s="8">
        <v>1450718661</v>
      </c>
      <c r="K2881" t="b">
        <v>0</v>
      </c>
      <c r="L2881">
        <v>1</v>
      </c>
      <c r="M2881" t="b">
        <v>0</v>
      </c>
      <c r="N2881" s="5">
        <f>Table1[[#This Row],[pledged]]/Table1[[#This Row],[backers_count]]</f>
        <v>29</v>
      </c>
      <c r="O2881" s="1">
        <f t="shared" si="134"/>
        <v>0</v>
      </c>
      <c r="P2881" s="5" t="s">
        <v>8270</v>
      </c>
      <c r="Q2881" s="1" t="s">
        <v>8318</v>
      </c>
      <c r="R2881" s="1" t="s">
        <v>8319</v>
      </c>
      <c r="S2881" s="9">
        <f t="shared" si="132"/>
        <v>42359.725243055553</v>
      </c>
      <c r="T2881" s="11">
        <f t="shared" si="133"/>
        <v>42389.725243055553</v>
      </c>
      <c r="U2881" s="12" t="str">
        <f>TEXT(Table1[[#This Row],[Date Created Conversion (Launched at)]],"mmmm")</f>
        <v>December</v>
      </c>
      <c r="V2881" s="12">
        <f>YEAR(Table1[[#This Row],[Date Created Conversion (Launched at)]])</f>
        <v>2015</v>
      </c>
    </row>
    <row r="2882" spans="1:22" ht="43" x14ac:dyDescent="0.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 s="8">
        <v>1440090300</v>
      </c>
      <c r="J2882" s="8">
        <v>1436305452</v>
      </c>
      <c r="K2882" t="b">
        <v>0</v>
      </c>
      <c r="L2882">
        <v>29</v>
      </c>
      <c r="M2882" t="b">
        <v>0</v>
      </c>
      <c r="N2882" s="5">
        <f>Table1[[#This Row],[pledged]]/Table1[[#This Row],[backers_count]]</f>
        <v>96.551724137931032</v>
      </c>
      <c r="O2882" s="1">
        <f t="shared" si="134"/>
        <v>23</v>
      </c>
      <c r="P2882" s="5" t="s">
        <v>8270</v>
      </c>
      <c r="Q2882" s="1" t="s">
        <v>8318</v>
      </c>
      <c r="R2882" s="1" t="s">
        <v>8319</v>
      </c>
      <c r="S2882" s="9">
        <f t="shared" ref="S2882:S2945" si="135">(J2882/86400)+DATE(1970,1,1)</f>
        <v>42192.905694444446</v>
      </c>
      <c r="T2882" s="11">
        <f t="shared" ref="T2882:T2945" si="136">(I2882/86400)+DATE(1970,1,1)</f>
        <v>42236.711805555555</v>
      </c>
      <c r="U2882" s="12" t="str">
        <f>TEXT(Table1[[#This Row],[Date Created Conversion (Launched at)]],"mmmm")</f>
        <v>July</v>
      </c>
      <c r="V2882" s="12">
        <f>YEAR(Table1[[#This Row],[Date Created Conversion (Launched at)]])</f>
        <v>2015</v>
      </c>
    </row>
    <row r="2883" spans="1:22" ht="43" x14ac:dyDescent="0.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 s="8">
        <v>1417620036</v>
      </c>
      <c r="J2883" s="8">
        <v>1412432436</v>
      </c>
      <c r="K2883" t="b">
        <v>0</v>
      </c>
      <c r="L2883">
        <v>0</v>
      </c>
      <c r="M2883" t="b">
        <v>0</v>
      </c>
      <c r="N2883" s="5" t="e">
        <f>Table1[[#This Row],[pledged]]/Table1[[#This Row],[backers_count]]</f>
        <v>#DIV/0!</v>
      </c>
      <c r="O2883" s="1">
        <f t="shared" ref="O2883:O2946" si="137">ROUND(($E2883/$D2883)*100,0)</f>
        <v>0</v>
      </c>
      <c r="P2883" s="5" t="s">
        <v>8270</v>
      </c>
      <c r="Q2883" s="1" t="s">
        <v>8318</v>
      </c>
      <c r="R2883" s="1" t="s">
        <v>8319</v>
      </c>
      <c r="S2883" s="9">
        <f t="shared" si="135"/>
        <v>41916.597638888888</v>
      </c>
      <c r="T2883" s="11">
        <f t="shared" si="136"/>
        <v>41976.639305555553</v>
      </c>
      <c r="U2883" s="12" t="str">
        <f>TEXT(Table1[[#This Row],[Date Created Conversion (Launched at)]],"mmmm")</f>
        <v>October</v>
      </c>
      <c r="V2883" s="12">
        <f>YEAR(Table1[[#This Row],[Date Created Conversion (Launched at)]])</f>
        <v>2014</v>
      </c>
    </row>
    <row r="2884" spans="1:22" ht="43" x14ac:dyDescent="0.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 s="8">
        <v>1462112318</v>
      </c>
      <c r="J2884" s="8">
        <v>1459520318</v>
      </c>
      <c r="K2884" t="b">
        <v>0</v>
      </c>
      <c r="L2884">
        <v>4</v>
      </c>
      <c r="M2884" t="b">
        <v>0</v>
      </c>
      <c r="N2884" s="5">
        <f>Table1[[#This Row],[pledged]]/Table1[[#This Row],[backers_count]]</f>
        <v>63</v>
      </c>
      <c r="O2884" s="1">
        <f t="shared" si="137"/>
        <v>34</v>
      </c>
      <c r="P2884" s="5" t="s">
        <v>8270</v>
      </c>
      <c r="Q2884" s="1" t="s">
        <v>8318</v>
      </c>
      <c r="R2884" s="1" t="s">
        <v>8319</v>
      </c>
      <c r="S2884" s="9">
        <f t="shared" si="135"/>
        <v>42461.596273148149</v>
      </c>
      <c r="T2884" s="11">
        <f t="shared" si="136"/>
        <v>42491.596273148149</v>
      </c>
      <c r="U2884" s="12" t="str">
        <f>TEXT(Table1[[#This Row],[Date Created Conversion (Launched at)]],"mmmm")</f>
        <v>April</v>
      </c>
      <c r="V2884" s="12">
        <f>YEAR(Table1[[#This Row],[Date Created Conversion (Launched at)]])</f>
        <v>2016</v>
      </c>
    </row>
    <row r="2885" spans="1:22" ht="43" x14ac:dyDescent="0.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 s="8">
        <v>1454734740</v>
      </c>
      <c r="J2885" s="8">
        <v>1451684437</v>
      </c>
      <c r="K2885" t="b">
        <v>0</v>
      </c>
      <c r="L2885">
        <v>5</v>
      </c>
      <c r="M2885" t="b">
        <v>0</v>
      </c>
      <c r="N2885" s="5">
        <f>Table1[[#This Row],[pledged]]/Table1[[#This Row],[backers_count]]</f>
        <v>381.6</v>
      </c>
      <c r="O2885" s="1">
        <f t="shared" si="137"/>
        <v>19</v>
      </c>
      <c r="P2885" s="5" t="s">
        <v>8270</v>
      </c>
      <c r="Q2885" s="1" t="s">
        <v>8318</v>
      </c>
      <c r="R2885" s="1" t="s">
        <v>8319</v>
      </c>
      <c r="S2885" s="9">
        <f t="shared" si="135"/>
        <v>42370.90320601852</v>
      </c>
      <c r="T2885" s="11">
        <f t="shared" si="136"/>
        <v>42406.207638888889</v>
      </c>
      <c r="U2885" s="12" t="str">
        <f>TEXT(Table1[[#This Row],[Date Created Conversion (Launched at)]],"mmmm")</f>
        <v>January</v>
      </c>
      <c r="V2885" s="12">
        <f>YEAR(Table1[[#This Row],[Date Created Conversion (Launched at)]])</f>
        <v>2016</v>
      </c>
    </row>
    <row r="2886" spans="1:22" ht="28.7" x14ac:dyDescent="0.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 s="8">
        <v>1417800435</v>
      </c>
      <c r="J2886" s="8">
        <v>1415208435</v>
      </c>
      <c r="K2886" t="b">
        <v>0</v>
      </c>
      <c r="L2886">
        <v>4</v>
      </c>
      <c r="M2886" t="b">
        <v>0</v>
      </c>
      <c r="N2886" s="5">
        <f>Table1[[#This Row],[pledged]]/Table1[[#This Row],[backers_count]]</f>
        <v>46.25</v>
      </c>
      <c r="O2886" s="1">
        <f t="shared" si="137"/>
        <v>0</v>
      </c>
      <c r="P2886" s="5" t="s">
        <v>8270</v>
      </c>
      <c r="Q2886" s="1" t="s">
        <v>8318</v>
      </c>
      <c r="R2886" s="1" t="s">
        <v>8319</v>
      </c>
      <c r="S2886" s="9">
        <f t="shared" si="135"/>
        <v>41948.727256944447</v>
      </c>
      <c r="T2886" s="11">
        <f t="shared" si="136"/>
        <v>41978.727256944447</v>
      </c>
      <c r="U2886" s="12" t="str">
        <f>TEXT(Table1[[#This Row],[Date Created Conversion (Launched at)]],"mmmm")</f>
        <v>November</v>
      </c>
      <c r="V2886" s="12">
        <f>YEAR(Table1[[#This Row],[Date Created Conversion (Launched at)]])</f>
        <v>2014</v>
      </c>
    </row>
    <row r="2887" spans="1:22" ht="28.7" x14ac:dyDescent="0.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 s="8">
        <v>1426294201</v>
      </c>
      <c r="J2887" s="8">
        <v>1423705801</v>
      </c>
      <c r="K2887" t="b">
        <v>0</v>
      </c>
      <c r="L2887">
        <v>5</v>
      </c>
      <c r="M2887" t="b">
        <v>0</v>
      </c>
      <c r="N2887" s="5">
        <f>Table1[[#This Row],[pledged]]/Table1[[#This Row],[backers_count]]</f>
        <v>26</v>
      </c>
      <c r="O2887" s="1">
        <f t="shared" si="137"/>
        <v>33</v>
      </c>
      <c r="P2887" s="5" t="s">
        <v>8270</v>
      </c>
      <c r="Q2887" s="1" t="s">
        <v>8318</v>
      </c>
      <c r="R2887" s="1" t="s">
        <v>8319</v>
      </c>
      <c r="S2887" s="9">
        <f t="shared" si="135"/>
        <v>42047.07640046296</v>
      </c>
      <c r="T2887" s="11">
        <f t="shared" si="136"/>
        <v>42077.034733796296</v>
      </c>
      <c r="U2887" s="12" t="str">
        <f>TEXT(Table1[[#This Row],[Date Created Conversion (Launched at)]],"mmmm")</f>
        <v>February</v>
      </c>
      <c r="V2887" s="12">
        <f>YEAR(Table1[[#This Row],[Date Created Conversion (Launched at)]])</f>
        <v>2015</v>
      </c>
    </row>
    <row r="2888" spans="1:22" ht="43" x14ac:dyDescent="0.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 s="8">
        <v>1442635140</v>
      </c>
      <c r="J2888" s="8">
        <v>1442243484</v>
      </c>
      <c r="K2888" t="b">
        <v>0</v>
      </c>
      <c r="L2888">
        <v>1</v>
      </c>
      <c r="M2888" t="b">
        <v>0</v>
      </c>
      <c r="N2888" s="5">
        <f>Table1[[#This Row],[pledged]]/Table1[[#This Row],[backers_count]]</f>
        <v>10</v>
      </c>
      <c r="O2888" s="1">
        <f t="shared" si="137"/>
        <v>5</v>
      </c>
      <c r="P2888" s="5" t="s">
        <v>8270</v>
      </c>
      <c r="Q2888" s="1" t="s">
        <v>8318</v>
      </c>
      <c r="R2888" s="1" t="s">
        <v>8319</v>
      </c>
      <c r="S2888" s="9">
        <f t="shared" si="135"/>
        <v>42261.632916666669</v>
      </c>
      <c r="T2888" s="11">
        <f t="shared" si="136"/>
        <v>42266.165972222225</v>
      </c>
      <c r="U2888" s="12" t="str">
        <f>TEXT(Table1[[#This Row],[Date Created Conversion (Launched at)]],"mmmm")</f>
        <v>September</v>
      </c>
      <c r="V2888" s="12">
        <f>YEAR(Table1[[#This Row],[Date Created Conversion (Launched at)]])</f>
        <v>2015</v>
      </c>
    </row>
    <row r="2889" spans="1:22" ht="43" x14ac:dyDescent="0.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 s="8">
        <v>1420971324</v>
      </c>
      <c r="J2889" s="8">
        <v>1418379324</v>
      </c>
      <c r="K2889" t="b">
        <v>0</v>
      </c>
      <c r="L2889">
        <v>1</v>
      </c>
      <c r="M2889" t="b">
        <v>0</v>
      </c>
      <c r="N2889" s="5">
        <f>Table1[[#This Row],[pledged]]/Table1[[#This Row],[backers_count]]</f>
        <v>5</v>
      </c>
      <c r="O2889" s="1">
        <f t="shared" si="137"/>
        <v>0</v>
      </c>
      <c r="P2889" s="5" t="s">
        <v>8270</v>
      </c>
      <c r="Q2889" s="1" t="s">
        <v>8318</v>
      </c>
      <c r="R2889" s="1" t="s">
        <v>8319</v>
      </c>
      <c r="S2889" s="9">
        <f t="shared" si="135"/>
        <v>41985.427361111113</v>
      </c>
      <c r="T2889" s="11">
        <f t="shared" si="136"/>
        <v>42015.427361111113</v>
      </c>
      <c r="U2889" s="12" t="str">
        <f>TEXT(Table1[[#This Row],[Date Created Conversion (Launched at)]],"mmmm")</f>
        <v>December</v>
      </c>
      <c r="V2889" s="12">
        <f>YEAR(Table1[[#This Row],[Date Created Conversion (Launched at)]])</f>
        <v>2014</v>
      </c>
    </row>
    <row r="2890" spans="1:22" ht="43" x14ac:dyDescent="0.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 s="8">
        <v>1413608340</v>
      </c>
      <c r="J2890" s="8">
        <v>1412945440</v>
      </c>
      <c r="K2890" t="b">
        <v>0</v>
      </c>
      <c r="L2890">
        <v>0</v>
      </c>
      <c r="M2890" t="b">
        <v>0</v>
      </c>
      <c r="N2890" s="5" t="e">
        <f>Table1[[#This Row],[pledged]]/Table1[[#This Row],[backers_count]]</f>
        <v>#DIV/0!</v>
      </c>
      <c r="O2890" s="1">
        <f t="shared" si="137"/>
        <v>0</v>
      </c>
      <c r="P2890" s="5" t="s">
        <v>8270</v>
      </c>
      <c r="Q2890" s="1" t="s">
        <v>8318</v>
      </c>
      <c r="R2890" s="1" t="s">
        <v>8319</v>
      </c>
      <c r="S2890" s="9">
        <f t="shared" si="135"/>
        <v>41922.535185185188</v>
      </c>
      <c r="T2890" s="11">
        <f t="shared" si="136"/>
        <v>41930.207638888889</v>
      </c>
      <c r="U2890" s="12" t="str">
        <f>TEXT(Table1[[#This Row],[Date Created Conversion (Launched at)]],"mmmm")</f>
        <v>October</v>
      </c>
      <c r="V2890" s="12">
        <f>YEAR(Table1[[#This Row],[Date Created Conversion (Launched at)]])</f>
        <v>2014</v>
      </c>
    </row>
    <row r="2891" spans="1:22" ht="43" x14ac:dyDescent="0.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 s="8">
        <v>1409344985</v>
      </c>
      <c r="J2891" s="8">
        <v>1406752985</v>
      </c>
      <c r="K2891" t="b">
        <v>0</v>
      </c>
      <c r="L2891">
        <v>14</v>
      </c>
      <c r="M2891" t="b">
        <v>0</v>
      </c>
      <c r="N2891" s="5">
        <f>Table1[[#This Row],[pledged]]/Table1[[#This Row],[backers_count]]</f>
        <v>81.571428571428569</v>
      </c>
      <c r="O2891" s="1">
        <f t="shared" si="137"/>
        <v>38</v>
      </c>
      <c r="P2891" s="5" t="s">
        <v>8270</v>
      </c>
      <c r="Q2891" s="1" t="s">
        <v>8318</v>
      </c>
      <c r="R2891" s="1" t="s">
        <v>8319</v>
      </c>
      <c r="S2891" s="9">
        <f t="shared" si="135"/>
        <v>41850.863252314812</v>
      </c>
      <c r="T2891" s="11">
        <f t="shared" si="136"/>
        <v>41880.863252314812</v>
      </c>
      <c r="U2891" s="12" t="str">
        <f>TEXT(Table1[[#This Row],[Date Created Conversion (Launched at)]],"mmmm")</f>
        <v>July</v>
      </c>
      <c r="V2891" s="12">
        <f>YEAR(Table1[[#This Row],[Date Created Conversion (Launched at)]])</f>
        <v>2014</v>
      </c>
    </row>
    <row r="2892" spans="1:22" ht="43" x14ac:dyDescent="0.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 s="8">
        <v>1407553200</v>
      </c>
      <c r="J2892" s="8">
        <v>1405100992</v>
      </c>
      <c r="K2892" t="b">
        <v>0</v>
      </c>
      <c r="L2892">
        <v>3</v>
      </c>
      <c r="M2892" t="b">
        <v>0</v>
      </c>
      <c r="N2892" s="5">
        <f>Table1[[#This Row],[pledged]]/Table1[[#This Row],[backers_count]]</f>
        <v>7</v>
      </c>
      <c r="O2892" s="1">
        <f t="shared" si="137"/>
        <v>1</v>
      </c>
      <c r="P2892" s="5" t="s">
        <v>8270</v>
      </c>
      <c r="Q2892" s="1" t="s">
        <v>8318</v>
      </c>
      <c r="R2892" s="1" t="s">
        <v>8319</v>
      </c>
      <c r="S2892" s="9">
        <f t="shared" si="135"/>
        <v>41831.742962962962</v>
      </c>
      <c r="T2892" s="11">
        <f t="shared" si="136"/>
        <v>41860.125</v>
      </c>
      <c r="U2892" s="12" t="str">
        <f>TEXT(Table1[[#This Row],[Date Created Conversion (Launched at)]],"mmmm")</f>
        <v>July</v>
      </c>
      <c r="V2892" s="12">
        <f>YEAR(Table1[[#This Row],[Date Created Conversion (Launched at)]])</f>
        <v>2014</v>
      </c>
    </row>
    <row r="2893" spans="1:22" ht="43" x14ac:dyDescent="0.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 s="8">
        <v>1460751128</v>
      </c>
      <c r="J2893" s="8">
        <v>1455570728</v>
      </c>
      <c r="K2893" t="b">
        <v>0</v>
      </c>
      <c r="L2893">
        <v>10</v>
      </c>
      <c r="M2893" t="b">
        <v>0</v>
      </c>
      <c r="N2893" s="5">
        <f>Table1[[#This Row],[pledged]]/Table1[[#This Row],[backers_count]]</f>
        <v>27.3</v>
      </c>
      <c r="O2893" s="1">
        <f t="shared" si="137"/>
        <v>3</v>
      </c>
      <c r="P2893" s="5" t="s">
        <v>8270</v>
      </c>
      <c r="Q2893" s="1" t="s">
        <v>8318</v>
      </c>
      <c r="R2893" s="1" t="s">
        <v>8319</v>
      </c>
      <c r="S2893" s="9">
        <f t="shared" si="135"/>
        <v>42415.883425925931</v>
      </c>
      <c r="T2893" s="11">
        <f t="shared" si="136"/>
        <v>42475.84175925926</v>
      </c>
      <c r="U2893" s="12" t="str">
        <f>TEXT(Table1[[#This Row],[Date Created Conversion (Launched at)]],"mmmm")</f>
        <v>February</v>
      </c>
      <c r="V2893" s="12">
        <f>YEAR(Table1[[#This Row],[Date Created Conversion (Launched at)]])</f>
        <v>2016</v>
      </c>
    </row>
    <row r="2894" spans="1:22" ht="43" x14ac:dyDescent="0.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 s="8">
        <v>1409000400</v>
      </c>
      <c r="J2894" s="8">
        <v>1408381704</v>
      </c>
      <c r="K2894" t="b">
        <v>0</v>
      </c>
      <c r="L2894">
        <v>17</v>
      </c>
      <c r="M2894" t="b">
        <v>0</v>
      </c>
      <c r="N2894" s="5">
        <f>Table1[[#This Row],[pledged]]/Table1[[#This Row],[backers_count]]</f>
        <v>29.411764705882351</v>
      </c>
      <c r="O2894" s="1">
        <f t="shared" si="137"/>
        <v>9</v>
      </c>
      <c r="P2894" s="5" t="s">
        <v>8270</v>
      </c>
      <c r="Q2894" s="1" t="s">
        <v>8318</v>
      </c>
      <c r="R2894" s="1" t="s">
        <v>8319</v>
      </c>
      <c r="S2894" s="9">
        <f t="shared" si="135"/>
        <v>41869.714166666665</v>
      </c>
      <c r="T2894" s="11">
        <f t="shared" si="136"/>
        <v>41876.875</v>
      </c>
      <c r="U2894" s="12" t="str">
        <f>TEXT(Table1[[#This Row],[Date Created Conversion (Launched at)]],"mmmm")</f>
        <v>August</v>
      </c>
      <c r="V2894" s="12">
        <f>YEAR(Table1[[#This Row],[Date Created Conversion (Launched at)]])</f>
        <v>2014</v>
      </c>
    </row>
    <row r="2895" spans="1:22" x14ac:dyDescent="0.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 s="8">
        <v>1420768800</v>
      </c>
      <c r="J2895" s="8">
        <v>1415644395</v>
      </c>
      <c r="K2895" t="b">
        <v>0</v>
      </c>
      <c r="L2895">
        <v>2</v>
      </c>
      <c r="M2895" t="b">
        <v>0</v>
      </c>
      <c r="N2895" s="5">
        <f>Table1[[#This Row],[pledged]]/Table1[[#This Row],[backers_count]]</f>
        <v>12.5</v>
      </c>
      <c r="O2895" s="1">
        <f t="shared" si="137"/>
        <v>1</v>
      </c>
      <c r="P2895" s="5" t="s">
        <v>8270</v>
      </c>
      <c r="Q2895" s="1" t="s">
        <v>8318</v>
      </c>
      <c r="R2895" s="1" t="s">
        <v>8319</v>
      </c>
      <c r="S2895" s="9">
        <f t="shared" si="135"/>
        <v>41953.773090277777</v>
      </c>
      <c r="T2895" s="11">
        <f t="shared" si="136"/>
        <v>42013.083333333328</v>
      </c>
      <c r="U2895" s="12" t="str">
        <f>TEXT(Table1[[#This Row],[Date Created Conversion (Launched at)]],"mmmm")</f>
        <v>November</v>
      </c>
      <c r="V2895" s="12">
        <f>YEAR(Table1[[#This Row],[Date Created Conversion (Launched at)]])</f>
        <v>2014</v>
      </c>
    </row>
    <row r="2896" spans="1:22" ht="28.7" x14ac:dyDescent="0.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 s="8">
        <v>1428100815</v>
      </c>
      <c r="J2896" s="8">
        <v>1422920415</v>
      </c>
      <c r="K2896" t="b">
        <v>0</v>
      </c>
      <c r="L2896">
        <v>0</v>
      </c>
      <c r="M2896" t="b">
        <v>0</v>
      </c>
      <c r="N2896" s="5" t="e">
        <f>Table1[[#This Row],[pledged]]/Table1[[#This Row],[backers_count]]</f>
        <v>#DIV/0!</v>
      </c>
      <c r="O2896" s="1">
        <f t="shared" si="137"/>
        <v>0</v>
      </c>
      <c r="P2896" s="5" t="s">
        <v>8270</v>
      </c>
      <c r="Q2896" s="1" t="s">
        <v>8318</v>
      </c>
      <c r="R2896" s="1" t="s">
        <v>8319</v>
      </c>
      <c r="S2896" s="9">
        <f t="shared" si="135"/>
        <v>42037.986284722225</v>
      </c>
      <c r="T2896" s="11">
        <f t="shared" si="136"/>
        <v>42097.944618055553</v>
      </c>
      <c r="U2896" s="12" t="str">
        <f>TEXT(Table1[[#This Row],[Date Created Conversion (Launched at)]],"mmmm")</f>
        <v>February</v>
      </c>
      <c r="V2896" s="12">
        <f>YEAR(Table1[[#This Row],[Date Created Conversion (Launched at)]])</f>
        <v>2015</v>
      </c>
    </row>
    <row r="2897" spans="1:22" ht="43" x14ac:dyDescent="0.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 s="8">
        <v>1403470800</v>
      </c>
      <c r="J2897" s="8">
        <v>1403356792</v>
      </c>
      <c r="K2897" t="b">
        <v>0</v>
      </c>
      <c r="L2897">
        <v>4</v>
      </c>
      <c r="M2897" t="b">
        <v>0</v>
      </c>
      <c r="N2897" s="5">
        <f>Table1[[#This Row],[pledged]]/Table1[[#This Row],[backers_count]]</f>
        <v>5.75</v>
      </c>
      <c r="O2897" s="1">
        <f t="shared" si="137"/>
        <v>5</v>
      </c>
      <c r="P2897" s="5" t="s">
        <v>8270</v>
      </c>
      <c r="Q2897" s="1" t="s">
        <v>8318</v>
      </c>
      <c r="R2897" s="1" t="s">
        <v>8319</v>
      </c>
      <c r="S2897" s="9">
        <f t="shared" si="135"/>
        <v>41811.555462962962</v>
      </c>
      <c r="T2897" s="11">
        <f t="shared" si="136"/>
        <v>41812.875</v>
      </c>
      <c r="U2897" s="12" t="str">
        <f>TEXT(Table1[[#This Row],[Date Created Conversion (Launched at)]],"mmmm")</f>
        <v>June</v>
      </c>
      <c r="V2897" s="12">
        <f>YEAR(Table1[[#This Row],[Date Created Conversion (Launched at)]])</f>
        <v>2014</v>
      </c>
    </row>
    <row r="2898" spans="1:22" ht="43" x14ac:dyDescent="0.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 s="8">
        <v>1481522400</v>
      </c>
      <c r="J2898" s="8">
        <v>1480283321</v>
      </c>
      <c r="K2898" t="b">
        <v>0</v>
      </c>
      <c r="L2898">
        <v>12</v>
      </c>
      <c r="M2898" t="b">
        <v>0</v>
      </c>
      <c r="N2898" s="5">
        <f>Table1[[#This Row],[pledged]]/Table1[[#This Row],[backers_count]]</f>
        <v>52.083333333333336</v>
      </c>
      <c r="O2898" s="1">
        <f t="shared" si="137"/>
        <v>21</v>
      </c>
      <c r="P2898" s="5" t="s">
        <v>8270</v>
      </c>
      <c r="Q2898" s="1" t="s">
        <v>8318</v>
      </c>
      <c r="R2898" s="1" t="s">
        <v>8319</v>
      </c>
      <c r="S2898" s="9">
        <f t="shared" si="135"/>
        <v>42701.908807870372</v>
      </c>
      <c r="T2898" s="11">
        <f t="shared" si="136"/>
        <v>42716.25</v>
      </c>
      <c r="U2898" s="12" t="str">
        <f>TEXT(Table1[[#This Row],[Date Created Conversion (Launched at)]],"mmmm")</f>
        <v>November</v>
      </c>
      <c r="V2898" s="12">
        <f>YEAR(Table1[[#This Row],[Date Created Conversion (Launched at)]])</f>
        <v>2016</v>
      </c>
    </row>
    <row r="2899" spans="1:22" ht="43" x14ac:dyDescent="0.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 s="8">
        <v>1444577345</v>
      </c>
      <c r="J2899" s="8">
        <v>1441985458</v>
      </c>
      <c r="K2899" t="b">
        <v>0</v>
      </c>
      <c r="L2899">
        <v>3</v>
      </c>
      <c r="M2899" t="b">
        <v>0</v>
      </c>
      <c r="N2899" s="5">
        <f>Table1[[#This Row],[pledged]]/Table1[[#This Row],[backers_count]]</f>
        <v>183.33333333333334</v>
      </c>
      <c r="O2899" s="1">
        <f t="shared" si="137"/>
        <v>5</v>
      </c>
      <c r="P2899" s="5" t="s">
        <v>8270</v>
      </c>
      <c r="Q2899" s="1" t="s">
        <v>8318</v>
      </c>
      <c r="R2899" s="1" t="s">
        <v>8319</v>
      </c>
      <c r="S2899" s="9">
        <f t="shared" si="135"/>
        <v>42258.646504629629</v>
      </c>
      <c r="T2899" s="11">
        <f t="shared" si="136"/>
        <v>42288.645196759258</v>
      </c>
      <c r="U2899" s="12" t="str">
        <f>TEXT(Table1[[#This Row],[Date Created Conversion (Launched at)]],"mmmm")</f>
        <v>September</v>
      </c>
      <c r="V2899" s="12">
        <f>YEAR(Table1[[#This Row],[Date Created Conversion (Launched at)]])</f>
        <v>2015</v>
      </c>
    </row>
    <row r="2900" spans="1:22" ht="43" x14ac:dyDescent="0.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 s="8">
        <v>1446307053</v>
      </c>
      <c r="J2900" s="8">
        <v>1443715053</v>
      </c>
      <c r="K2900" t="b">
        <v>0</v>
      </c>
      <c r="L2900">
        <v>12</v>
      </c>
      <c r="M2900" t="b">
        <v>0</v>
      </c>
      <c r="N2900" s="5">
        <f>Table1[[#This Row],[pledged]]/Table1[[#This Row],[backers_count]]</f>
        <v>26.333333333333332</v>
      </c>
      <c r="O2900" s="1">
        <f t="shared" si="137"/>
        <v>4</v>
      </c>
      <c r="P2900" s="5" t="s">
        <v>8270</v>
      </c>
      <c r="Q2900" s="1" t="s">
        <v>8318</v>
      </c>
      <c r="R2900" s="1" t="s">
        <v>8319</v>
      </c>
      <c r="S2900" s="9">
        <f t="shared" si="135"/>
        <v>42278.664965277778</v>
      </c>
      <c r="T2900" s="11">
        <f t="shared" si="136"/>
        <v>42308.664965277778</v>
      </c>
      <c r="U2900" s="12" t="str">
        <f>TEXT(Table1[[#This Row],[Date Created Conversion (Launched at)]],"mmmm")</f>
        <v>October</v>
      </c>
      <c r="V2900" s="12">
        <f>YEAR(Table1[[#This Row],[Date Created Conversion (Launched at)]])</f>
        <v>2015</v>
      </c>
    </row>
    <row r="2901" spans="1:22" ht="43" x14ac:dyDescent="0.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 s="8">
        <v>1469325158</v>
      </c>
      <c r="J2901" s="8">
        <v>1464141158</v>
      </c>
      <c r="K2901" t="b">
        <v>0</v>
      </c>
      <c r="L2901">
        <v>0</v>
      </c>
      <c r="M2901" t="b">
        <v>0</v>
      </c>
      <c r="N2901" s="5" t="e">
        <f>Table1[[#This Row],[pledged]]/Table1[[#This Row],[backers_count]]</f>
        <v>#DIV/0!</v>
      </c>
      <c r="O2901" s="1">
        <f t="shared" si="137"/>
        <v>0</v>
      </c>
      <c r="P2901" s="5" t="s">
        <v>8270</v>
      </c>
      <c r="Q2901" s="1" t="s">
        <v>8318</v>
      </c>
      <c r="R2901" s="1" t="s">
        <v>8319</v>
      </c>
      <c r="S2901" s="9">
        <f t="shared" si="135"/>
        <v>42515.078217592592</v>
      </c>
      <c r="T2901" s="11">
        <f t="shared" si="136"/>
        <v>42575.078217592592</v>
      </c>
      <c r="U2901" s="12" t="str">
        <f>TEXT(Table1[[#This Row],[Date Created Conversion (Launched at)]],"mmmm")</f>
        <v>May</v>
      </c>
      <c r="V2901" s="12">
        <f>YEAR(Table1[[#This Row],[Date Created Conversion (Launched at)]])</f>
        <v>2016</v>
      </c>
    </row>
    <row r="2902" spans="1:22" ht="57.35" x14ac:dyDescent="0.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 s="8">
        <v>1407562632</v>
      </c>
      <c r="J2902" s="8">
        <v>1404970632</v>
      </c>
      <c r="K2902" t="b">
        <v>0</v>
      </c>
      <c r="L2902">
        <v>7</v>
      </c>
      <c r="M2902" t="b">
        <v>0</v>
      </c>
      <c r="N2902" s="5">
        <f>Table1[[#This Row],[pledged]]/Table1[[#This Row],[backers_count]]</f>
        <v>486.42857142857144</v>
      </c>
      <c r="O2902" s="1">
        <f t="shared" si="137"/>
        <v>62</v>
      </c>
      <c r="P2902" s="5" t="s">
        <v>8270</v>
      </c>
      <c r="Q2902" s="1" t="s">
        <v>8318</v>
      </c>
      <c r="R2902" s="1" t="s">
        <v>8319</v>
      </c>
      <c r="S2902" s="9">
        <f t="shared" si="135"/>
        <v>41830.234166666669</v>
      </c>
      <c r="T2902" s="11">
        <f t="shared" si="136"/>
        <v>41860.234166666669</v>
      </c>
      <c r="U2902" s="12" t="str">
        <f>TEXT(Table1[[#This Row],[Date Created Conversion (Launched at)]],"mmmm")</f>
        <v>July</v>
      </c>
      <c r="V2902" s="12">
        <f>YEAR(Table1[[#This Row],[Date Created Conversion (Launched at)]])</f>
        <v>2014</v>
      </c>
    </row>
    <row r="2903" spans="1:22" ht="43" x14ac:dyDescent="0.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 s="8">
        <v>1423345339</v>
      </c>
      <c r="J2903" s="8">
        <v>1418161339</v>
      </c>
      <c r="K2903" t="b">
        <v>0</v>
      </c>
      <c r="L2903">
        <v>2</v>
      </c>
      <c r="M2903" t="b">
        <v>0</v>
      </c>
      <c r="N2903" s="5">
        <f>Table1[[#This Row],[pledged]]/Table1[[#This Row],[backers_count]]</f>
        <v>3</v>
      </c>
      <c r="O2903" s="1">
        <f t="shared" si="137"/>
        <v>1</v>
      </c>
      <c r="P2903" s="5" t="s">
        <v>8270</v>
      </c>
      <c r="Q2903" s="1" t="s">
        <v>8318</v>
      </c>
      <c r="R2903" s="1" t="s">
        <v>8319</v>
      </c>
      <c r="S2903" s="9">
        <f t="shared" si="135"/>
        <v>41982.904386574075</v>
      </c>
      <c r="T2903" s="11">
        <f t="shared" si="136"/>
        <v>42042.904386574075</v>
      </c>
      <c r="U2903" s="12" t="str">
        <f>TEXT(Table1[[#This Row],[Date Created Conversion (Launched at)]],"mmmm")</f>
        <v>December</v>
      </c>
      <c r="V2903" s="12">
        <f>YEAR(Table1[[#This Row],[Date Created Conversion (Launched at)]])</f>
        <v>2014</v>
      </c>
    </row>
    <row r="2904" spans="1:22" ht="43" x14ac:dyDescent="0.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 s="8">
        <v>1440412396</v>
      </c>
      <c r="J2904" s="8">
        <v>1437820396</v>
      </c>
      <c r="K2904" t="b">
        <v>0</v>
      </c>
      <c r="L2904">
        <v>1</v>
      </c>
      <c r="M2904" t="b">
        <v>0</v>
      </c>
      <c r="N2904" s="5">
        <f>Table1[[#This Row],[pledged]]/Table1[[#This Row],[backers_count]]</f>
        <v>25</v>
      </c>
      <c r="O2904" s="1">
        <f t="shared" si="137"/>
        <v>0</v>
      </c>
      <c r="P2904" s="5" t="s">
        <v>8270</v>
      </c>
      <c r="Q2904" s="1" t="s">
        <v>8318</v>
      </c>
      <c r="R2904" s="1" t="s">
        <v>8319</v>
      </c>
      <c r="S2904" s="9">
        <f t="shared" si="135"/>
        <v>42210.439768518518</v>
      </c>
      <c r="T2904" s="11">
        <f t="shared" si="136"/>
        <v>42240.439768518518</v>
      </c>
      <c r="U2904" s="12" t="str">
        <f>TEXT(Table1[[#This Row],[Date Created Conversion (Launched at)]],"mmmm")</f>
        <v>July</v>
      </c>
      <c r="V2904" s="12">
        <f>YEAR(Table1[[#This Row],[Date Created Conversion (Launched at)]])</f>
        <v>2015</v>
      </c>
    </row>
    <row r="2905" spans="1:22" ht="43" x14ac:dyDescent="0.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 s="8">
        <v>1441771218</v>
      </c>
      <c r="J2905" s="8">
        <v>1436587218</v>
      </c>
      <c r="K2905" t="b">
        <v>0</v>
      </c>
      <c r="L2905">
        <v>4</v>
      </c>
      <c r="M2905" t="b">
        <v>0</v>
      </c>
      <c r="N2905" s="5">
        <f>Table1[[#This Row],[pledged]]/Table1[[#This Row],[backers_count]]</f>
        <v>9.75</v>
      </c>
      <c r="O2905" s="1">
        <f t="shared" si="137"/>
        <v>1</v>
      </c>
      <c r="P2905" s="5" t="s">
        <v>8270</v>
      </c>
      <c r="Q2905" s="1" t="s">
        <v>8318</v>
      </c>
      <c r="R2905" s="1" t="s">
        <v>8319</v>
      </c>
      <c r="S2905" s="9">
        <f t="shared" si="135"/>
        <v>42196.166874999995</v>
      </c>
      <c r="T2905" s="11">
        <f t="shared" si="136"/>
        <v>42256.166874999995</v>
      </c>
      <c r="U2905" s="12" t="str">
        <f>TEXT(Table1[[#This Row],[Date Created Conversion (Launched at)]],"mmmm")</f>
        <v>July</v>
      </c>
      <c r="V2905" s="12">
        <f>YEAR(Table1[[#This Row],[Date Created Conversion (Launched at)]])</f>
        <v>2015</v>
      </c>
    </row>
    <row r="2906" spans="1:22" ht="43" x14ac:dyDescent="0.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 s="8">
        <v>1415534400</v>
      </c>
      <c r="J2906" s="8">
        <v>1414538031</v>
      </c>
      <c r="K2906" t="b">
        <v>0</v>
      </c>
      <c r="L2906">
        <v>4</v>
      </c>
      <c r="M2906" t="b">
        <v>0</v>
      </c>
      <c r="N2906" s="5">
        <f>Table1[[#This Row],[pledged]]/Table1[[#This Row],[backers_count]]</f>
        <v>18.75</v>
      </c>
      <c r="O2906" s="1">
        <f t="shared" si="137"/>
        <v>5</v>
      </c>
      <c r="P2906" s="5" t="s">
        <v>8270</v>
      </c>
      <c r="Q2906" s="1" t="s">
        <v>8318</v>
      </c>
      <c r="R2906" s="1" t="s">
        <v>8319</v>
      </c>
      <c r="S2906" s="9">
        <f t="shared" si="135"/>
        <v>41940.967951388891</v>
      </c>
      <c r="T2906" s="11">
        <f t="shared" si="136"/>
        <v>41952.5</v>
      </c>
      <c r="U2906" s="12" t="str">
        <f>TEXT(Table1[[#This Row],[Date Created Conversion (Launched at)]],"mmmm")</f>
        <v>October</v>
      </c>
      <c r="V2906" s="12">
        <f>YEAR(Table1[[#This Row],[Date Created Conversion (Launched at)]])</f>
        <v>2014</v>
      </c>
    </row>
    <row r="2907" spans="1:22" ht="43" x14ac:dyDescent="0.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 s="8">
        <v>1473211313</v>
      </c>
      <c r="J2907" s="8">
        <v>1472001713</v>
      </c>
      <c r="K2907" t="b">
        <v>0</v>
      </c>
      <c r="L2907">
        <v>17</v>
      </c>
      <c r="M2907" t="b">
        <v>0</v>
      </c>
      <c r="N2907" s="5">
        <f>Table1[[#This Row],[pledged]]/Table1[[#This Row],[backers_count]]</f>
        <v>36.588235294117645</v>
      </c>
      <c r="O2907" s="1">
        <f t="shared" si="137"/>
        <v>18</v>
      </c>
      <c r="P2907" s="5" t="s">
        <v>8270</v>
      </c>
      <c r="Q2907" s="1" t="s">
        <v>8318</v>
      </c>
      <c r="R2907" s="1" t="s">
        <v>8319</v>
      </c>
      <c r="S2907" s="9">
        <f t="shared" si="135"/>
        <v>42606.056863425925</v>
      </c>
      <c r="T2907" s="11">
        <f t="shared" si="136"/>
        <v>42620.056863425925</v>
      </c>
      <c r="U2907" s="12" t="str">
        <f>TEXT(Table1[[#This Row],[Date Created Conversion (Launched at)]],"mmmm")</f>
        <v>August</v>
      </c>
      <c r="V2907" s="12">
        <f>YEAR(Table1[[#This Row],[Date Created Conversion (Launched at)]])</f>
        <v>2016</v>
      </c>
    </row>
    <row r="2908" spans="1:22" ht="43" x14ac:dyDescent="0.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 s="8">
        <v>1438390800</v>
      </c>
      <c r="J2908" s="8">
        <v>1436888066</v>
      </c>
      <c r="K2908" t="b">
        <v>0</v>
      </c>
      <c r="L2908">
        <v>7</v>
      </c>
      <c r="M2908" t="b">
        <v>0</v>
      </c>
      <c r="N2908" s="5">
        <f>Table1[[#This Row],[pledged]]/Table1[[#This Row],[backers_count]]</f>
        <v>80.714285714285708</v>
      </c>
      <c r="O2908" s="1">
        <f t="shared" si="137"/>
        <v>9</v>
      </c>
      <c r="P2908" s="5" t="s">
        <v>8270</v>
      </c>
      <c r="Q2908" s="1" t="s">
        <v>8318</v>
      </c>
      <c r="R2908" s="1" t="s">
        <v>8319</v>
      </c>
      <c r="S2908" s="9">
        <f t="shared" si="135"/>
        <v>42199.648912037039</v>
      </c>
      <c r="T2908" s="11">
        <f t="shared" si="136"/>
        <v>42217.041666666672</v>
      </c>
      <c r="U2908" s="12" t="str">
        <f>TEXT(Table1[[#This Row],[Date Created Conversion (Launched at)]],"mmmm")</f>
        <v>July</v>
      </c>
      <c r="V2908" s="12">
        <f>YEAR(Table1[[#This Row],[Date Created Conversion (Launched at)]])</f>
        <v>2015</v>
      </c>
    </row>
    <row r="2909" spans="1:22" ht="43" x14ac:dyDescent="0.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 s="8">
        <v>1463259837</v>
      </c>
      <c r="J2909" s="8">
        <v>1458075837</v>
      </c>
      <c r="K2909" t="b">
        <v>0</v>
      </c>
      <c r="L2909">
        <v>2</v>
      </c>
      <c r="M2909" t="b">
        <v>0</v>
      </c>
      <c r="N2909" s="5">
        <f>Table1[[#This Row],[pledged]]/Table1[[#This Row],[backers_count]]</f>
        <v>1</v>
      </c>
      <c r="O2909" s="1">
        <f t="shared" si="137"/>
        <v>0</v>
      </c>
      <c r="P2909" s="5" t="s">
        <v>8270</v>
      </c>
      <c r="Q2909" s="1" t="s">
        <v>8318</v>
      </c>
      <c r="R2909" s="1" t="s">
        <v>8319</v>
      </c>
      <c r="S2909" s="9">
        <f t="shared" si="135"/>
        <v>42444.877743055556</v>
      </c>
      <c r="T2909" s="11">
        <f t="shared" si="136"/>
        <v>42504.877743055556</v>
      </c>
      <c r="U2909" s="12" t="str">
        <f>TEXT(Table1[[#This Row],[Date Created Conversion (Launched at)]],"mmmm")</f>
        <v>March</v>
      </c>
      <c r="V2909" s="12">
        <f>YEAR(Table1[[#This Row],[Date Created Conversion (Launched at)]])</f>
        <v>2016</v>
      </c>
    </row>
    <row r="2910" spans="1:22" ht="57.35" x14ac:dyDescent="0.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 s="8">
        <v>1465407219</v>
      </c>
      <c r="J2910" s="8">
        <v>1462815219</v>
      </c>
      <c r="K2910" t="b">
        <v>0</v>
      </c>
      <c r="L2910">
        <v>5</v>
      </c>
      <c r="M2910" t="b">
        <v>0</v>
      </c>
      <c r="N2910" s="5">
        <f>Table1[[#This Row],[pledged]]/Table1[[#This Row],[backers_count]]</f>
        <v>52.8</v>
      </c>
      <c r="O2910" s="1">
        <f t="shared" si="137"/>
        <v>3</v>
      </c>
      <c r="P2910" s="5" t="s">
        <v>8270</v>
      </c>
      <c r="Q2910" s="1" t="s">
        <v>8318</v>
      </c>
      <c r="R2910" s="1" t="s">
        <v>8319</v>
      </c>
      <c r="S2910" s="9">
        <f t="shared" si="135"/>
        <v>42499.73170138889</v>
      </c>
      <c r="T2910" s="11">
        <f t="shared" si="136"/>
        <v>42529.73170138889</v>
      </c>
      <c r="U2910" s="12" t="str">
        <f>TEXT(Table1[[#This Row],[Date Created Conversion (Launched at)]],"mmmm")</f>
        <v>May</v>
      </c>
      <c r="V2910" s="12">
        <f>YEAR(Table1[[#This Row],[Date Created Conversion (Launched at)]])</f>
        <v>2016</v>
      </c>
    </row>
    <row r="2911" spans="1:22" ht="43" x14ac:dyDescent="0.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 s="8">
        <v>1416944760</v>
      </c>
      <c r="J2911" s="8">
        <v>1413527001</v>
      </c>
      <c r="K2911" t="b">
        <v>0</v>
      </c>
      <c r="L2911">
        <v>1</v>
      </c>
      <c r="M2911" t="b">
        <v>0</v>
      </c>
      <c r="N2911" s="5">
        <f>Table1[[#This Row],[pledged]]/Table1[[#This Row],[backers_count]]</f>
        <v>20</v>
      </c>
      <c r="O2911" s="1">
        <f t="shared" si="137"/>
        <v>0</v>
      </c>
      <c r="P2911" s="5" t="s">
        <v>8270</v>
      </c>
      <c r="Q2911" s="1" t="s">
        <v>8318</v>
      </c>
      <c r="R2911" s="1" t="s">
        <v>8319</v>
      </c>
      <c r="S2911" s="9">
        <f t="shared" si="135"/>
        <v>41929.266215277778</v>
      </c>
      <c r="T2911" s="11">
        <f t="shared" si="136"/>
        <v>41968.823611111111</v>
      </c>
      <c r="U2911" s="12" t="str">
        <f>TEXT(Table1[[#This Row],[Date Created Conversion (Launched at)]],"mmmm")</f>
        <v>October</v>
      </c>
      <c r="V2911" s="12">
        <f>YEAR(Table1[[#This Row],[Date Created Conversion (Launched at)]])</f>
        <v>2014</v>
      </c>
    </row>
    <row r="2912" spans="1:22" ht="43" x14ac:dyDescent="0.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 s="8">
        <v>1434139887</v>
      </c>
      <c r="J2912" s="8">
        <v>1428955887</v>
      </c>
      <c r="K2912" t="b">
        <v>0</v>
      </c>
      <c r="L2912">
        <v>1</v>
      </c>
      <c r="M2912" t="b">
        <v>0</v>
      </c>
      <c r="N2912" s="5">
        <f>Table1[[#This Row],[pledged]]/Table1[[#This Row],[backers_count]]</f>
        <v>1</v>
      </c>
      <c r="O2912" s="1">
        <f t="shared" si="137"/>
        <v>0</v>
      </c>
      <c r="P2912" s="5" t="s">
        <v>8270</v>
      </c>
      <c r="Q2912" s="1" t="s">
        <v>8318</v>
      </c>
      <c r="R2912" s="1" t="s">
        <v>8319</v>
      </c>
      <c r="S2912" s="9">
        <f t="shared" si="135"/>
        <v>42107.841284722221</v>
      </c>
      <c r="T2912" s="11">
        <f t="shared" si="136"/>
        <v>42167.841284722221</v>
      </c>
      <c r="U2912" s="12" t="str">
        <f>TEXT(Table1[[#This Row],[Date Created Conversion (Launched at)]],"mmmm")</f>
        <v>April</v>
      </c>
      <c r="V2912" s="12">
        <f>YEAR(Table1[[#This Row],[Date Created Conversion (Launched at)]])</f>
        <v>2015</v>
      </c>
    </row>
    <row r="2913" spans="1:22" ht="43" x14ac:dyDescent="0.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 s="8">
        <v>1435429626</v>
      </c>
      <c r="J2913" s="8">
        <v>1431973626</v>
      </c>
      <c r="K2913" t="b">
        <v>0</v>
      </c>
      <c r="L2913">
        <v>14</v>
      </c>
      <c r="M2913" t="b">
        <v>0</v>
      </c>
      <c r="N2913" s="5">
        <f>Table1[[#This Row],[pledged]]/Table1[[#This Row],[backers_count]]</f>
        <v>46.928571428571431</v>
      </c>
      <c r="O2913" s="1">
        <f t="shared" si="137"/>
        <v>37</v>
      </c>
      <c r="P2913" s="5" t="s">
        <v>8270</v>
      </c>
      <c r="Q2913" s="1" t="s">
        <v>8318</v>
      </c>
      <c r="R2913" s="1" t="s">
        <v>8319</v>
      </c>
      <c r="S2913" s="9">
        <f t="shared" si="135"/>
        <v>42142.768819444449</v>
      </c>
      <c r="T2913" s="11">
        <f t="shared" si="136"/>
        <v>42182.768819444449</v>
      </c>
      <c r="U2913" s="12" t="str">
        <f>TEXT(Table1[[#This Row],[Date Created Conversion (Launched at)]],"mmmm")</f>
        <v>May</v>
      </c>
      <c r="V2913" s="12">
        <f>YEAR(Table1[[#This Row],[Date Created Conversion (Launched at)]])</f>
        <v>2015</v>
      </c>
    </row>
    <row r="2914" spans="1:22" ht="43" x14ac:dyDescent="0.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 s="8">
        <v>1452827374</v>
      </c>
      <c r="J2914" s="8">
        <v>1450235374</v>
      </c>
      <c r="K2914" t="b">
        <v>0</v>
      </c>
      <c r="L2914">
        <v>26</v>
      </c>
      <c r="M2914" t="b">
        <v>0</v>
      </c>
      <c r="N2914" s="5">
        <f>Table1[[#This Row],[pledged]]/Table1[[#This Row],[backers_count]]</f>
        <v>78.07692307692308</v>
      </c>
      <c r="O2914" s="1">
        <f t="shared" si="137"/>
        <v>14</v>
      </c>
      <c r="P2914" s="5" t="s">
        <v>8270</v>
      </c>
      <c r="Q2914" s="1" t="s">
        <v>8318</v>
      </c>
      <c r="R2914" s="1" t="s">
        <v>8319</v>
      </c>
      <c r="S2914" s="9">
        <f t="shared" si="135"/>
        <v>42354.131643518514</v>
      </c>
      <c r="T2914" s="11">
        <f t="shared" si="136"/>
        <v>42384.131643518514</v>
      </c>
      <c r="U2914" s="12" t="str">
        <f>TEXT(Table1[[#This Row],[Date Created Conversion (Launched at)]],"mmmm")</f>
        <v>December</v>
      </c>
      <c r="V2914" s="12">
        <f>YEAR(Table1[[#This Row],[Date Created Conversion (Launched at)]])</f>
        <v>2015</v>
      </c>
    </row>
    <row r="2915" spans="1:22" ht="43" x14ac:dyDescent="0.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 s="8">
        <v>1410041339</v>
      </c>
      <c r="J2915" s="8">
        <v>1404857339</v>
      </c>
      <c r="K2915" t="b">
        <v>0</v>
      </c>
      <c r="L2915">
        <v>2</v>
      </c>
      <c r="M2915" t="b">
        <v>0</v>
      </c>
      <c r="N2915" s="5">
        <f>Table1[[#This Row],[pledged]]/Table1[[#This Row],[backers_count]]</f>
        <v>1</v>
      </c>
      <c r="O2915" s="1">
        <f t="shared" si="137"/>
        <v>0</v>
      </c>
      <c r="P2915" s="5" t="s">
        <v>8270</v>
      </c>
      <c r="Q2915" s="1" t="s">
        <v>8318</v>
      </c>
      <c r="R2915" s="1" t="s">
        <v>8319</v>
      </c>
      <c r="S2915" s="9">
        <f t="shared" si="135"/>
        <v>41828.922905092593</v>
      </c>
      <c r="T2915" s="11">
        <f t="shared" si="136"/>
        <v>41888.922905092593</v>
      </c>
      <c r="U2915" s="12" t="str">
        <f>TEXT(Table1[[#This Row],[Date Created Conversion (Launched at)]],"mmmm")</f>
        <v>July</v>
      </c>
      <c r="V2915" s="12">
        <f>YEAR(Table1[[#This Row],[Date Created Conversion (Launched at)]])</f>
        <v>2014</v>
      </c>
    </row>
    <row r="2916" spans="1:22" ht="28.7" x14ac:dyDescent="0.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 s="8">
        <v>1426365994</v>
      </c>
      <c r="J2916" s="8">
        <v>1421185594</v>
      </c>
      <c r="K2916" t="b">
        <v>0</v>
      </c>
      <c r="L2916">
        <v>1</v>
      </c>
      <c r="M2916" t="b">
        <v>0</v>
      </c>
      <c r="N2916" s="5">
        <f>Table1[[#This Row],[pledged]]/Table1[[#This Row],[backers_count]]</f>
        <v>1</v>
      </c>
      <c r="O2916" s="1">
        <f t="shared" si="137"/>
        <v>0</v>
      </c>
      <c r="P2916" s="5" t="s">
        <v>8270</v>
      </c>
      <c r="Q2916" s="1" t="s">
        <v>8318</v>
      </c>
      <c r="R2916" s="1" t="s">
        <v>8319</v>
      </c>
      <c r="S2916" s="9">
        <f t="shared" si="135"/>
        <v>42017.907337962963</v>
      </c>
      <c r="T2916" s="11">
        <f t="shared" si="136"/>
        <v>42077.865671296298</v>
      </c>
      <c r="U2916" s="12" t="str">
        <f>TEXT(Table1[[#This Row],[Date Created Conversion (Launched at)]],"mmmm")</f>
        <v>January</v>
      </c>
      <c r="V2916" s="12">
        <f>YEAR(Table1[[#This Row],[Date Created Conversion (Launched at)]])</f>
        <v>2015</v>
      </c>
    </row>
    <row r="2917" spans="1:22" ht="43" x14ac:dyDescent="0.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 s="8">
        <v>1458117190</v>
      </c>
      <c r="J2917" s="8">
        <v>1455528790</v>
      </c>
      <c r="K2917" t="b">
        <v>0</v>
      </c>
      <c r="L2917">
        <v>3</v>
      </c>
      <c r="M2917" t="b">
        <v>0</v>
      </c>
      <c r="N2917" s="5">
        <f>Table1[[#This Row],[pledged]]/Table1[[#This Row],[backers_count]]</f>
        <v>203.66666666666666</v>
      </c>
      <c r="O2917" s="1">
        <f t="shared" si="137"/>
        <v>61</v>
      </c>
      <c r="P2917" s="5" t="s">
        <v>8270</v>
      </c>
      <c r="Q2917" s="1" t="s">
        <v>8318</v>
      </c>
      <c r="R2917" s="1" t="s">
        <v>8319</v>
      </c>
      <c r="S2917" s="9">
        <f t="shared" si="135"/>
        <v>42415.398032407407</v>
      </c>
      <c r="T2917" s="11">
        <f t="shared" si="136"/>
        <v>42445.356365740736</v>
      </c>
      <c r="U2917" s="12" t="str">
        <f>TEXT(Table1[[#This Row],[Date Created Conversion (Launched at)]],"mmmm")</f>
        <v>February</v>
      </c>
      <c r="V2917" s="12">
        <f>YEAR(Table1[[#This Row],[Date Created Conversion (Launched at)]])</f>
        <v>2016</v>
      </c>
    </row>
    <row r="2918" spans="1:22" ht="43" x14ac:dyDescent="0.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 s="8">
        <v>1400498789</v>
      </c>
      <c r="J2918" s="8">
        <v>1398511589</v>
      </c>
      <c r="K2918" t="b">
        <v>0</v>
      </c>
      <c r="L2918">
        <v>7</v>
      </c>
      <c r="M2918" t="b">
        <v>0</v>
      </c>
      <c r="N2918" s="5">
        <f>Table1[[#This Row],[pledged]]/Table1[[#This Row],[backers_count]]</f>
        <v>20.714285714285715</v>
      </c>
      <c r="O2918" s="1">
        <f t="shared" si="137"/>
        <v>8</v>
      </c>
      <c r="P2918" s="5" t="s">
        <v>8270</v>
      </c>
      <c r="Q2918" s="1" t="s">
        <v>8318</v>
      </c>
      <c r="R2918" s="1" t="s">
        <v>8319</v>
      </c>
      <c r="S2918" s="9">
        <f t="shared" si="135"/>
        <v>41755.476724537039</v>
      </c>
      <c r="T2918" s="11">
        <f t="shared" si="136"/>
        <v>41778.476724537039</v>
      </c>
      <c r="U2918" s="12" t="str">
        <f>TEXT(Table1[[#This Row],[Date Created Conversion (Launched at)]],"mmmm")</f>
        <v>April</v>
      </c>
      <c r="V2918" s="12">
        <f>YEAR(Table1[[#This Row],[Date Created Conversion (Launched at)]])</f>
        <v>2014</v>
      </c>
    </row>
    <row r="2919" spans="1:22" ht="43" x14ac:dyDescent="0.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 s="8">
        <v>1442381847</v>
      </c>
      <c r="J2919" s="8">
        <v>1440826647</v>
      </c>
      <c r="K2919" t="b">
        <v>0</v>
      </c>
      <c r="L2919">
        <v>9</v>
      </c>
      <c r="M2919" t="b">
        <v>0</v>
      </c>
      <c r="N2919" s="5">
        <f>Table1[[#This Row],[pledged]]/Table1[[#This Row],[backers_count]]</f>
        <v>48.555555555555557</v>
      </c>
      <c r="O2919" s="1">
        <f t="shared" si="137"/>
        <v>22</v>
      </c>
      <c r="P2919" s="5" t="s">
        <v>8270</v>
      </c>
      <c r="Q2919" s="1" t="s">
        <v>8318</v>
      </c>
      <c r="R2919" s="1" t="s">
        <v>8319</v>
      </c>
      <c r="S2919" s="9">
        <f t="shared" si="135"/>
        <v>42245.234340277777</v>
      </c>
      <c r="T2919" s="11">
        <f t="shared" si="136"/>
        <v>42263.234340277777</v>
      </c>
      <c r="U2919" s="12" t="str">
        <f>TEXT(Table1[[#This Row],[Date Created Conversion (Launched at)]],"mmmm")</f>
        <v>August</v>
      </c>
      <c r="V2919" s="12">
        <f>YEAR(Table1[[#This Row],[Date Created Conversion (Launched at)]])</f>
        <v>2015</v>
      </c>
    </row>
    <row r="2920" spans="1:22" ht="43" x14ac:dyDescent="0.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 s="8">
        <v>1446131207</v>
      </c>
      <c r="J2920" s="8">
        <v>1443712007</v>
      </c>
      <c r="K2920" t="b">
        <v>0</v>
      </c>
      <c r="L2920">
        <v>20</v>
      </c>
      <c r="M2920" t="b">
        <v>0</v>
      </c>
      <c r="N2920" s="5">
        <f>Table1[[#This Row],[pledged]]/Table1[[#This Row],[backers_count]]</f>
        <v>68.099999999999994</v>
      </c>
      <c r="O2920" s="1">
        <f t="shared" si="137"/>
        <v>27</v>
      </c>
      <c r="P2920" s="5" t="s">
        <v>8270</v>
      </c>
      <c r="Q2920" s="1" t="s">
        <v>8318</v>
      </c>
      <c r="R2920" s="1" t="s">
        <v>8319</v>
      </c>
      <c r="S2920" s="9">
        <f t="shared" si="135"/>
        <v>42278.629710648151</v>
      </c>
      <c r="T2920" s="11">
        <f t="shared" si="136"/>
        <v>42306.629710648151</v>
      </c>
      <c r="U2920" s="12" t="str">
        <f>TEXT(Table1[[#This Row],[Date Created Conversion (Launched at)]],"mmmm")</f>
        <v>October</v>
      </c>
      <c r="V2920" s="12">
        <f>YEAR(Table1[[#This Row],[Date Created Conversion (Launched at)]])</f>
        <v>2015</v>
      </c>
    </row>
    <row r="2921" spans="1:22" ht="43" x14ac:dyDescent="0.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 s="8">
        <v>1407250329</v>
      </c>
      <c r="J2921" s="8">
        <v>1404658329</v>
      </c>
      <c r="K2921" t="b">
        <v>0</v>
      </c>
      <c r="L2921">
        <v>6</v>
      </c>
      <c r="M2921" t="b">
        <v>0</v>
      </c>
      <c r="N2921" s="5">
        <f>Table1[[#This Row],[pledged]]/Table1[[#This Row],[backers_count]]</f>
        <v>8.5</v>
      </c>
      <c r="O2921" s="1">
        <f t="shared" si="137"/>
        <v>9</v>
      </c>
      <c r="P2921" s="5" t="s">
        <v>8270</v>
      </c>
      <c r="Q2921" s="1" t="s">
        <v>8318</v>
      </c>
      <c r="R2921" s="1" t="s">
        <v>8319</v>
      </c>
      <c r="S2921" s="9">
        <f t="shared" si="135"/>
        <v>41826.61954861111</v>
      </c>
      <c r="T2921" s="11">
        <f t="shared" si="136"/>
        <v>41856.61954861111</v>
      </c>
      <c r="U2921" s="12" t="str">
        <f>TEXT(Table1[[#This Row],[Date Created Conversion (Launched at)]],"mmmm")</f>
        <v>July</v>
      </c>
      <c r="V2921" s="12">
        <f>YEAR(Table1[[#This Row],[Date Created Conversion (Launched at)]])</f>
        <v>2014</v>
      </c>
    </row>
    <row r="2922" spans="1:22" ht="43" x14ac:dyDescent="0.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 s="8">
        <v>1427306470</v>
      </c>
      <c r="J2922" s="8">
        <v>1424718070</v>
      </c>
      <c r="K2922" t="b">
        <v>0</v>
      </c>
      <c r="L2922">
        <v>13</v>
      </c>
      <c r="M2922" t="b">
        <v>0</v>
      </c>
      <c r="N2922" s="5">
        <f>Table1[[#This Row],[pledged]]/Table1[[#This Row],[backers_count]]</f>
        <v>51.615384615384613</v>
      </c>
      <c r="O2922" s="1">
        <f t="shared" si="137"/>
        <v>27</v>
      </c>
      <c r="P2922" s="5" t="s">
        <v>8270</v>
      </c>
      <c r="Q2922" s="1" t="s">
        <v>8318</v>
      </c>
      <c r="R2922" s="1" t="s">
        <v>8319</v>
      </c>
      <c r="S2922" s="9">
        <f t="shared" si="135"/>
        <v>42058.792476851857</v>
      </c>
      <c r="T2922" s="11">
        <f t="shared" si="136"/>
        <v>42088.750810185185</v>
      </c>
      <c r="U2922" s="12" t="str">
        <f>TEXT(Table1[[#This Row],[Date Created Conversion (Launched at)]],"mmmm")</f>
        <v>February</v>
      </c>
      <c r="V2922" s="12">
        <f>YEAR(Table1[[#This Row],[Date Created Conversion (Launched at)]])</f>
        <v>2015</v>
      </c>
    </row>
    <row r="2923" spans="1:22" ht="28.7" x14ac:dyDescent="0.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 s="8">
        <v>1411679804</v>
      </c>
      <c r="J2923" s="8">
        <v>1409087804</v>
      </c>
      <c r="K2923" t="b">
        <v>0</v>
      </c>
      <c r="L2923">
        <v>3</v>
      </c>
      <c r="M2923" t="b">
        <v>1</v>
      </c>
      <c r="N2923" s="5">
        <f>Table1[[#This Row],[pledged]]/Table1[[#This Row],[backers_count]]</f>
        <v>43</v>
      </c>
      <c r="O2923" s="1">
        <f t="shared" si="137"/>
        <v>129</v>
      </c>
      <c r="P2923" s="5" t="s">
        <v>8304</v>
      </c>
      <c r="Q2923" s="1" t="s">
        <v>8318</v>
      </c>
      <c r="R2923" s="1" t="s">
        <v>8360</v>
      </c>
      <c r="S2923" s="9">
        <f t="shared" si="135"/>
        <v>41877.886620370373</v>
      </c>
      <c r="T2923" s="11">
        <f t="shared" si="136"/>
        <v>41907.886620370373</v>
      </c>
      <c r="U2923" s="12" t="str">
        <f>TEXT(Table1[[#This Row],[Date Created Conversion (Launched at)]],"mmmm")</f>
        <v>August</v>
      </c>
      <c r="V2923" s="12">
        <f>YEAR(Table1[[#This Row],[Date Created Conversion (Launched at)]])</f>
        <v>2014</v>
      </c>
    </row>
    <row r="2924" spans="1:22" ht="43" x14ac:dyDescent="0.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 s="8">
        <v>1431982727</v>
      </c>
      <c r="J2924" s="8">
        <v>1428094727</v>
      </c>
      <c r="K2924" t="b">
        <v>0</v>
      </c>
      <c r="L2924">
        <v>6</v>
      </c>
      <c r="M2924" t="b">
        <v>1</v>
      </c>
      <c r="N2924" s="5">
        <f>Table1[[#This Row],[pledged]]/Table1[[#This Row],[backers_count]]</f>
        <v>83.333333333333329</v>
      </c>
      <c r="O2924" s="1">
        <f t="shared" si="137"/>
        <v>100</v>
      </c>
      <c r="P2924" s="5" t="s">
        <v>8304</v>
      </c>
      <c r="Q2924" s="1" t="s">
        <v>8318</v>
      </c>
      <c r="R2924" s="1" t="s">
        <v>8360</v>
      </c>
      <c r="S2924" s="9">
        <f t="shared" si="135"/>
        <v>42097.874155092592</v>
      </c>
      <c r="T2924" s="11">
        <f t="shared" si="136"/>
        <v>42142.874155092592</v>
      </c>
      <c r="U2924" s="12" t="str">
        <f>TEXT(Table1[[#This Row],[Date Created Conversion (Launched at)]],"mmmm")</f>
        <v>April</v>
      </c>
      <c r="V2924" s="12">
        <f>YEAR(Table1[[#This Row],[Date Created Conversion (Launched at)]])</f>
        <v>2015</v>
      </c>
    </row>
    <row r="2925" spans="1:22" ht="43" x14ac:dyDescent="0.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 s="8">
        <v>1422068400</v>
      </c>
      <c r="J2925" s="8">
        <v>1420774779</v>
      </c>
      <c r="K2925" t="b">
        <v>0</v>
      </c>
      <c r="L2925">
        <v>10</v>
      </c>
      <c r="M2925" t="b">
        <v>1</v>
      </c>
      <c r="N2925" s="5">
        <f>Table1[[#This Row],[pledged]]/Table1[[#This Row],[backers_count]]</f>
        <v>30</v>
      </c>
      <c r="O2925" s="1">
        <f t="shared" si="137"/>
        <v>100</v>
      </c>
      <c r="P2925" s="5" t="s">
        <v>8304</v>
      </c>
      <c r="Q2925" s="1" t="s">
        <v>8318</v>
      </c>
      <c r="R2925" s="1" t="s">
        <v>8360</v>
      </c>
      <c r="S2925" s="9">
        <f t="shared" si="135"/>
        <v>42013.15253472222</v>
      </c>
      <c r="T2925" s="11">
        <f t="shared" si="136"/>
        <v>42028.125</v>
      </c>
      <c r="U2925" s="12" t="str">
        <f>TEXT(Table1[[#This Row],[Date Created Conversion (Launched at)]],"mmmm")</f>
        <v>January</v>
      </c>
      <c r="V2925" s="12">
        <f>YEAR(Table1[[#This Row],[Date Created Conversion (Launched at)]])</f>
        <v>2015</v>
      </c>
    </row>
    <row r="2926" spans="1:22" ht="43" x14ac:dyDescent="0.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 s="8">
        <v>1431143940</v>
      </c>
      <c r="J2926" s="8">
        <v>1428585710</v>
      </c>
      <c r="K2926" t="b">
        <v>0</v>
      </c>
      <c r="L2926">
        <v>147</v>
      </c>
      <c r="M2926" t="b">
        <v>1</v>
      </c>
      <c r="N2926" s="5">
        <f>Table1[[#This Row],[pledged]]/Table1[[#This Row],[backers_count]]</f>
        <v>175.51020408163265</v>
      </c>
      <c r="O2926" s="1">
        <f t="shared" si="137"/>
        <v>103</v>
      </c>
      <c r="P2926" s="5" t="s">
        <v>8304</v>
      </c>
      <c r="Q2926" s="1" t="s">
        <v>8318</v>
      </c>
      <c r="R2926" s="1" t="s">
        <v>8360</v>
      </c>
      <c r="S2926" s="9">
        <f t="shared" si="135"/>
        <v>42103.556828703702</v>
      </c>
      <c r="T2926" s="11">
        <f t="shared" si="136"/>
        <v>42133.165972222225</v>
      </c>
      <c r="U2926" s="12" t="str">
        <f>TEXT(Table1[[#This Row],[Date Created Conversion (Launched at)]],"mmmm")</f>
        <v>April</v>
      </c>
      <c r="V2926" s="12">
        <f>YEAR(Table1[[#This Row],[Date Created Conversion (Launched at)]])</f>
        <v>2015</v>
      </c>
    </row>
    <row r="2927" spans="1:22" ht="43" x14ac:dyDescent="0.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 s="8">
        <v>1410444068</v>
      </c>
      <c r="J2927" s="8">
        <v>1407852068</v>
      </c>
      <c r="K2927" t="b">
        <v>0</v>
      </c>
      <c r="L2927">
        <v>199</v>
      </c>
      <c r="M2927" t="b">
        <v>1</v>
      </c>
      <c r="N2927" s="5">
        <f>Table1[[#This Row],[pledged]]/Table1[[#This Row],[backers_count]]</f>
        <v>231.66175879396985</v>
      </c>
      <c r="O2927" s="1">
        <f t="shared" si="137"/>
        <v>102</v>
      </c>
      <c r="P2927" s="5" t="s">
        <v>8304</v>
      </c>
      <c r="Q2927" s="1" t="s">
        <v>8318</v>
      </c>
      <c r="R2927" s="1" t="s">
        <v>8360</v>
      </c>
      <c r="S2927" s="9">
        <f t="shared" si="135"/>
        <v>41863.584120370375</v>
      </c>
      <c r="T2927" s="11">
        <f t="shared" si="136"/>
        <v>41893.584120370375</v>
      </c>
      <c r="U2927" s="12" t="str">
        <f>TEXT(Table1[[#This Row],[Date Created Conversion (Launched at)]],"mmmm")</f>
        <v>August</v>
      </c>
      <c r="V2927" s="12">
        <f>YEAR(Table1[[#This Row],[Date Created Conversion (Launched at)]])</f>
        <v>2014</v>
      </c>
    </row>
    <row r="2928" spans="1:22" ht="43" x14ac:dyDescent="0.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 s="8">
        <v>1424715779</v>
      </c>
      <c r="J2928" s="8">
        <v>1423506179</v>
      </c>
      <c r="K2928" t="b">
        <v>0</v>
      </c>
      <c r="L2928">
        <v>50</v>
      </c>
      <c r="M2928" t="b">
        <v>1</v>
      </c>
      <c r="N2928" s="5">
        <f>Table1[[#This Row],[pledged]]/Table1[[#This Row],[backers_count]]</f>
        <v>75</v>
      </c>
      <c r="O2928" s="1">
        <f t="shared" si="137"/>
        <v>125</v>
      </c>
      <c r="P2928" s="5" t="s">
        <v>8304</v>
      </c>
      <c r="Q2928" s="1" t="s">
        <v>8318</v>
      </c>
      <c r="R2928" s="1" t="s">
        <v>8360</v>
      </c>
      <c r="S2928" s="9">
        <f t="shared" si="135"/>
        <v>42044.765960648147</v>
      </c>
      <c r="T2928" s="11">
        <f t="shared" si="136"/>
        <v>42058.765960648147</v>
      </c>
      <c r="U2928" s="12" t="str">
        <f>TEXT(Table1[[#This Row],[Date Created Conversion (Launched at)]],"mmmm")</f>
        <v>February</v>
      </c>
      <c r="V2928" s="12">
        <f>YEAR(Table1[[#This Row],[Date Created Conversion (Launched at)]])</f>
        <v>2015</v>
      </c>
    </row>
    <row r="2929" spans="1:22" ht="43" x14ac:dyDescent="0.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 s="8">
        <v>1405400400</v>
      </c>
      <c r="J2929" s="8">
        <v>1402934629</v>
      </c>
      <c r="K2929" t="b">
        <v>0</v>
      </c>
      <c r="L2929">
        <v>21</v>
      </c>
      <c r="M2929" t="b">
        <v>1</v>
      </c>
      <c r="N2929" s="5">
        <f>Table1[[#This Row],[pledged]]/Table1[[#This Row],[backers_count]]</f>
        <v>112.14285714285714</v>
      </c>
      <c r="O2929" s="1">
        <f t="shared" si="137"/>
        <v>131</v>
      </c>
      <c r="P2929" s="5" t="s">
        <v>8304</v>
      </c>
      <c r="Q2929" s="1" t="s">
        <v>8318</v>
      </c>
      <c r="R2929" s="1" t="s">
        <v>8360</v>
      </c>
      <c r="S2929" s="9">
        <f t="shared" si="135"/>
        <v>41806.669317129628</v>
      </c>
      <c r="T2929" s="11">
        <f t="shared" si="136"/>
        <v>41835.208333333336</v>
      </c>
      <c r="U2929" s="12" t="str">
        <f>TEXT(Table1[[#This Row],[Date Created Conversion (Launched at)]],"mmmm")</f>
        <v>June</v>
      </c>
      <c r="V2929" s="12">
        <f>YEAR(Table1[[#This Row],[Date Created Conversion (Launched at)]])</f>
        <v>2014</v>
      </c>
    </row>
    <row r="2930" spans="1:22" ht="28.7" x14ac:dyDescent="0.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 s="8">
        <v>1457135846</v>
      </c>
      <c r="J2930" s="8">
        <v>1454543846</v>
      </c>
      <c r="K2930" t="b">
        <v>0</v>
      </c>
      <c r="L2930">
        <v>24</v>
      </c>
      <c r="M2930" t="b">
        <v>1</v>
      </c>
      <c r="N2930" s="5">
        <f>Table1[[#This Row],[pledged]]/Table1[[#This Row],[backers_count]]</f>
        <v>41.666666666666664</v>
      </c>
      <c r="O2930" s="1">
        <f t="shared" si="137"/>
        <v>100</v>
      </c>
      <c r="P2930" s="5" t="s">
        <v>8304</v>
      </c>
      <c r="Q2930" s="1" t="s">
        <v>8318</v>
      </c>
      <c r="R2930" s="1" t="s">
        <v>8360</v>
      </c>
      <c r="S2930" s="9">
        <f t="shared" si="135"/>
        <v>42403.998217592598</v>
      </c>
      <c r="T2930" s="11">
        <f t="shared" si="136"/>
        <v>42433.998217592598</v>
      </c>
      <c r="U2930" s="12" t="str">
        <f>TEXT(Table1[[#This Row],[Date Created Conversion (Launched at)]],"mmmm")</f>
        <v>February</v>
      </c>
      <c r="V2930" s="12">
        <f>YEAR(Table1[[#This Row],[Date Created Conversion (Launched at)]])</f>
        <v>2016</v>
      </c>
    </row>
    <row r="2931" spans="1:22" ht="43" x14ac:dyDescent="0.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 s="8">
        <v>1401024758</v>
      </c>
      <c r="J2931" s="8">
        <v>1398432758</v>
      </c>
      <c r="K2931" t="b">
        <v>0</v>
      </c>
      <c r="L2931">
        <v>32</v>
      </c>
      <c r="M2931" t="b">
        <v>1</v>
      </c>
      <c r="N2931" s="5">
        <f>Table1[[#This Row],[pledged]]/Table1[[#This Row],[backers_count]]</f>
        <v>255.17343750000001</v>
      </c>
      <c r="O2931" s="1">
        <f t="shared" si="137"/>
        <v>102</v>
      </c>
      <c r="P2931" s="5" t="s">
        <v>8304</v>
      </c>
      <c r="Q2931" s="1" t="s">
        <v>8318</v>
      </c>
      <c r="R2931" s="1" t="s">
        <v>8360</v>
      </c>
      <c r="S2931" s="9">
        <f t="shared" si="135"/>
        <v>41754.564328703702</v>
      </c>
      <c r="T2931" s="11">
        <f t="shared" si="136"/>
        <v>41784.564328703702</v>
      </c>
      <c r="U2931" s="12" t="str">
        <f>TEXT(Table1[[#This Row],[Date Created Conversion (Launched at)]],"mmmm")</f>
        <v>April</v>
      </c>
      <c r="V2931" s="12">
        <f>YEAR(Table1[[#This Row],[Date Created Conversion (Launched at)]])</f>
        <v>2014</v>
      </c>
    </row>
    <row r="2932" spans="1:22" ht="43" x14ac:dyDescent="0.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 s="8">
        <v>1431007264</v>
      </c>
      <c r="J2932" s="8">
        <v>1428415264</v>
      </c>
      <c r="K2932" t="b">
        <v>0</v>
      </c>
      <c r="L2932">
        <v>62</v>
      </c>
      <c r="M2932" t="b">
        <v>1</v>
      </c>
      <c r="N2932" s="5">
        <f>Table1[[#This Row],[pledged]]/Table1[[#This Row],[backers_count]]</f>
        <v>162.7741935483871</v>
      </c>
      <c r="O2932" s="1">
        <f t="shared" si="137"/>
        <v>101</v>
      </c>
      <c r="P2932" s="5" t="s">
        <v>8304</v>
      </c>
      <c r="Q2932" s="1" t="s">
        <v>8318</v>
      </c>
      <c r="R2932" s="1" t="s">
        <v>8360</v>
      </c>
      <c r="S2932" s="9">
        <f t="shared" si="135"/>
        <v>42101.584074074075</v>
      </c>
      <c r="T2932" s="11">
        <f t="shared" si="136"/>
        <v>42131.584074074075</v>
      </c>
      <c r="U2932" s="12" t="str">
        <f>TEXT(Table1[[#This Row],[Date Created Conversion (Launched at)]],"mmmm")</f>
        <v>April</v>
      </c>
      <c r="V2932" s="12">
        <f>YEAR(Table1[[#This Row],[Date Created Conversion (Launched at)]])</f>
        <v>2015</v>
      </c>
    </row>
    <row r="2933" spans="1:22" ht="43" x14ac:dyDescent="0.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 s="8">
        <v>1410761280</v>
      </c>
      <c r="J2933" s="8">
        <v>1408604363</v>
      </c>
      <c r="K2933" t="b">
        <v>0</v>
      </c>
      <c r="L2933">
        <v>9</v>
      </c>
      <c r="M2933" t="b">
        <v>1</v>
      </c>
      <c r="N2933" s="5">
        <f>Table1[[#This Row],[pledged]]/Table1[[#This Row],[backers_count]]</f>
        <v>88.333333333333329</v>
      </c>
      <c r="O2933" s="1">
        <f t="shared" si="137"/>
        <v>106</v>
      </c>
      <c r="P2933" s="5" t="s">
        <v>8304</v>
      </c>
      <c r="Q2933" s="1" t="s">
        <v>8318</v>
      </c>
      <c r="R2933" s="1" t="s">
        <v>8360</v>
      </c>
      <c r="S2933" s="9">
        <f t="shared" si="135"/>
        <v>41872.291238425925</v>
      </c>
      <c r="T2933" s="11">
        <f t="shared" si="136"/>
        <v>41897.255555555559</v>
      </c>
      <c r="U2933" s="12" t="str">
        <f>TEXT(Table1[[#This Row],[Date Created Conversion (Launched at)]],"mmmm")</f>
        <v>August</v>
      </c>
      <c r="V2933" s="12">
        <f>YEAR(Table1[[#This Row],[Date Created Conversion (Launched at)]])</f>
        <v>2014</v>
      </c>
    </row>
    <row r="2934" spans="1:22" ht="43" x14ac:dyDescent="0.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 s="8">
        <v>1424516400</v>
      </c>
      <c r="J2934" s="8">
        <v>1421812637</v>
      </c>
      <c r="K2934" t="b">
        <v>0</v>
      </c>
      <c r="L2934">
        <v>38</v>
      </c>
      <c r="M2934" t="b">
        <v>1</v>
      </c>
      <c r="N2934" s="5">
        <f>Table1[[#This Row],[pledged]]/Table1[[#This Row],[backers_count]]</f>
        <v>85.736842105263165</v>
      </c>
      <c r="O2934" s="1">
        <f t="shared" si="137"/>
        <v>105</v>
      </c>
      <c r="P2934" s="5" t="s">
        <v>8304</v>
      </c>
      <c r="Q2934" s="1" t="s">
        <v>8318</v>
      </c>
      <c r="R2934" s="1" t="s">
        <v>8360</v>
      </c>
      <c r="S2934" s="9">
        <f t="shared" si="135"/>
        <v>42025.164780092593</v>
      </c>
      <c r="T2934" s="11">
        <f t="shared" si="136"/>
        <v>42056.458333333328</v>
      </c>
      <c r="U2934" s="12" t="str">
        <f>TEXT(Table1[[#This Row],[Date Created Conversion (Launched at)]],"mmmm")</f>
        <v>January</v>
      </c>
      <c r="V2934" s="12">
        <f>YEAR(Table1[[#This Row],[Date Created Conversion (Launched at)]])</f>
        <v>2015</v>
      </c>
    </row>
    <row r="2935" spans="1:22" ht="43" x14ac:dyDescent="0.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 s="8">
        <v>1465081053</v>
      </c>
      <c r="J2935" s="8">
        <v>1462489053</v>
      </c>
      <c r="K2935" t="b">
        <v>0</v>
      </c>
      <c r="L2935">
        <v>54</v>
      </c>
      <c r="M2935" t="b">
        <v>1</v>
      </c>
      <c r="N2935" s="5">
        <f>Table1[[#This Row],[pledged]]/Table1[[#This Row],[backers_count]]</f>
        <v>47.574074074074076</v>
      </c>
      <c r="O2935" s="1">
        <f t="shared" si="137"/>
        <v>103</v>
      </c>
      <c r="P2935" s="5" t="s">
        <v>8304</v>
      </c>
      <c r="Q2935" s="1" t="s">
        <v>8318</v>
      </c>
      <c r="R2935" s="1" t="s">
        <v>8360</v>
      </c>
      <c r="S2935" s="9">
        <f t="shared" si="135"/>
        <v>42495.956631944442</v>
      </c>
      <c r="T2935" s="11">
        <f t="shared" si="136"/>
        <v>42525.956631944442</v>
      </c>
      <c r="U2935" s="12" t="str">
        <f>TEXT(Table1[[#This Row],[Date Created Conversion (Launched at)]],"mmmm")</f>
        <v>May</v>
      </c>
      <c r="V2935" s="12">
        <f>YEAR(Table1[[#This Row],[Date Created Conversion (Launched at)]])</f>
        <v>2016</v>
      </c>
    </row>
    <row r="2936" spans="1:22" ht="43" x14ac:dyDescent="0.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 s="8">
        <v>1402845364</v>
      </c>
      <c r="J2936" s="8">
        <v>1400253364</v>
      </c>
      <c r="K2936" t="b">
        <v>0</v>
      </c>
      <c r="L2936">
        <v>37</v>
      </c>
      <c r="M2936" t="b">
        <v>1</v>
      </c>
      <c r="N2936" s="5">
        <f>Table1[[#This Row],[pledged]]/Table1[[#This Row],[backers_count]]</f>
        <v>72.972972972972968</v>
      </c>
      <c r="O2936" s="1">
        <f t="shared" si="137"/>
        <v>108</v>
      </c>
      <c r="P2936" s="5" t="s">
        <v>8304</v>
      </c>
      <c r="Q2936" s="1" t="s">
        <v>8318</v>
      </c>
      <c r="R2936" s="1" t="s">
        <v>8360</v>
      </c>
      <c r="S2936" s="9">
        <f t="shared" si="135"/>
        <v>41775.636157407411</v>
      </c>
      <c r="T2936" s="11">
        <f t="shared" si="136"/>
        <v>41805.636157407411</v>
      </c>
      <c r="U2936" s="12" t="str">
        <f>TEXT(Table1[[#This Row],[Date Created Conversion (Launched at)]],"mmmm")</f>
        <v>May</v>
      </c>
      <c r="V2936" s="12">
        <f>YEAR(Table1[[#This Row],[Date Created Conversion (Launched at)]])</f>
        <v>2014</v>
      </c>
    </row>
    <row r="2937" spans="1:22" ht="43" x14ac:dyDescent="0.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 s="8">
        <v>1472490000</v>
      </c>
      <c r="J2937" s="8">
        <v>1467468008</v>
      </c>
      <c r="K2937" t="b">
        <v>0</v>
      </c>
      <c r="L2937">
        <v>39</v>
      </c>
      <c r="M2937" t="b">
        <v>1</v>
      </c>
      <c r="N2937" s="5">
        <f>Table1[[#This Row],[pledged]]/Table1[[#This Row],[backers_count]]</f>
        <v>90.538461538461533</v>
      </c>
      <c r="O2937" s="1">
        <f t="shared" si="137"/>
        <v>101</v>
      </c>
      <c r="P2937" s="5" t="s">
        <v>8304</v>
      </c>
      <c r="Q2937" s="1" t="s">
        <v>8318</v>
      </c>
      <c r="R2937" s="1" t="s">
        <v>8360</v>
      </c>
      <c r="S2937" s="9">
        <f t="shared" si="135"/>
        <v>42553.583425925928</v>
      </c>
      <c r="T2937" s="11">
        <f t="shared" si="136"/>
        <v>42611.708333333328</v>
      </c>
      <c r="U2937" s="12" t="str">
        <f>TEXT(Table1[[#This Row],[Date Created Conversion (Launched at)]],"mmmm")</f>
        <v>July</v>
      </c>
      <c r="V2937" s="12">
        <f>YEAR(Table1[[#This Row],[Date Created Conversion (Launched at)]])</f>
        <v>2016</v>
      </c>
    </row>
    <row r="2938" spans="1:22" ht="43" x14ac:dyDescent="0.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 s="8">
        <v>1413176340</v>
      </c>
      <c r="J2938" s="8">
        <v>1412091423</v>
      </c>
      <c r="K2938" t="b">
        <v>0</v>
      </c>
      <c r="L2938">
        <v>34</v>
      </c>
      <c r="M2938" t="b">
        <v>1</v>
      </c>
      <c r="N2938" s="5">
        <f>Table1[[#This Row],[pledged]]/Table1[[#This Row],[backers_count]]</f>
        <v>37.647058823529413</v>
      </c>
      <c r="O2938" s="1">
        <f t="shared" si="137"/>
        <v>128</v>
      </c>
      <c r="P2938" s="5" t="s">
        <v>8304</v>
      </c>
      <c r="Q2938" s="1" t="s">
        <v>8318</v>
      </c>
      <c r="R2938" s="1" t="s">
        <v>8360</v>
      </c>
      <c r="S2938" s="9">
        <f t="shared" si="135"/>
        <v>41912.650729166664</v>
      </c>
      <c r="T2938" s="11">
        <f t="shared" si="136"/>
        <v>41925.207638888889</v>
      </c>
      <c r="U2938" s="12" t="str">
        <f>TEXT(Table1[[#This Row],[Date Created Conversion (Launched at)]],"mmmm")</f>
        <v>September</v>
      </c>
      <c r="V2938" s="12">
        <f>YEAR(Table1[[#This Row],[Date Created Conversion (Launched at)]])</f>
        <v>2014</v>
      </c>
    </row>
    <row r="2939" spans="1:22" ht="28.7" x14ac:dyDescent="0.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 s="8">
        <v>1405249113</v>
      </c>
      <c r="J2939" s="8">
        <v>1402657113</v>
      </c>
      <c r="K2939" t="b">
        <v>0</v>
      </c>
      <c r="L2939">
        <v>55</v>
      </c>
      <c r="M2939" t="b">
        <v>1</v>
      </c>
      <c r="N2939" s="5">
        <f>Table1[[#This Row],[pledged]]/Table1[[#This Row],[backers_count]]</f>
        <v>36.363636363636367</v>
      </c>
      <c r="O2939" s="1">
        <f t="shared" si="137"/>
        <v>133</v>
      </c>
      <c r="P2939" s="5" t="s">
        <v>8304</v>
      </c>
      <c r="Q2939" s="1" t="s">
        <v>8318</v>
      </c>
      <c r="R2939" s="1" t="s">
        <v>8360</v>
      </c>
      <c r="S2939" s="9">
        <f t="shared" si="135"/>
        <v>41803.457326388889</v>
      </c>
      <c r="T2939" s="11">
        <f t="shared" si="136"/>
        <v>41833.457326388889</v>
      </c>
      <c r="U2939" s="12" t="str">
        <f>TEXT(Table1[[#This Row],[Date Created Conversion (Launched at)]],"mmmm")</f>
        <v>June</v>
      </c>
      <c r="V2939" s="12">
        <f>YEAR(Table1[[#This Row],[Date Created Conversion (Launched at)]])</f>
        <v>2014</v>
      </c>
    </row>
    <row r="2940" spans="1:22" ht="43" x14ac:dyDescent="0.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 s="8">
        <v>1422636814</v>
      </c>
      <c r="J2940" s="8">
        <v>1420044814</v>
      </c>
      <c r="K2940" t="b">
        <v>0</v>
      </c>
      <c r="L2940">
        <v>32</v>
      </c>
      <c r="M2940" t="b">
        <v>1</v>
      </c>
      <c r="N2940" s="5">
        <f>Table1[[#This Row],[pledged]]/Table1[[#This Row],[backers_count]]</f>
        <v>126.71875</v>
      </c>
      <c r="O2940" s="1">
        <f t="shared" si="137"/>
        <v>101</v>
      </c>
      <c r="P2940" s="5" t="s">
        <v>8304</v>
      </c>
      <c r="Q2940" s="1" t="s">
        <v>8318</v>
      </c>
      <c r="R2940" s="1" t="s">
        <v>8360</v>
      </c>
      <c r="S2940" s="9">
        <f t="shared" si="135"/>
        <v>42004.703865740739</v>
      </c>
      <c r="T2940" s="11">
        <f t="shared" si="136"/>
        <v>42034.703865740739</v>
      </c>
      <c r="U2940" s="12" t="str">
        <f>TEXT(Table1[[#This Row],[Date Created Conversion (Launched at)]],"mmmm")</f>
        <v>December</v>
      </c>
      <c r="V2940" s="12">
        <f>YEAR(Table1[[#This Row],[Date Created Conversion (Launched at)]])</f>
        <v>2014</v>
      </c>
    </row>
    <row r="2941" spans="1:22" ht="43" x14ac:dyDescent="0.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 s="8">
        <v>1409187600</v>
      </c>
      <c r="J2941" s="8">
        <v>1406316312</v>
      </c>
      <c r="K2941" t="b">
        <v>0</v>
      </c>
      <c r="L2941">
        <v>25</v>
      </c>
      <c r="M2941" t="b">
        <v>1</v>
      </c>
      <c r="N2941" s="5">
        <f>Table1[[#This Row],[pledged]]/Table1[[#This Row],[backers_count]]</f>
        <v>329.2</v>
      </c>
      <c r="O2941" s="1">
        <f t="shared" si="137"/>
        <v>103</v>
      </c>
      <c r="P2941" s="5" t="s">
        <v>8304</v>
      </c>
      <c r="Q2941" s="1" t="s">
        <v>8318</v>
      </c>
      <c r="R2941" s="1" t="s">
        <v>8360</v>
      </c>
      <c r="S2941" s="9">
        <f t="shared" si="135"/>
        <v>41845.809166666666</v>
      </c>
      <c r="T2941" s="11">
        <f t="shared" si="136"/>
        <v>41879.041666666664</v>
      </c>
      <c r="U2941" s="12" t="str">
        <f>TEXT(Table1[[#This Row],[Date Created Conversion (Launched at)]],"mmmm")</f>
        <v>July</v>
      </c>
      <c r="V2941" s="12">
        <f>YEAR(Table1[[#This Row],[Date Created Conversion (Launched at)]])</f>
        <v>2014</v>
      </c>
    </row>
    <row r="2942" spans="1:22" ht="43" x14ac:dyDescent="0.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 s="8">
        <v>1421606018</v>
      </c>
      <c r="J2942" s="8">
        <v>1418150018</v>
      </c>
      <c r="K2942" t="b">
        <v>0</v>
      </c>
      <c r="L2942">
        <v>33</v>
      </c>
      <c r="M2942" t="b">
        <v>1</v>
      </c>
      <c r="N2942" s="5">
        <f>Table1[[#This Row],[pledged]]/Table1[[#This Row],[backers_count]]</f>
        <v>81.242424242424249</v>
      </c>
      <c r="O2942" s="1">
        <f t="shared" si="137"/>
        <v>107</v>
      </c>
      <c r="P2942" s="5" t="s">
        <v>8304</v>
      </c>
      <c r="Q2942" s="1" t="s">
        <v>8318</v>
      </c>
      <c r="R2942" s="1" t="s">
        <v>8360</v>
      </c>
      <c r="S2942" s="9">
        <f t="shared" si="135"/>
        <v>41982.773356481484</v>
      </c>
      <c r="T2942" s="11">
        <f t="shared" si="136"/>
        <v>42022.773356481484</v>
      </c>
      <c r="U2942" s="12" t="str">
        <f>TEXT(Table1[[#This Row],[Date Created Conversion (Launched at)]],"mmmm")</f>
        <v>December</v>
      </c>
      <c r="V2942" s="12">
        <f>YEAR(Table1[[#This Row],[Date Created Conversion (Launched at)]])</f>
        <v>2014</v>
      </c>
    </row>
    <row r="2943" spans="1:22" ht="43" x14ac:dyDescent="0.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 s="8">
        <v>1425250955</v>
      </c>
      <c r="J2943" s="8">
        <v>1422658955</v>
      </c>
      <c r="K2943" t="b">
        <v>0</v>
      </c>
      <c r="L2943">
        <v>1</v>
      </c>
      <c r="M2943" t="b">
        <v>0</v>
      </c>
      <c r="N2943" s="5">
        <f>Table1[[#This Row],[pledged]]/Table1[[#This Row],[backers_count]]</f>
        <v>1</v>
      </c>
      <c r="O2943" s="1">
        <f t="shared" si="137"/>
        <v>0</v>
      </c>
      <c r="P2943" s="5" t="s">
        <v>8302</v>
      </c>
      <c r="Q2943" s="1" t="s">
        <v>8318</v>
      </c>
      <c r="R2943" s="1" t="s">
        <v>8358</v>
      </c>
      <c r="S2943" s="9">
        <f t="shared" si="135"/>
        <v>42034.960127314815</v>
      </c>
      <c r="T2943" s="11">
        <f t="shared" si="136"/>
        <v>42064.960127314815</v>
      </c>
      <c r="U2943" s="12" t="str">
        <f>TEXT(Table1[[#This Row],[Date Created Conversion (Launched at)]],"mmmm")</f>
        <v>January</v>
      </c>
      <c r="V2943" s="12">
        <f>YEAR(Table1[[#This Row],[Date Created Conversion (Launched at)]])</f>
        <v>2015</v>
      </c>
    </row>
    <row r="2944" spans="1:22" ht="43" x14ac:dyDescent="0.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 s="8">
        <v>1450297080</v>
      </c>
      <c r="J2944" s="8">
        <v>1448565459</v>
      </c>
      <c r="K2944" t="b">
        <v>0</v>
      </c>
      <c r="L2944">
        <v>202</v>
      </c>
      <c r="M2944" t="b">
        <v>0</v>
      </c>
      <c r="N2944" s="5">
        <f>Table1[[#This Row],[pledged]]/Table1[[#This Row],[backers_count]]</f>
        <v>202.22772277227722</v>
      </c>
      <c r="O2944" s="1">
        <f t="shared" si="137"/>
        <v>20</v>
      </c>
      <c r="P2944" s="5" t="s">
        <v>8302</v>
      </c>
      <c r="Q2944" s="1" t="s">
        <v>8318</v>
      </c>
      <c r="R2944" s="1" t="s">
        <v>8358</v>
      </c>
      <c r="S2944" s="9">
        <f t="shared" si="135"/>
        <v>42334.803923611107</v>
      </c>
      <c r="T2944" s="11">
        <f t="shared" si="136"/>
        <v>42354.845833333333</v>
      </c>
      <c r="U2944" s="12" t="str">
        <f>TEXT(Table1[[#This Row],[Date Created Conversion (Launched at)]],"mmmm")</f>
        <v>November</v>
      </c>
      <c r="V2944" s="12">
        <f>YEAR(Table1[[#This Row],[Date Created Conversion (Launched at)]])</f>
        <v>2015</v>
      </c>
    </row>
    <row r="2945" spans="1:22" ht="43" x14ac:dyDescent="0.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 s="8">
        <v>1428894380</v>
      </c>
      <c r="J2945" s="8">
        <v>1426302380</v>
      </c>
      <c r="K2945" t="b">
        <v>0</v>
      </c>
      <c r="L2945">
        <v>0</v>
      </c>
      <c r="M2945" t="b">
        <v>0</v>
      </c>
      <c r="N2945" s="5" t="e">
        <f>Table1[[#This Row],[pledged]]/Table1[[#This Row],[backers_count]]</f>
        <v>#DIV/0!</v>
      </c>
      <c r="O2945" s="1">
        <f t="shared" si="137"/>
        <v>0</v>
      </c>
      <c r="P2945" s="5" t="s">
        <v>8302</v>
      </c>
      <c r="Q2945" s="1" t="s">
        <v>8318</v>
      </c>
      <c r="R2945" s="1" t="s">
        <v>8358</v>
      </c>
      <c r="S2945" s="9">
        <f t="shared" si="135"/>
        <v>42077.129398148143</v>
      </c>
      <c r="T2945" s="11">
        <f t="shared" si="136"/>
        <v>42107.129398148143</v>
      </c>
      <c r="U2945" s="12" t="str">
        <f>TEXT(Table1[[#This Row],[Date Created Conversion (Launched at)]],"mmmm")</f>
        <v>March</v>
      </c>
      <c r="V2945" s="12">
        <f>YEAR(Table1[[#This Row],[Date Created Conversion (Launched at)]])</f>
        <v>2015</v>
      </c>
    </row>
    <row r="2946" spans="1:22" ht="43" x14ac:dyDescent="0.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 s="8">
        <v>1433714198</v>
      </c>
      <c r="J2946" s="8">
        <v>1431122198</v>
      </c>
      <c r="K2946" t="b">
        <v>0</v>
      </c>
      <c r="L2946">
        <v>1</v>
      </c>
      <c r="M2946" t="b">
        <v>0</v>
      </c>
      <c r="N2946" s="5">
        <f>Table1[[#This Row],[pledged]]/Table1[[#This Row],[backers_count]]</f>
        <v>100</v>
      </c>
      <c r="O2946" s="1">
        <f t="shared" si="137"/>
        <v>1</v>
      </c>
      <c r="P2946" s="5" t="s">
        <v>8302</v>
      </c>
      <c r="Q2946" s="1" t="s">
        <v>8318</v>
      </c>
      <c r="R2946" s="1" t="s">
        <v>8358</v>
      </c>
      <c r="S2946" s="9">
        <f t="shared" ref="S2946:S3009" si="138">(J2946/86400)+DATE(1970,1,1)</f>
        <v>42132.9143287037</v>
      </c>
      <c r="T2946" s="11">
        <f t="shared" ref="T2946:T3009" si="139">(I2946/86400)+DATE(1970,1,1)</f>
        <v>42162.9143287037</v>
      </c>
      <c r="U2946" s="12" t="str">
        <f>TEXT(Table1[[#This Row],[Date Created Conversion (Launched at)]],"mmmm")</f>
        <v>May</v>
      </c>
      <c r="V2946" s="12">
        <f>YEAR(Table1[[#This Row],[Date Created Conversion (Launched at)]])</f>
        <v>2015</v>
      </c>
    </row>
    <row r="2947" spans="1:22" ht="57.35" x14ac:dyDescent="0.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 s="8">
        <v>1432437660</v>
      </c>
      <c r="J2947" s="8">
        <v>1429845660</v>
      </c>
      <c r="K2947" t="b">
        <v>0</v>
      </c>
      <c r="L2947">
        <v>0</v>
      </c>
      <c r="M2947" t="b">
        <v>0</v>
      </c>
      <c r="N2947" s="5" t="e">
        <f>Table1[[#This Row],[pledged]]/Table1[[#This Row],[backers_count]]</f>
        <v>#DIV/0!</v>
      </c>
      <c r="O2947" s="1">
        <f t="shared" ref="O2947:O3010" si="140">ROUND(($E2947/$D2947)*100,0)</f>
        <v>0</v>
      </c>
      <c r="P2947" s="5" t="s">
        <v>8302</v>
      </c>
      <c r="Q2947" s="1" t="s">
        <v>8318</v>
      </c>
      <c r="R2947" s="1" t="s">
        <v>8358</v>
      </c>
      <c r="S2947" s="9">
        <f t="shared" si="138"/>
        <v>42118.139583333337</v>
      </c>
      <c r="T2947" s="11">
        <f t="shared" si="139"/>
        <v>42148.139583333337</v>
      </c>
      <c r="U2947" s="12" t="str">
        <f>TEXT(Table1[[#This Row],[Date Created Conversion (Launched at)]],"mmmm")</f>
        <v>April</v>
      </c>
      <c r="V2947" s="12">
        <f>YEAR(Table1[[#This Row],[Date Created Conversion (Launched at)]])</f>
        <v>2015</v>
      </c>
    </row>
    <row r="2948" spans="1:22" ht="43" x14ac:dyDescent="0.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 s="8">
        <v>1471265092</v>
      </c>
      <c r="J2948" s="8">
        <v>1468673092</v>
      </c>
      <c r="K2948" t="b">
        <v>0</v>
      </c>
      <c r="L2948">
        <v>2</v>
      </c>
      <c r="M2948" t="b">
        <v>0</v>
      </c>
      <c r="N2948" s="5">
        <f>Table1[[#This Row],[pledged]]/Table1[[#This Row],[backers_count]]</f>
        <v>1</v>
      </c>
      <c r="O2948" s="1">
        <f t="shared" si="140"/>
        <v>0</v>
      </c>
      <c r="P2948" s="5" t="s">
        <v>8302</v>
      </c>
      <c r="Q2948" s="1" t="s">
        <v>8318</v>
      </c>
      <c r="R2948" s="1" t="s">
        <v>8358</v>
      </c>
      <c r="S2948" s="9">
        <f t="shared" si="138"/>
        <v>42567.531157407408</v>
      </c>
      <c r="T2948" s="11">
        <f t="shared" si="139"/>
        <v>42597.531157407408</v>
      </c>
      <c r="U2948" s="12" t="str">
        <f>TEXT(Table1[[#This Row],[Date Created Conversion (Launched at)]],"mmmm")</f>
        <v>July</v>
      </c>
      <c r="V2948" s="12">
        <f>YEAR(Table1[[#This Row],[Date Created Conversion (Launched at)]])</f>
        <v>2016</v>
      </c>
    </row>
    <row r="2949" spans="1:22" ht="43" x14ac:dyDescent="0.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 s="8">
        <v>1480007460</v>
      </c>
      <c r="J2949" s="8">
        <v>1475760567</v>
      </c>
      <c r="K2949" t="b">
        <v>0</v>
      </c>
      <c r="L2949">
        <v>13</v>
      </c>
      <c r="M2949" t="b">
        <v>0</v>
      </c>
      <c r="N2949" s="5">
        <f>Table1[[#This Row],[pledged]]/Table1[[#This Row],[backers_count]]</f>
        <v>82.461538461538467</v>
      </c>
      <c r="O2949" s="1">
        <f t="shared" si="140"/>
        <v>4</v>
      </c>
      <c r="P2949" s="5" t="s">
        <v>8302</v>
      </c>
      <c r="Q2949" s="1" t="s">
        <v>8318</v>
      </c>
      <c r="R2949" s="1" t="s">
        <v>8358</v>
      </c>
      <c r="S2949" s="9">
        <f t="shared" si="138"/>
        <v>42649.562118055561</v>
      </c>
      <c r="T2949" s="11">
        <f t="shared" si="139"/>
        <v>42698.71597222222</v>
      </c>
      <c r="U2949" s="12" t="str">
        <f>TEXT(Table1[[#This Row],[Date Created Conversion (Launched at)]],"mmmm")</f>
        <v>October</v>
      </c>
      <c r="V2949" s="12">
        <f>YEAR(Table1[[#This Row],[Date Created Conversion (Launched at)]])</f>
        <v>2016</v>
      </c>
    </row>
    <row r="2950" spans="1:22" ht="43" x14ac:dyDescent="0.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 s="8">
        <v>1433259293</v>
      </c>
      <c r="J2950" s="8">
        <v>1428075293</v>
      </c>
      <c r="K2950" t="b">
        <v>0</v>
      </c>
      <c r="L2950">
        <v>9</v>
      </c>
      <c r="M2950" t="b">
        <v>0</v>
      </c>
      <c r="N2950" s="5">
        <f>Table1[[#This Row],[pledged]]/Table1[[#This Row],[backers_count]]</f>
        <v>2.6666666666666665</v>
      </c>
      <c r="O2950" s="1">
        <f t="shared" si="140"/>
        <v>0</v>
      </c>
      <c r="P2950" s="5" t="s">
        <v>8302</v>
      </c>
      <c r="Q2950" s="1" t="s">
        <v>8318</v>
      </c>
      <c r="R2950" s="1" t="s">
        <v>8358</v>
      </c>
      <c r="S2950" s="9">
        <f t="shared" si="138"/>
        <v>42097.649224537032</v>
      </c>
      <c r="T2950" s="11">
        <f t="shared" si="139"/>
        <v>42157.649224537032</v>
      </c>
      <c r="U2950" s="12" t="str">
        <f>TEXT(Table1[[#This Row],[Date Created Conversion (Launched at)]],"mmmm")</f>
        <v>April</v>
      </c>
      <c r="V2950" s="12">
        <f>YEAR(Table1[[#This Row],[Date Created Conversion (Launched at)]])</f>
        <v>2015</v>
      </c>
    </row>
    <row r="2951" spans="1:22" ht="43" x14ac:dyDescent="0.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 s="8">
        <v>1447965917</v>
      </c>
      <c r="J2951" s="8">
        <v>1445370317</v>
      </c>
      <c r="K2951" t="b">
        <v>0</v>
      </c>
      <c r="L2951">
        <v>2</v>
      </c>
      <c r="M2951" t="b">
        <v>0</v>
      </c>
      <c r="N2951" s="5">
        <f>Table1[[#This Row],[pledged]]/Table1[[#This Row],[backers_count]]</f>
        <v>12.5</v>
      </c>
      <c r="O2951" s="1">
        <f t="shared" si="140"/>
        <v>3</v>
      </c>
      <c r="P2951" s="5" t="s">
        <v>8302</v>
      </c>
      <c r="Q2951" s="1" t="s">
        <v>8318</v>
      </c>
      <c r="R2951" s="1" t="s">
        <v>8358</v>
      </c>
      <c r="S2951" s="9">
        <f t="shared" si="138"/>
        <v>42297.823113425926</v>
      </c>
      <c r="T2951" s="11">
        <f t="shared" si="139"/>
        <v>42327.864780092597</v>
      </c>
      <c r="U2951" s="12" t="str">
        <f>TEXT(Table1[[#This Row],[Date Created Conversion (Launched at)]],"mmmm")</f>
        <v>October</v>
      </c>
      <c r="V2951" s="12">
        <f>YEAR(Table1[[#This Row],[Date Created Conversion (Launched at)]])</f>
        <v>2015</v>
      </c>
    </row>
    <row r="2952" spans="1:22" ht="43" x14ac:dyDescent="0.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 s="8">
        <v>1453538752</v>
      </c>
      <c r="J2952" s="8">
        <v>1450946752</v>
      </c>
      <c r="K2952" t="b">
        <v>0</v>
      </c>
      <c r="L2952">
        <v>0</v>
      </c>
      <c r="M2952" t="b">
        <v>0</v>
      </c>
      <c r="N2952" s="5" t="e">
        <f>Table1[[#This Row],[pledged]]/Table1[[#This Row],[backers_count]]</f>
        <v>#DIV/0!</v>
      </c>
      <c r="O2952" s="1">
        <f t="shared" si="140"/>
        <v>0</v>
      </c>
      <c r="P2952" s="5" t="s">
        <v>8302</v>
      </c>
      <c r="Q2952" s="1" t="s">
        <v>8318</v>
      </c>
      <c r="R2952" s="1" t="s">
        <v>8358</v>
      </c>
      <c r="S2952" s="9">
        <f t="shared" si="138"/>
        <v>42362.36518518519</v>
      </c>
      <c r="T2952" s="11">
        <f t="shared" si="139"/>
        <v>42392.36518518519</v>
      </c>
      <c r="U2952" s="12" t="str">
        <f>TEXT(Table1[[#This Row],[Date Created Conversion (Launched at)]],"mmmm")</f>
        <v>December</v>
      </c>
      <c r="V2952" s="12">
        <f>YEAR(Table1[[#This Row],[Date Created Conversion (Launched at)]])</f>
        <v>2015</v>
      </c>
    </row>
    <row r="2953" spans="1:22" ht="57.35" x14ac:dyDescent="0.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 s="8">
        <v>1412536573</v>
      </c>
      <c r="J2953" s="8">
        <v>1408648573</v>
      </c>
      <c r="K2953" t="b">
        <v>0</v>
      </c>
      <c r="L2953">
        <v>58</v>
      </c>
      <c r="M2953" t="b">
        <v>0</v>
      </c>
      <c r="N2953" s="5">
        <f>Table1[[#This Row],[pledged]]/Table1[[#This Row],[backers_count]]</f>
        <v>18.896551724137932</v>
      </c>
      <c r="O2953" s="1">
        <f t="shared" si="140"/>
        <v>2</v>
      </c>
      <c r="P2953" s="5" t="s">
        <v>8302</v>
      </c>
      <c r="Q2953" s="1" t="s">
        <v>8318</v>
      </c>
      <c r="R2953" s="1" t="s">
        <v>8358</v>
      </c>
      <c r="S2953" s="9">
        <f t="shared" si="138"/>
        <v>41872.802928240737</v>
      </c>
      <c r="T2953" s="11">
        <f t="shared" si="139"/>
        <v>41917.802928240737</v>
      </c>
      <c r="U2953" s="12" t="str">
        <f>TEXT(Table1[[#This Row],[Date Created Conversion (Launched at)]],"mmmm")</f>
        <v>August</v>
      </c>
      <c r="V2953" s="12">
        <f>YEAR(Table1[[#This Row],[Date Created Conversion (Launched at)]])</f>
        <v>2014</v>
      </c>
    </row>
    <row r="2954" spans="1:22" ht="43" x14ac:dyDescent="0.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 s="8">
        <v>1476676800</v>
      </c>
      <c r="J2954" s="8">
        <v>1473957239</v>
      </c>
      <c r="K2954" t="b">
        <v>0</v>
      </c>
      <c r="L2954">
        <v>8</v>
      </c>
      <c r="M2954" t="b">
        <v>0</v>
      </c>
      <c r="N2954" s="5">
        <f>Table1[[#This Row],[pledged]]/Table1[[#This Row],[backers_count]]</f>
        <v>200.625</v>
      </c>
      <c r="O2954" s="1">
        <f t="shared" si="140"/>
        <v>8</v>
      </c>
      <c r="P2954" s="5" t="s">
        <v>8302</v>
      </c>
      <c r="Q2954" s="1" t="s">
        <v>8318</v>
      </c>
      <c r="R2954" s="1" t="s">
        <v>8358</v>
      </c>
      <c r="S2954" s="9">
        <f t="shared" si="138"/>
        <v>42628.690266203703</v>
      </c>
      <c r="T2954" s="11">
        <f t="shared" si="139"/>
        <v>42660.166666666672</v>
      </c>
      <c r="U2954" s="12" t="str">
        <f>TEXT(Table1[[#This Row],[Date Created Conversion (Launched at)]],"mmmm")</f>
        <v>September</v>
      </c>
      <c r="V2954" s="12">
        <f>YEAR(Table1[[#This Row],[Date Created Conversion (Launched at)]])</f>
        <v>2016</v>
      </c>
    </row>
    <row r="2955" spans="1:22" ht="43" x14ac:dyDescent="0.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 s="8">
        <v>1444330821</v>
      </c>
      <c r="J2955" s="8">
        <v>1441738821</v>
      </c>
      <c r="K2955" t="b">
        <v>0</v>
      </c>
      <c r="L2955">
        <v>3</v>
      </c>
      <c r="M2955" t="b">
        <v>0</v>
      </c>
      <c r="N2955" s="5">
        <f>Table1[[#This Row],[pledged]]/Table1[[#This Row],[backers_count]]</f>
        <v>201.66666666666666</v>
      </c>
      <c r="O2955" s="1">
        <f t="shared" si="140"/>
        <v>0</v>
      </c>
      <c r="P2955" s="5" t="s">
        <v>8302</v>
      </c>
      <c r="Q2955" s="1" t="s">
        <v>8318</v>
      </c>
      <c r="R2955" s="1" t="s">
        <v>8358</v>
      </c>
      <c r="S2955" s="9">
        <f t="shared" si="138"/>
        <v>42255.791909722218</v>
      </c>
      <c r="T2955" s="11">
        <f t="shared" si="139"/>
        <v>42285.791909722218</v>
      </c>
      <c r="U2955" s="12" t="str">
        <f>TEXT(Table1[[#This Row],[Date Created Conversion (Launched at)]],"mmmm")</f>
        <v>September</v>
      </c>
      <c r="V2955" s="12">
        <f>YEAR(Table1[[#This Row],[Date Created Conversion (Launched at)]])</f>
        <v>2015</v>
      </c>
    </row>
    <row r="2956" spans="1:22" ht="43" x14ac:dyDescent="0.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 s="8">
        <v>1489669203</v>
      </c>
      <c r="J2956" s="8">
        <v>1487944803</v>
      </c>
      <c r="K2956" t="b">
        <v>0</v>
      </c>
      <c r="L2956">
        <v>0</v>
      </c>
      <c r="M2956" t="b">
        <v>0</v>
      </c>
      <c r="N2956" s="5" t="e">
        <f>Table1[[#This Row],[pledged]]/Table1[[#This Row],[backers_count]]</f>
        <v>#DIV/0!</v>
      </c>
      <c r="O2956" s="1">
        <f t="shared" si="140"/>
        <v>0</v>
      </c>
      <c r="P2956" s="5" t="s">
        <v>8302</v>
      </c>
      <c r="Q2956" s="1" t="s">
        <v>8318</v>
      </c>
      <c r="R2956" s="1" t="s">
        <v>8358</v>
      </c>
      <c r="S2956" s="9">
        <f t="shared" si="138"/>
        <v>42790.583368055552</v>
      </c>
      <c r="T2956" s="11">
        <f t="shared" si="139"/>
        <v>42810.541701388887</v>
      </c>
      <c r="U2956" s="12" t="str">
        <f>TEXT(Table1[[#This Row],[Date Created Conversion (Launched at)]],"mmmm")</f>
        <v>February</v>
      </c>
      <c r="V2956" s="12">
        <f>YEAR(Table1[[#This Row],[Date Created Conversion (Launched at)]])</f>
        <v>2017</v>
      </c>
    </row>
    <row r="2957" spans="1:22" ht="28.7" x14ac:dyDescent="0.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 s="8">
        <v>1434476849</v>
      </c>
      <c r="J2957" s="8">
        <v>1431884849</v>
      </c>
      <c r="K2957" t="b">
        <v>0</v>
      </c>
      <c r="L2957">
        <v>11</v>
      </c>
      <c r="M2957" t="b">
        <v>0</v>
      </c>
      <c r="N2957" s="5">
        <f>Table1[[#This Row],[pledged]]/Table1[[#This Row],[backers_count]]</f>
        <v>65</v>
      </c>
      <c r="O2957" s="1">
        <f t="shared" si="140"/>
        <v>60</v>
      </c>
      <c r="P2957" s="5" t="s">
        <v>8302</v>
      </c>
      <c r="Q2957" s="1" t="s">
        <v>8318</v>
      </c>
      <c r="R2957" s="1" t="s">
        <v>8358</v>
      </c>
      <c r="S2957" s="9">
        <f t="shared" si="138"/>
        <v>42141.741307870368</v>
      </c>
      <c r="T2957" s="11">
        <f t="shared" si="139"/>
        <v>42171.741307870368</v>
      </c>
      <c r="U2957" s="12" t="str">
        <f>TEXT(Table1[[#This Row],[Date Created Conversion (Launched at)]],"mmmm")</f>
        <v>May</v>
      </c>
      <c r="V2957" s="12">
        <f>YEAR(Table1[[#This Row],[Date Created Conversion (Launched at)]])</f>
        <v>2015</v>
      </c>
    </row>
    <row r="2958" spans="1:22" ht="43" x14ac:dyDescent="0.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 s="8">
        <v>1462402850</v>
      </c>
      <c r="J2958" s="8">
        <v>1459810850</v>
      </c>
      <c r="K2958" t="b">
        <v>0</v>
      </c>
      <c r="L2958">
        <v>20</v>
      </c>
      <c r="M2958" t="b">
        <v>0</v>
      </c>
      <c r="N2958" s="5">
        <f>Table1[[#This Row],[pledged]]/Table1[[#This Row],[backers_count]]</f>
        <v>66.099999999999994</v>
      </c>
      <c r="O2958" s="1">
        <f t="shared" si="140"/>
        <v>17</v>
      </c>
      <c r="P2958" s="5" t="s">
        <v>8302</v>
      </c>
      <c r="Q2958" s="1" t="s">
        <v>8318</v>
      </c>
      <c r="R2958" s="1" t="s">
        <v>8358</v>
      </c>
      <c r="S2958" s="9">
        <f t="shared" si="138"/>
        <v>42464.958912037036</v>
      </c>
      <c r="T2958" s="11">
        <f t="shared" si="139"/>
        <v>42494.958912037036</v>
      </c>
      <c r="U2958" s="12" t="str">
        <f>TEXT(Table1[[#This Row],[Date Created Conversion (Launched at)]],"mmmm")</f>
        <v>April</v>
      </c>
      <c r="V2958" s="12">
        <f>YEAR(Table1[[#This Row],[Date Created Conversion (Launched at)]])</f>
        <v>2016</v>
      </c>
    </row>
    <row r="2959" spans="1:22" ht="43" x14ac:dyDescent="0.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 s="8">
        <v>1427498172</v>
      </c>
      <c r="J2959" s="8">
        <v>1422317772</v>
      </c>
      <c r="K2959" t="b">
        <v>0</v>
      </c>
      <c r="L2959">
        <v>3</v>
      </c>
      <c r="M2959" t="b">
        <v>0</v>
      </c>
      <c r="N2959" s="5">
        <f>Table1[[#This Row],[pledged]]/Table1[[#This Row],[backers_count]]</f>
        <v>93.333333333333329</v>
      </c>
      <c r="O2959" s="1">
        <f t="shared" si="140"/>
        <v>2</v>
      </c>
      <c r="P2959" s="5" t="s">
        <v>8302</v>
      </c>
      <c r="Q2959" s="1" t="s">
        <v>8318</v>
      </c>
      <c r="R2959" s="1" t="s">
        <v>8358</v>
      </c>
      <c r="S2959" s="9">
        <f t="shared" si="138"/>
        <v>42031.011249999996</v>
      </c>
      <c r="T2959" s="11">
        <f t="shared" si="139"/>
        <v>42090.969583333332</v>
      </c>
      <c r="U2959" s="12" t="str">
        <f>TEXT(Table1[[#This Row],[Date Created Conversion (Launched at)]],"mmmm")</f>
        <v>January</v>
      </c>
      <c r="V2959" s="12">
        <f>YEAR(Table1[[#This Row],[Date Created Conversion (Launched at)]])</f>
        <v>2015</v>
      </c>
    </row>
    <row r="2960" spans="1:22" ht="43" x14ac:dyDescent="0.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 s="8">
        <v>1462729317</v>
      </c>
      <c r="J2960" s="8">
        <v>1457548917</v>
      </c>
      <c r="K2960" t="b">
        <v>0</v>
      </c>
      <c r="L2960">
        <v>0</v>
      </c>
      <c r="M2960" t="b">
        <v>0</v>
      </c>
      <c r="N2960" s="5" t="e">
        <f>Table1[[#This Row],[pledged]]/Table1[[#This Row],[backers_count]]</f>
        <v>#DIV/0!</v>
      </c>
      <c r="O2960" s="1">
        <f t="shared" si="140"/>
        <v>0</v>
      </c>
      <c r="P2960" s="5" t="s">
        <v>8302</v>
      </c>
      <c r="Q2960" s="1" t="s">
        <v>8318</v>
      </c>
      <c r="R2960" s="1" t="s">
        <v>8358</v>
      </c>
      <c r="S2960" s="9">
        <f t="shared" si="138"/>
        <v>42438.779131944444</v>
      </c>
      <c r="T2960" s="11">
        <f t="shared" si="139"/>
        <v>42498.73746527778</v>
      </c>
      <c r="U2960" s="12" t="str">
        <f>TEXT(Table1[[#This Row],[Date Created Conversion (Launched at)]],"mmmm")</f>
        <v>March</v>
      </c>
      <c r="V2960" s="12">
        <f>YEAR(Table1[[#This Row],[Date Created Conversion (Launched at)]])</f>
        <v>2016</v>
      </c>
    </row>
    <row r="2961" spans="1:22" ht="43" x14ac:dyDescent="0.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 s="8">
        <v>1465258325</v>
      </c>
      <c r="J2961" s="8">
        <v>1462666325</v>
      </c>
      <c r="K2961" t="b">
        <v>0</v>
      </c>
      <c r="L2961">
        <v>0</v>
      </c>
      <c r="M2961" t="b">
        <v>0</v>
      </c>
      <c r="N2961" s="5" t="e">
        <f>Table1[[#This Row],[pledged]]/Table1[[#This Row],[backers_count]]</f>
        <v>#DIV/0!</v>
      </c>
      <c r="O2961" s="1">
        <f t="shared" si="140"/>
        <v>0</v>
      </c>
      <c r="P2961" s="5" t="s">
        <v>8302</v>
      </c>
      <c r="Q2961" s="1" t="s">
        <v>8318</v>
      </c>
      <c r="R2961" s="1" t="s">
        <v>8358</v>
      </c>
      <c r="S2961" s="9">
        <f t="shared" si="138"/>
        <v>42498.008391203708</v>
      </c>
      <c r="T2961" s="11">
        <f t="shared" si="139"/>
        <v>42528.008391203708</v>
      </c>
      <c r="U2961" s="12" t="str">
        <f>TEXT(Table1[[#This Row],[Date Created Conversion (Launched at)]],"mmmm")</f>
        <v>May</v>
      </c>
      <c r="V2961" s="12">
        <f>YEAR(Table1[[#This Row],[Date Created Conversion (Launched at)]])</f>
        <v>2016</v>
      </c>
    </row>
    <row r="2962" spans="1:22" ht="43" x14ac:dyDescent="0.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 s="8">
        <v>1410459023</v>
      </c>
      <c r="J2962" s="8">
        <v>1407867023</v>
      </c>
      <c r="K2962" t="b">
        <v>0</v>
      </c>
      <c r="L2962">
        <v>0</v>
      </c>
      <c r="M2962" t="b">
        <v>0</v>
      </c>
      <c r="N2962" s="5" t="e">
        <f>Table1[[#This Row],[pledged]]/Table1[[#This Row],[backers_count]]</f>
        <v>#DIV/0!</v>
      </c>
      <c r="O2962" s="1">
        <f t="shared" si="140"/>
        <v>0</v>
      </c>
      <c r="P2962" s="5" t="s">
        <v>8302</v>
      </c>
      <c r="Q2962" s="1" t="s">
        <v>8318</v>
      </c>
      <c r="R2962" s="1" t="s">
        <v>8358</v>
      </c>
      <c r="S2962" s="9">
        <f t="shared" si="138"/>
        <v>41863.757210648146</v>
      </c>
      <c r="T2962" s="11">
        <f t="shared" si="139"/>
        <v>41893.757210648146</v>
      </c>
      <c r="U2962" s="12" t="str">
        <f>TEXT(Table1[[#This Row],[Date Created Conversion (Launched at)]],"mmmm")</f>
        <v>August</v>
      </c>
      <c r="V2962" s="12">
        <f>YEAR(Table1[[#This Row],[Date Created Conversion (Launched at)]])</f>
        <v>2014</v>
      </c>
    </row>
    <row r="2963" spans="1:22" ht="43" x14ac:dyDescent="0.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 s="8">
        <v>1427342400</v>
      </c>
      <c r="J2963" s="8">
        <v>1424927159</v>
      </c>
      <c r="K2963" t="b">
        <v>0</v>
      </c>
      <c r="L2963">
        <v>108</v>
      </c>
      <c r="M2963" t="b">
        <v>1</v>
      </c>
      <c r="N2963" s="5">
        <f>Table1[[#This Row],[pledged]]/Table1[[#This Row],[backers_count]]</f>
        <v>50.75</v>
      </c>
      <c r="O2963" s="1">
        <f t="shared" si="140"/>
        <v>110</v>
      </c>
      <c r="P2963" s="5" t="s">
        <v>8270</v>
      </c>
      <c r="Q2963" s="1" t="s">
        <v>8318</v>
      </c>
      <c r="R2963" s="1" t="s">
        <v>8319</v>
      </c>
      <c r="S2963" s="9">
        <f t="shared" si="138"/>
        <v>42061.212488425925</v>
      </c>
      <c r="T2963" s="11">
        <f t="shared" si="139"/>
        <v>42089.166666666672</v>
      </c>
      <c r="U2963" s="12" t="str">
        <f>TEXT(Table1[[#This Row],[Date Created Conversion (Launched at)]],"mmmm")</f>
        <v>February</v>
      </c>
      <c r="V2963" s="12">
        <f>YEAR(Table1[[#This Row],[Date Created Conversion (Launched at)]])</f>
        <v>2015</v>
      </c>
    </row>
    <row r="2964" spans="1:22" ht="43" x14ac:dyDescent="0.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 s="8">
        <v>1425193140</v>
      </c>
      <c r="J2964" s="8">
        <v>1422769906</v>
      </c>
      <c r="K2964" t="b">
        <v>0</v>
      </c>
      <c r="L2964">
        <v>20</v>
      </c>
      <c r="M2964" t="b">
        <v>1</v>
      </c>
      <c r="N2964" s="5">
        <f>Table1[[#This Row],[pledged]]/Table1[[#This Row],[backers_count]]</f>
        <v>60.9</v>
      </c>
      <c r="O2964" s="1">
        <f t="shared" si="140"/>
        <v>122</v>
      </c>
      <c r="P2964" s="5" t="s">
        <v>8270</v>
      </c>
      <c r="Q2964" s="1" t="s">
        <v>8318</v>
      </c>
      <c r="R2964" s="1" t="s">
        <v>8319</v>
      </c>
      <c r="S2964" s="9">
        <f t="shared" si="138"/>
        <v>42036.24428240741</v>
      </c>
      <c r="T2964" s="11">
        <f t="shared" si="139"/>
        <v>42064.290972222225</v>
      </c>
      <c r="U2964" s="12" t="str">
        <f>TEXT(Table1[[#This Row],[Date Created Conversion (Launched at)]],"mmmm")</f>
        <v>February</v>
      </c>
      <c r="V2964" s="12">
        <f>YEAR(Table1[[#This Row],[Date Created Conversion (Launched at)]])</f>
        <v>2015</v>
      </c>
    </row>
    <row r="2965" spans="1:22" ht="57.35" x14ac:dyDescent="0.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 s="8">
        <v>1435835824</v>
      </c>
      <c r="J2965" s="8">
        <v>1433243824</v>
      </c>
      <c r="K2965" t="b">
        <v>0</v>
      </c>
      <c r="L2965">
        <v>98</v>
      </c>
      <c r="M2965" t="b">
        <v>1</v>
      </c>
      <c r="N2965" s="5">
        <f>Table1[[#This Row],[pledged]]/Table1[[#This Row],[backers_count]]</f>
        <v>109.03061224489795</v>
      </c>
      <c r="O2965" s="1">
        <f t="shared" si="140"/>
        <v>107</v>
      </c>
      <c r="P2965" s="5" t="s">
        <v>8270</v>
      </c>
      <c r="Q2965" s="1" t="s">
        <v>8318</v>
      </c>
      <c r="R2965" s="1" t="s">
        <v>8319</v>
      </c>
      <c r="S2965" s="9">
        <f t="shared" si="138"/>
        <v>42157.470185185186</v>
      </c>
      <c r="T2965" s="11">
        <f t="shared" si="139"/>
        <v>42187.470185185186</v>
      </c>
      <c r="U2965" s="12" t="str">
        <f>TEXT(Table1[[#This Row],[Date Created Conversion (Launched at)]],"mmmm")</f>
        <v>June</v>
      </c>
      <c r="V2965" s="12">
        <f>YEAR(Table1[[#This Row],[Date Created Conversion (Launched at)]])</f>
        <v>2015</v>
      </c>
    </row>
    <row r="2966" spans="1:22" ht="43" x14ac:dyDescent="0.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 s="8">
        <v>1407360720</v>
      </c>
      <c r="J2966" s="8">
        <v>1404769819</v>
      </c>
      <c r="K2966" t="b">
        <v>0</v>
      </c>
      <c r="L2966">
        <v>196</v>
      </c>
      <c r="M2966" t="b">
        <v>1</v>
      </c>
      <c r="N2966" s="5">
        <f>Table1[[#This Row],[pledged]]/Table1[[#This Row],[backers_count]]</f>
        <v>25.692295918367346</v>
      </c>
      <c r="O2966" s="1">
        <f t="shared" si="140"/>
        <v>101</v>
      </c>
      <c r="P2966" s="5" t="s">
        <v>8270</v>
      </c>
      <c r="Q2966" s="1" t="s">
        <v>8318</v>
      </c>
      <c r="R2966" s="1" t="s">
        <v>8319</v>
      </c>
      <c r="S2966" s="9">
        <f t="shared" si="138"/>
        <v>41827.909942129627</v>
      </c>
      <c r="T2966" s="11">
        <f t="shared" si="139"/>
        <v>41857.897222222222</v>
      </c>
      <c r="U2966" s="12" t="str">
        <f>TEXT(Table1[[#This Row],[Date Created Conversion (Launched at)]],"mmmm")</f>
        <v>July</v>
      </c>
      <c r="V2966" s="12">
        <f>YEAR(Table1[[#This Row],[Date Created Conversion (Launched at)]])</f>
        <v>2014</v>
      </c>
    </row>
    <row r="2967" spans="1:22" ht="43" x14ac:dyDescent="0.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 s="8">
        <v>1436290233</v>
      </c>
      <c r="J2967" s="8">
        <v>1433698233</v>
      </c>
      <c r="K2967" t="b">
        <v>0</v>
      </c>
      <c r="L2967">
        <v>39</v>
      </c>
      <c r="M2967" t="b">
        <v>1</v>
      </c>
      <c r="N2967" s="5">
        <f>Table1[[#This Row],[pledged]]/Table1[[#This Row],[backers_count]]</f>
        <v>41.92307692307692</v>
      </c>
      <c r="O2967" s="1">
        <f t="shared" si="140"/>
        <v>109</v>
      </c>
      <c r="P2967" s="5" t="s">
        <v>8270</v>
      </c>
      <c r="Q2967" s="1" t="s">
        <v>8318</v>
      </c>
      <c r="R2967" s="1" t="s">
        <v>8319</v>
      </c>
      <c r="S2967" s="9">
        <f t="shared" si="138"/>
        <v>42162.729548611111</v>
      </c>
      <c r="T2967" s="11">
        <f t="shared" si="139"/>
        <v>42192.729548611111</v>
      </c>
      <c r="U2967" s="12" t="str">
        <f>TEXT(Table1[[#This Row],[Date Created Conversion (Launched at)]],"mmmm")</f>
        <v>June</v>
      </c>
      <c r="V2967" s="12">
        <f>YEAR(Table1[[#This Row],[Date Created Conversion (Launched at)]])</f>
        <v>2015</v>
      </c>
    </row>
    <row r="2968" spans="1:22" ht="43" x14ac:dyDescent="0.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 s="8">
        <v>1442425412</v>
      </c>
      <c r="J2968" s="8">
        <v>1439833412</v>
      </c>
      <c r="K2968" t="b">
        <v>0</v>
      </c>
      <c r="L2968">
        <v>128</v>
      </c>
      <c r="M2968" t="b">
        <v>1</v>
      </c>
      <c r="N2968" s="5">
        <f>Table1[[#This Row],[pledged]]/Table1[[#This Row],[backers_count]]</f>
        <v>88.7734375</v>
      </c>
      <c r="O2968" s="1">
        <f t="shared" si="140"/>
        <v>114</v>
      </c>
      <c r="P2968" s="5" t="s">
        <v>8270</v>
      </c>
      <c r="Q2968" s="1" t="s">
        <v>8318</v>
      </c>
      <c r="R2968" s="1" t="s">
        <v>8319</v>
      </c>
      <c r="S2968" s="9">
        <f t="shared" si="138"/>
        <v>42233.738564814819</v>
      </c>
      <c r="T2968" s="11">
        <f t="shared" si="139"/>
        <v>42263.738564814819</v>
      </c>
      <c r="U2968" s="12" t="str">
        <f>TEXT(Table1[[#This Row],[Date Created Conversion (Launched at)]],"mmmm")</f>
        <v>August</v>
      </c>
      <c r="V2968" s="12">
        <f>YEAR(Table1[[#This Row],[Date Created Conversion (Launched at)]])</f>
        <v>2015</v>
      </c>
    </row>
    <row r="2969" spans="1:22" ht="43" x14ac:dyDescent="0.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 s="8">
        <v>1425872692</v>
      </c>
      <c r="J2969" s="8">
        <v>1423284292</v>
      </c>
      <c r="K2969" t="b">
        <v>0</v>
      </c>
      <c r="L2969">
        <v>71</v>
      </c>
      <c r="M2969" t="b">
        <v>1</v>
      </c>
      <c r="N2969" s="5">
        <f>Table1[[#This Row],[pledged]]/Table1[[#This Row],[backers_count]]</f>
        <v>80.225352112676063</v>
      </c>
      <c r="O2969" s="1">
        <f t="shared" si="140"/>
        <v>114</v>
      </c>
      <c r="P2969" s="5" t="s">
        <v>8270</v>
      </c>
      <c r="Q2969" s="1" t="s">
        <v>8318</v>
      </c>
      <c r="R2969" s="1" t="s">
        <v>8319</v>
      </c>
      <c r="S2969" s="9">
        <f t="shared" si="138"/>
        <v>42042.197824074072</v>
      </c>
      <c r="T2969" s="11">
        <f t="shared" si="139"/>
        <v>42072.156157407408</v>
      </c>
      <c r="U2969" s="12" t="str">
        <f>TEXT(Table1[[#This Row],[Date Created Conversion (Launched at)]],"mmmm")</f>
        <v>February</v>
      </c>
      <c r="V2969" s="12">
        <f>YEAR(Table1[[#This Row],[Date Created Conversion (Launched at)]])</f>
        <v>2015</v>
      </c>
    </row>
    <row r="2970" spans="1:22" ht="28.7" x14ac:dyDescent="0.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 s="8">
        <v>1471406340</v>
      </c>
      <c r="J2970" s="8">
        <v>1470227660</v>
      </c>
      <c r="K2970" t="b">
        <v>0</v>
      </c>
      <c r="L2970">
        <v>47</v>
      </c>
      <c r="M2970" t="b">
        <v>1</v>
      </c>
      <c r="N2970" s="5">
        <f>Table1[[#This Row],[pledged]]/Table1[[#This Row],[backers_count]]</f>
        <v>78.936170212765958</v>
      </c>
      <c r="O2970" s="1">
        <f t="shared" si="140"/>
        <v>106</v>
      </c>
      <c r="P2970" s="5" t="s">
        <v>8270</v>
      </c>
      <c r="Q2970" s="1" t="s">
        <v>8318</v>
      </c>
      <c r="R2970" s="1" t="s">
        <v>8319</v>
      </c>
      <c r="S2970" s="9">
        <f t="shared" si="138"/>
        <v>42585.523842592593</v>
      </c>
      <c r="T2970" s="11">
        <f t="shared" si="139"/>
        <v>42599.165972222225</v>
      </c>
      <c r="U2970" s="12" t="str">
        <f>TEXT(Table1[[#This Row],[Date Created Conversion (Launched at)]],"mmmm")</f>
        <v>August</v>
      </c>
      <c r="V2970" s="12">
        <f>YEAR(Table1[[#This Row],[Date Created Conversion (Launched at)]])</f>
        <v>2016</v>
      </c>
    </row>
    <row r="2971" spans="1:22" ht="43" x14ac:dyDescent="0.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 s="8">
        <v>1430693460</v>
      </c>
      <c r="J2971" s="8">
        <v>1428087153</v>
      </c>
      <c r="K2971" t="b">
        <v>0</v>
      </c>
      <c r="L2971">
        <v>17</v>
      </c>
      <c r="M2971" t="b">
        <v>1</v>
      </c>
      <c r="N2971" s="5">
        <f>Table1[[#This Row],[pledged]]/Table1[[#This Row],[backers_count]]</f>
        <v>95.588235294117652</v>
      </c>
      <c r="O2971" s="1">
        <f t="shared" si="140"/>
        <v>163</v>
      </c>
      <c r="P2971" s="5" t="s">
        <v>8270</v>
      </c>
      <c r="Q2971" s="1" t="s">
        <v>8318</v>
      </c>
      <c r="R2971" s="1" t="s">
        <v>8319</v>
      </c>
      <c r="S2971" s="9">
        <f t="shared" si="138"/>
        <v>42097.786493055552</v>
      </c>
      <c r="T2971" s="11">
        <f t="shared" si="139"/>
        <v>42127.952083333337</v>
      </c>
      <c r="U2971" s="12" t="str">
        <f>TEXT(Table1[[#This Row],[Date Created Conversion (Launched at)]],"mmmm")</f>
        <v>April</v>
      </c>
      <c r="V2971" s="12">
        <f>YEAR(Table1[[#This Row],[Date Created Conversion (Launched at)]])</f>
        <v>2015</v>
      </c>
    </row>
    <row r="2972" spans="1:22" ht="43" x14ac:dyDescent="0.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 s="8">
        <v>1405699451</v>
      </c>
      <c r="J2972" s="8">
        <v>1403107451</v>
      </c>
      <c r="K2972" t="b">
        <v>0</v>
      </c>
      <c r="L2972">
        <v>91</v>
      </c>
      <c r="M2972" t="b">
        <v>1</v>
      </c>
      <c r="N2972" s="5">
        <f>Table1[[#This Row],[pledged]]/Table1[[#This Row],[backers_count]]</f>
        <v>69.890109890109883</v>
      </c>
      <c r="O2972" s="1">
        <f t="shared" si="140"/>
        <v>106</v>
      </c>
      <c r="P2972" s="5" t="s">
        <v>8270</v>
      </c>
      <c r="Q2972" s="1" t="s">
        <v>8318</v>
      </c>
      <c r="R2972" s="1" t="s">
        <v>8319</v>
      </c>
      <c r="S2972" s="9">
        <f t="shared" si="138"/>
        <v>41808.669571759259</v>
      </c>
      <c r="T2972" s="11">
        <f t="shared" si="139"/>
        <v>41838.669571759259</v>
      </c>
      <c r="U2972" s="12" t="str">
        <f>TEXT(Table1[[#This Row],[Date Created Conversion (Launched at)]],"mmmm")</f>
        <v>June</v>
      </c>
      <c r="V2972" s="12">
        <f>YEAR(Table1[[#This Row],[Date Created Conversion (Launched at)]])</f>
        <v>2014</v>
      </c>
    </row>
    <row r="2973" spans="1:22" ht="43" x14ac:dyDescent="0.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 s="8">
        <v>1409500078</v>
      </c>
      <c r="J2973" s="8">
        <v>1406908078</v>
      </c>
      <c r="K2973" t="b">
        <v>0</v>
      </c>
      <c r="L2973">
        <v>43</v>
      </c>
      <c r="M2973" t="b">
        <v>1</v>
      </c>
      <c r="N2973" s="5">
        <f>Table1[[#This Row],[pledged]]/Table1[[#This Row],[backers_count]]</f>
        <v>74.534883720930239</v>
      </c>
      <c r="O2973" s="1">
        <f t="shared" si="140"/>
        <v>100</v>
      </c>
      <c r="P2973" s="5" t="s">
        <v>8270</v>
      </c>
      <c r="Q2973" s="1" t="s">
        <v>8318</v>
      </c>
      <c r="R2973" s="1" t="s">
        <v>8319</v>
      </c>
      <c r="S2973" s="9">
        <f t="shared" si="138"/>
        <v>41852.658310185187</v>
      </c>
      <c r="T2973" s="11">
        <f t="shared" si="139"/>
        <v>41882.658310185187</v>
      </c>
      <c r="U2973" s="12" t="str">
        <f>TEXT(Table1[[#This Row],[Date Created Conversion (Launched at)]],"mmmm")</f>
        <v>August</v>
      </c>
      <c r="V2973" s="12">
        <f>YEAR(Table1[[#This Row],[Date Created Conversion (Launched at)]])</f>
        <v>2014</v>
      </c>
    </row>
    <row r="2974" spans="1:22" ht="28.7" x14ac:dyDescent="0.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 s="8">
        <v>1480899600</v>
      </c>
      <c r="J2974" s="8">
        <v>1479609520</v>
      </c>
      <c r="K2974" t="b">
        <v>0</v>
      </c>
      <c r="L2974">
        <v>17</v>
      </c>
      <c r="M2974" t="b">
        <v>1</v>
      </c>
      <c r="N2974" s="5">
        <f>Table1[[#This Row],[pledged]]/Table1[[#This Row],[backers_count]]</f>
        <v>123.94117647058823</v>
      </c>
      <c r="O2974" s="1">
        <f t="shared" si="140"/>
        <v>105</v>
      </c>
      <c r="P2974" s="5" t="s">
        <v>8270</v>
      </c>
      <c r="Q2974" s="1" t="s">
        <v>8318</v>
      </c>
      <c r="R2974" s="1" t="s">
        <v>8319</v>
      </c>
      <c r="S2974" s="9">
        <f t="shared" si="138"/>
        <v>42694.110185185185</v>
      </c>
      <c r="T2974" s="11">
        <f t="shared" si="139"/>
        <v>42709.041666666672</v>
      </c>
      <c r="U2974" s="12" t="str">
        <f>TEXT(Table1[[#This Row],[Date Created Conversion (Launched at)]],"mmmm")</f>
        <v>November</v>
      </c>
      <c r="V2974" s="12">
        <f>YEAR(Table1[[#This Row],[Date Created Conversion (Launched at)]])</f>
        <v>2016</v>
      </c>
    </row>
    <row r="2975" spans="1:22" ht="43" x14ac:dyDescent="0.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 s="8">
        <v>1451620800</v>
      </c>
      <c r="J2975" s="8">
        <v>1449171508</v>
      </c>
      <c r="K2975" t="b">
        <v>0</v>
      </c>
      <c r="L2975">
        <v>33</v>
      </c>
      <c r="M2975" t="b">
        <v>1</v>
      </c>
      <c r="N2975" s="5">
        <f>Table1[[#This Row],[pledged]]/Table1[[#This Row],[backers_count]]</f>
        <v>264.84848484848487</v>
      </c>
      <c r="O2975" s="1">
        <f t="shared" si="140"/>
        <v>175</v>
      </c>
      <c r="P2975" s="5" t="s">
        <v>8270</v>
      </c>
      <c r="Q2975" s="1" t="s">
        <v>8318</v>
      </c>
      <c r="R2975" s="1" t="s">
        <v>8319</v>
      </c>
      <c r="S2975" s="9">
        <f t="shared" si="138"/>
        <v>42341.818379629629</v>
      </c>
      <c r="T2975" s="11">
        <f t="shared" si="139"/>
        <v>42370.166666666672</v>
      </c>
      <c r="U2975" s="12" t="str">
        <f>TEXT(Table1[[#This Row],[Date Created Conversion (Launched at)]],"mmmm")</f>
        <v>December</v>
      </c>
      <c r="V2975" s="12">
        <f>YEAR(Table1[[#This Row],[Date Created Conversion (Launched at)]])</f>
        <v>2015</v>
      </c>
    </row>
    <row r="2976" spans="1:22" ht="43" x14ac:dyDescent="0.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 s="8">
        <v>1411695300</v>
      </c>
      <c r="J2976" s="8">
        <v>1409275671</v>
      </c>
      <c r="K2976" t="b">
        <v>0</v>
      </c>
      <c r="L2976">
        <v>87</v>
      </c>
      <c r="M2976" t="b">
        <v>1</v>
      </c>
      <c r="N2976" s="5">
        <f>Table1[[#This Row],[pledged]]/Table1[[#This Row],[backers_count]]</f>
        <v>58.620689655172413</v>
      </c>
      <c r="O2976" s="1">
        <f t="shared" si="140"/>
        <v>102</v>
      </c>
      <c r="P2976" s="5" t="s">
        <v>8270</v>
      </c>
      <c r="Q2976" s="1" t="s">
        <v>8318</v>
      </c>
      <c r="R2976" s="1" t="s">
        <v>8319</v>
      </c>
      <c r="S2976" s="9">
        <f t="shared" si="138"/>
        <v>41880.061006944445</v>
      </c>
      <c r="T2976" s="11">
        <f t="shared" si="139"/>
        <v>41908.065972222219</v>
      </c>
      <c r="U2976" s="12" t="str">
        <f>TEXT(Table1[[#This Row],[Date Created Conversion (Launched at)]],"mmmm")</f>
        <v>August</v>
      </c>
      <c r="V2976" s="12">
        <f>YEAR(Table1[[#This Row],[Date Created Conversion (Launched at)]])</f>
        <v>2014</v>
      </c>
    </row>
    <row r="2977" spans="1:22" ht="43" x14ac:dyDescent="0.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 s="8">
        <v>1417057200</v>
      </c>
      <c r="J2977" s="8">
        <v>1414599886</v>
      </c>
      <c r="K2977" t="b">
        <v>0</v>
      </c>
      <c r="L2977">
        <v>113</v>
      </c>
      <c r="M2977" t="b">
        <v>1</v>
      </c>
      <c r="N2977" s="5">
        <f>Table1[[#This Row],[pledged]]/Table1[[#This Row],[backers_count]]</f>
        <v>70.884955752212392</v>
      </c>
      <c r="O2977" s="1">
        <f t="shared" si="140"/>
        <v>100</v>
      </c>
      <c r="P2977" s="5" t="s">
        <v>8270</v>
      </c>
      <c r="Q2977" s="1" t="s">
        <v>8318</v>
      </c>
      <c r="R2977" s="1" t="s">
        <v>8319</v>
      </c>
      <c r="S2977" s="9">
        <f t="shared" si="138"/>
        <v>41941.683865740742</v>
      </c>
      <c r="T2977" s="11">
        <f t="shared" si="139"/>
        <v>41970.125</v>
      </c>
      <c r="U2977" s="12" t="str">
        <f>TEXT(Table1[[#This Row],[Date Created Conversion (Launched at)]],"mmmm")</f>
        <v>October</v>
      </c>
      <c r="V2977" s="12">
        <f>YEAR(Table1[[#This Row],[Date Created Conversion (Launched at)]])</f>
        <v>2014</v>
      </c>
    </row>
    <row r="2978" spans="1:22" ht="43" x14ac:dyDescent="0.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 s="8">
        <v>1457870400</v>
      </c>
      <c r="J2978" s="8">
        <v>1456421530</v>
      </c>
      <c r="K2978" t="b">
        <v>0</v>
      </c>
      <c r="L2978">
        <v>14</v>
      </c>
      <c r="M2978" t="b">
        <v>1</v>
      </c>
      <c r="N2978" s="5">
        <f>Table1[[#This Row],[pledged]]/Table1[[#This Row],[backers_count]]</f>
        <v>8.5714285714285712</v>
      </c>
      <c r="O2978" s="1">
        <f t="shared" si="140"/>
        <v>171</v>
      </c>
      <c r="P2978" s="5" t="s">
        <v>8270</v>
      </c>
      <c r="Q2978" s="1" t="s">
        <v>8318</v>
      </c>
      <c r="R2978" s="1" t="s">
        <v>8319</v>
      </c>
      <c r="S2978" s="9">
        <f t="shared" si="138"/>
        <v>42425.730671296296</v>
      </c>
      <c r="T2978" s="11">
        <f t="shared" si="139"/>
        <v>42442.5</v>
      </c>
      <c r="U2978" s="12" t="str">
        <f>TEXT(Table1[[#This Row],[Date Created Conversion (Launched at)]],"mmmm")</f>
        <v>February</v>
      </c>
      <c r="V2978" s="12">
        <f>YEAR(Table1[[#This Row],[Date Created Conversion (Launched at)]])</f>
        <v>2016</v>
      </c>
    </row>
    <row r="2979" spans="1:22" ht="57.35" x14ac:dyDescent="0.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 s="8">
        <v>1427076840</v>
      </c>
      <c r="J2979" s="8">
        <v>1421960934</v>
      </c>
      <c r="K2979" t="b">
        <v>0</v>
      </c>
      <c r="L2979">
        <v>30</v>
      </c>
      <c r="M2979" t="b">
        <v>1</v>
      </c>
      <c r="N2979" s="5">
        <f>Table1[[#This Row],[pledged]]/Table1[[#This Row],[backers_count]]</f>
        <v>113.56666666666666</v>
      </c>
      <c r="O2979" s="1">
        <f t="shared" si="140"/>
        <v>114</v>
      </c>
      <c r="P2979" s="5" t="s">
        <v>8270</v>
      </c>
      <c r="Q2979" s="1" t="s">
        <v>8318</v>
      </c>
      <c r="R2979" s="1" t="s">
        <v>8319</v>
      </c>
      <c r="S2979" s="9">
        <f t="shared" si="138"/>
        <v>42026.88118055556</v>
      </c>
      <c r="T2979" s="11">
        <f t="shared" si="139"/>
        <v>42086.093055555553</v>
      </c>
      <c r="U2979" s="12" t="str">
        <f>TEXT(Table1[[#This Row],[Date Created Conversion (Launched at)]],"mmmm")</f>
        <v>January</v>
      </c>
      <c r="V2979" s="12">
        <f>YEAR(Table1[[#This Row],[Date Created Conversion (Launched at)]])</f>
        <v>2015</v>
      </c>
    </row>
    <row r="2980" spans="1:22" ht="43" x14ac:dyDescent="0.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 s="8">
        <v>1413784740</v>
      </c>
      <c r="J2980" s="8">
        <v>1412954547</v>
      </c>
      <c r="K2980" t="b">
        <v>0</v>
      </c>
      <c r="L2980">
        <v>16</v>
      </c>
      <c r="M2980" t="b">
        <v>1</v>
      </c>
      <c r="N2980" s="5">
        <f>Table1[[#This Row],[pledged]]/Table1[[#This Row],[backers_count]]</f>
        <v>60.6875</v>
      </c>
      <c r="O2980" s="1">
        <f t="shared" si="140"/>
        <v>129</v>
      </c>
      <c r="P2980" s="5" t="s">
        <v>8270</v>
      </c>
      <c r="Q2980" s="1" t="s">
        <v>8318</v>
      </c>
      <c r="R2980" s="1" t="s">
        <v>8319</v>
      </c>
      <c r="S2980" s="9">
        <f t="shared" si="138"/>
        <v>41922.640590277777</v>
      </c>
      <c r="T2980" s="11">
        <f t="shared" si="139"/>
        <v>41932.249305555553</v>
      </c>
      <c r="U2980" s="12" t="str">
        <f>TEXT(Table1[[#This Row],[Date Created Conversion (Launched at)]],"mmmm")</f>
        <v>October</v>
      </c>
      <c r="V2980" s="12">
        <f>YEAR(Table1[[#This Row],[Date Created Conversion (Launched at)]])</f>
        <v>2014</v>
      </c>
    </row>
    <row r="2981" spans="1:22" ht="43" x14ac:dyDescent="0.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 s="8">
        <v>1420524000</v>
      </c>
      <c r="J2981" s="8">
        <v>1419104823</v>
      </c>
      <c r="K2981" t="b">
        <v>0</v>
      </c>
      <c r="L2981">
        <v>46</v>
      </c>
      <c r="M2981" t="b">
        <v>1</v>
      </c>
      <c r="N2981" s="5">
        <f>Table1[[#This Row],[pledged]]/Table1[[#This Row],[backers_count]]</f>
        <v>110.21739130434783</v>
      </c>
      <c r="O2981" s="1">
        <f t="shared" si="140"/>
        <v>101</v>
      </c>
      <c r="P2981" s="5" t="s">
        <v>8270</v>
      </c>
      <c r="Q2981" s="1" t="s">
        <v>8318</v>
      </c>
      <c r="R2981" s="1" t="s">
        <v>8319</v>
      </c>
      <c r="S2981" s="9">
        <f t="shared" si="138"/>
        <v>41993.824340277773</v>
      </c>
      <c r="T2981" s="11">
        <f t="shared" si="139"/>
        <v>42010.25</v>
      </c>
      <c r="U2981" s="12" t="str">
        <f>TEXT(Table1[[#This Row],[Date Created Conversion (Launched at)]],"mmmm")</f>
        <v>December</v>
      </c>
      <c r="V2981" s="12">
        <f>YEAR(Table1[[#This Row],[Date Created Conversion (Launched at)]])</f>
        <v>2014</v>
      </c>
    </row>
    <row r="2982" spans="1:22" ht="43" x14ac:dyDescent="0.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 s="8">
        <v>1440381600</v>
      </c>
      <c r="J2982" s="8">
        <v>1438639130</v>
      </c>
      <c r="K2982" t="b">
        <v>0</v>
      </c>
      <c r="L2982">
        <v>24</v>
      </c>
      <c r="M2982" t="b">
        <v>1</v>
      </c>
      <c r="N2982" s="5">
        <f>Table1[[#This Row],[pledged]]/Table1[[#This Row],[backers_count]]</f>
        <v>136.45833333333334</v>
      </c>
      <c r="O2982" s="1">
        <f t="shared" si="140"/>
        <v>109</v>
      </c>
      <c r="P2982" s="5" t="s">
        <v>8270</v>
      </c>
      <c r="Q2982" s="1" t="s">
        <v>8318</v>
      </c>
      <c r="R2982" s="1" t="s">
        <v>8319</v>
      </c>
      <c r="S2982" s="9">
        <f t="shared" si="138"/>
        <v>42219.915856481486</v>
      </c>
      <c r="T2982" s="11">
        <f t="shared" si="139"/>
        <v>42240.083333333328</v>
      </c>
      <c r="U2982" s="12" t="str">
        <f>TEXT(Table1[[#This Row],[Date Created Conversion (Launched at)]],"mmmm")</f>
        <v>August</v>
      </c>
      <c r="V2982" s="12">
        <f>YEAR(Table1[[#This Row],[Date Created Conversion (Launched at)]])</f>
        <v>2015</v>
      </c>
    </row>
    <row r="2983" spans="1:22" ht="43" x14ac:dyDescent="0.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 s="8">
        <v>1443014756</v>
      </c>
      <c r="J2983" s="8">
        <v>1439126756</v>
      </c>
      <c r="K2983" t="b">
        <v>1</v>
      </c>
      <c r="L2983">
        <v>97</v>
      </c>
      <c r="M2983" t="b">
        <v>1</v>
      </c>
      <c r="N2983" s="5">
        <f>Table1[[#This Row],[pledged]]/Table1[[#This Row],[backers_count]]</f>
        <v>53.164948453608247</v>
      </c>
      <c r="O2983" s="1">
        <f t="shared" si="140"/>
        <v>129</v>
      </c>
      <c r="P2983" s="5" t="s">
        <v>8302</v>
      </c>
      <c r="Q2983" s="1" t="s">
        <v>8318</v>
      </c>
      <c r="R2983" s="1" t="s">
        <v>8358</v>
      </c>
      <c r="S2983" s="9">
        <f t="shared" si="138"/>
        <v>42225.559675925921</v>
      </c>
      <c r="T2983" s="11">
        <f t="shared" si="139"/>
        <v>42270.559675925921</v>
      </c>
      <c r="U2983" s="12" t="str">
        <f>TEXT(Table1[[#This Row],[Date Created Conversion (Launched at)]],"mmmm")</f>
        <v>August</v>
      </c>
      <c r="V2983" s="12">
        <f>YEAR(Table1[[#This Row],[Date Created Conversion (Launched at)]])</f>
        <v>2015</v>
      </c>
    </row>
    <row r="2984" spans="1:22" ht="28.7" x14ac:dyDescent="0.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 s="8">
        <v>1455208143</v>
      </c>
      <c r="J2984" s="8">
        <v>1452616143</v>
      </c>
      <c r="K2984" t="b">
        <v>1</v>
      </c>
      <c r="L2984">
        <v>59</v>
      </c>
      <c r="M2984" t="b">
        <v>1</v>
      </c>
      <c r="N2984" s="5">
        <f>Table1[[#This Row],[pledged]]/Table1[[#This Row],[backers_count]]</f>
        <v>86.491525423728817</v>
      </c>
      <c r="O2984" s="1">
        <f t="shared" si="140"/>
        <v>102</v>
      </c>
      <c r="P2984" s="5" t="s">
        <v>8302</v>
      </c>
      <c r="Q2984" s="1" t="s">
        <v>8318</v>
      </c>
      <c r="R2984" s="1" t="s">
        <v>8358</v>
      </c>
      <c r="S2984" s="9">
        <f t="shared" si="138"/>
        <v>42381.686840277776</v>
      </c>
      <c r="T2984" s="11">
        <f t="shared" si="139"/>
        <v>42411.686840277776</v>
      </c>
      <c r="U2984" s="12" t="str">
        <f>TEXT(Table1[[#This Row],[Date Created Conversion (Launched at)]],"mmmm")</f>
        <v>January</v>
      </c>
      <c r="V2984" s="12">
        <f>YEAR(Table1[[#This Row],[Date Created Conversion (Launched at)]])</f>
        <v>2016</v>
      </c>
    </row>
    <row r="2985" spans="1:22" ht="43" x14ac:dyDescent="0.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 s="8">
        <v>1415722236</v>
      </c>
      <c r="J2985" s="8">
        <v>1410534636</v>
      </c>
      <c r="K2985" t="b">
        <v>1</v>
      </c>
      <c r="L2985">
        <v>1095</v>
      </c>
      <c r="M2985" t="b">
        <v>1</v>
      </c>
      <c r="N2985" s="5">
        <f>Table1[[#This Row],[pledged]]/Table1[[#This Row],[backers_count]]</f>
        <v>155.23827397260274</v>
      </c>
      <c r="O2985" s="1">
        <f t="shared" si="140"/>
        <v>147</v>
      </c>
      <c r="P2985" s="5" t="s">
        <v>8302</v>
      </c>
      <c r="Q2985" s="1" t="s">
        <v>8318</v>
      </c>
      <c r="R2985" s="1" t="s">
        <v>8358</v>
      </c>
      <c r="S2985" s="9">
        <f t="shared" si="138"/>
        <v>41894.632361111115</v>
      </c>
      <c r="T2985" s="11">
        <f t="shared" si="139"/>
        <v>41954.674027777779</v>
      </c>
      <c r="U2985" s="12" t="str">
        <f>TEXT(Table1[[#This Row],[Date Created Conversion (Launched at)]],"mmmm")</f>
        <v>September</v>
      </c>
      <c r="V2985" s="12">
        <f>YEAR(Table1[[#This Row],[Date Created Conversion (Launched at)]])</f>
        <v>2014</v>
      </c>
    </row>
    <row r="2986" spans="1:22" ht="43" x14ac:dyDescent="0.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 s="8">
        <v>1472020881</v>
      </c>
      <c r="J2986" s="8">
        <v>1469428881</v>
      </c>
      <c r="K2986" t="b">
        <v>1</v>
      </c>
      <c r="L2986">
        <v>218</v>
      </c>
      <c r="M2986" t="b">
        <v>1</v>
      </c>
      <c r="N2986" s="5">
        <f>Table1[[#This Row],[pledged]]/Table1[[#This Row],[backers_count]]</f>
        <v>115.08256880733946</v>
      </c>
      <c r="O2986" s="1">
        <f t="shared" si="140"/>
        <v>100</v>
      </c>
      <c r="P2986" s="5" t="s">
        <v>8302</v>
      </c>
      <c r="Q2986" s="1" t="s">
        <v>8318</v>
      </c>
      <c r="R2986" s="1" t="s">
        <v>8358</v>
      </c>
      <c r="S2986" s="9">
        <f t="shared" si="138"/>
        <v>42576.278715277775</v>
      </c>
      <c r="T2986" s="11">
        <f t="shared" si="139"/>
        <v>42606.278715277775</v>
      </c>
      <c r="U2986" s="12" t="str">
        <f>TEXT(Table1[[#This Row],[Date Created Conversion (Launched at)]],"mmmm")</f>
        <v>July</v>
      </c>
      <c r="V2986" s="12">
        <f>YEAR(Table1[[#This Row],[Date Created Conversion (Launched at)]])</f>
        <v>2016</v>
      </c>
    </row>
    <row r="2987" spans="1:22" ht="43" x14ac:dyDescent="0.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 s="8">
        <v>1477886400</v>
      </c>
      <c r="J2987" s="8">
        <v>1476228128</v>
      </c>
      <c r="K2987" t="b">
        <v>0</v>
      </c>
      <c r="L2987">
        <v>111</v>
      </c>
      <c r="M2987" t="b">
        <v>1</v>
      </c>
      <c r="N2987" s="5">
        <f>Table1[[#This Row],[pledged]]/Table1[[#This Row],[backers_count]]</f>
        <v>109.5945945945946</v>
      </c>
      <c r="O2987" s="1">
        <f t="shared" si="140"/>
        <v>122</v>
      </c>
      <c r="P2987" s="5" t="s">
        <v>8302</v>
      </c>
      <c r="Q2987" s="1" t="s">
        <v>8318</v>
      </c>
      <c r="R2987" s="1" t="s">
        <v>8358</v>
      </c>
      <c r="S2987" s="9">
        <f t="shared" si="138"/>
        <v>42654.973703703705</v>
      </c>
      <c r="T2987" s="11">
        <f t="shared" si="139"/>
        <v>42674.166666666672</v>
      </c>
      <c r="U2987" s="12" t="str">
        <f>TEXT(Table1[[#This Row],[Date Created Conversion (Launched at)]],"mmmm")</f>
        <v>October</v>
      </c>
      <c r="V2987" s="12">
        <f>YEAR(Table1[[#This Row],[Date Created Conversion (Launched at)]])</f>
        <v>2016</v>
      </c>
    </row>
    <row r="2988" spans="1:22" ht="43" x14ac:dyDescent="0.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 s="8">
        <v>1462100406</v>
      </c>
      <c r="J2988" s="8">
        <v>1456920006</v>
      </c>
      <c r="K2988" t="b">
        <v>0</v>
      </c>
      <c r="L2988">
        <v>56</v>
      </c>
      <c r="M2988" t="b">
        <v>1</v>
      </c>
      <c r="N2988" s="5">
        <f>Table1[[#This Row],[pledged]]/Table1[[#This Row],[backers_count]]</f>
        <v>45.214285714285715</v>
      </c>
      <c r="O2988" s="1">
        <f t="shared" si="140"/>
        <v>106</v>
      </c>
      <c r="P2988" s="5" t="s">
        <v>8302</v>
      </c>
      <c r="Q2988" s="1" t="s">
        <v>8318</v>
      </c>
      <c r="R2988" s="1" t="s">
        <v>8358</v>
      </c>
      <c r="S2988" s="9">
        <f t="shared" si="138"/>
        <v>42431.500069444446</v>
      </c>
      <c r="T2988" s="11">
        <f t="shared" si="139"/>
        <v>42491.458402777775</v>
      </c>
      <c r="U2988" s="12" t="str">
        <f>TEXT(Table1[[#This Row],[Date Created Conversion (Launched at)]],"mmmm")</f>
        <v>March</v>
      </c>
      <c r="V2988" s="12">
        <f>YEAR(Table1[[#This Row],[Date Created Conversion (Launched at)]])</f>
        <v>2016</v>
      </c>
    </row>
    <row r="2989" spans="1:22" ht="43" x14ac:dyDescent="0.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 s="8">
        <v>1476316800</v>
      </c>
      <c r="J2989" s="8">
        <v>1473837751</v>
      </c>
      <c r="K2989" t="b">
        <v>0</v>
      </c>
      <c r="L2989">
        <v>265</v>
      </c>
      <c r="M2989" t="b">
        <v>1</v>
      </c>
      <c r="N2989" s="5">
        <f>Table1[[#This Row],[pledged]]/Table1[[#This Row],[backers_count]]</f>
        <v>104.15169811320754</v>
      </c>
      <c r="O2989" s="1">
        <f t="shared" si="140"/>
        <v>110</v>
      </c>
      <c r="P2989" s="5" t="s">
        <v>8302</v>
      </c>
      <c r="Q2989" s="1" t="s">
        <v>8318</v>
      </c>
      <c r="R2989" s="1" t="s">
        <v>8358</v>
      </c>
      <c r="S2989" s="9">
        <f t="shared" si="138"/>
        <v>42627.307303240741</v>
      </c>
      <c r="T2989" s="11">
        <f t="shared" si="139"/>
        <v>42656</v>
      </c>
      <c r="U2989" s="12" t="str">
        <f>TEXT(Table1[[#This Row],[Date Created Conversion (Launched at)]],"mmmm")</f>
        <v>September</v>
      </c>
      <c r="V2989" s="12">
        <f>YEAR(Table1[[#This Row],[Date Created Conversion (Launched at)]])</f>
        <v>2016</v>
      </c>
    </row>
    <row r="2990" spans="1:22" ht="43" x14ac:dyDescent="0.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 s="8">
        <v>1466412081</v>
      </c>
      <c r="J2990" s="8">
        <v>1463820081</v>
      </c>
      <c r="K2990" t="b">
        <v>0</v>
      </c>
      <c r="L2990">
        <v>28</v>
      </c>
      <c r="M2990" t="b">
        <v>1</v>
      </c>
      <c r="N2990" s="5">
        <f>Table1[[#This Row],[pledged]]/Table1[[#This Row],[backers_count]]</f>
        <v>35.714285714285715</v>
      </c>
      <c r="O2990" s="1">
        <f t="shared" si="140"/>
        <v>100</v>
      </c>
      <c r="P2990" s="5" t="s">
        <v>8302</v>
      </c>
      <c r="Q2990" s="1" t="s">
        <v>8318</v>
      </c>
      <c r="R2990" s="1" t="s">
        <v>8358</v>
      </c>
      <c r="S2990" s="9">
        <f t="shared" si="138"/>
        <v>42511.36204861111</v>
      </c>
      <c r="T2990" s="11">
        <f t="shared" si="139"/>
        <v>42541.36204861111</v>
      </c>
      <c r="U2990" s="12" t="str">
        <f>TEXT(Table1[[#This Row],[Date Created Conversion (Launched at)]],"mmmm")</f>
        <v>May</v>
      </c>
      <c r="V2990" s="12">
        <f>YEAR(Table1[[#This Row],[Date Created Conversion (Launched at)]])</f>
        <v>2016</v>
      </c>
    </row>
    <row r="2991" spans="1:22" x14ac:dyDescent="0.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 s="8">
        <v>1450673940</v>
      </c>
      <c r="J2991" s="8">
        <v>1448756962</v>
      </c>
      <c r="K2991" t="b">
        <v>0</v>
      </c>
      <c r="L2991">
        <v>364</v>
      </c>
      <c r="M2991" t="b">
        <v>1</v>
      </c>
      <c r="N2991" s="5">
        <f>Table1[[#This Row],[pledged]]/Table1[[#This Row],[backers_count]]</f>
        <v>96.997252747252745</v>
      </c>
      <c r="O2991" s="1">
        <f t="shared" si="140"/>
        <v>177</v>
      </c>
      <c r="P2991" s="5" t="s">
        <v>8302</v>
      </c>
      <c r="Q2991" s="1" t="s">
        <v>8318</v>
      </c>
      <c r="R2991" s="1" t="s">
        <v>8358</v>
      </c>
      <c r="S2991" s="9">
        <f t="shared" si="138"/>
        <v>42337.02039351852</v>
      </c>
      <c r="T2991" s="11">
        <f t="shared" si="139"/>
        <v>42359.207638888889</v>
      </c>
      <c r="U2991" s="12" t="str">
        <f>TEXT(Table1[[#This Row],[Date Created Conversion (Launched at)]],"mmmm")</f>
        <v>November</v>
      </c>
      <c r="V2991" s="12">
        <f>YEAR(Table1[[#This Row],[Date Created Conversion (Launched at)]])</f>
        <v>2015</v>
      </c>
    </row>
    <row r="2992" spans="1:22" ht="43" x14ac:dyDescent="0.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 s="8">
        <v>1452174420</v>
      </c>
      <c r="J2992" s="8">
        <v>1449150420</v>
      </c>
      <c r="K2992" t="b">
        <v>0</v>
      </c>
      <c r="L2992">
        <v>27</v>
      </c>
      <c r="M2992" t="b">
        <v>1</v>
      </c>
      <c r="N2992" s="5">
        <f>Table1[[#This Row],[pledged]]/Table1[[#This Row],[backers_count]]</f>
        <v>370.37037037037038</v>
      </c>
      <c r="O2992" s="1">
        <f t="shared" si="140"/>
        <v>100</v>
      </c>
      <c r="P2992" s="5" t="s">
        <v>8302</v>
      </c>
      <c r="Q2992" s="1" t="s">
        <v>8318</v>
      </c>
      <c r="R2992" s="1" t="s">
        <v>8358</v>
      </c>
      <c r="S2992" s="9">
        <f t="shared" si="138"/>
        <v>42341.57430555555</v>
      </c>
      <c r="T2992" s="11">
        <f t="shared" si="139"/>
        <v>42376.57430555555</v>
      </c>
      <c r="U2992" s="12" t="str">
        <f>TEXT(Table1[[#This Row],[Date Created Conversion (Launched at)]],"mmmm")</f>
        <v>December</v>
      </c>
      <c r="V2992" s="12">
        <f>YEAR(Table1[[#This Row],[Date Created Conversion (Launched at)]])</f>
        <v>2015</v>
      </c>
    </row>
    <row r="2993" spans="1:22" ht="43" x14ac:dyDescent="0.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 s="8">
        <v>1485547530</v>
      </c>
      <c r="J2993" s="8">
        <v>1483646730</v>
      </c>
      <c r="K2993" t="b">
        <v>0</v>
      </c>
      <c r="L2993">
        <v>93</v>
      </c>
      <c r="M2993" t="b">
        <v>1</v>
      </c>
      <c r="N2993" s="5">
        <f>Table1[[#This Row],[pledged]]/Table1[[#This Row],[backers_count]]</f>
        <v>94.408602150537632</v>
      </c>
      <c r="O2993" s="1">
        <f t="shared" si="140"/>
        <v>103</v>
      </c>
      <c r="P2993" s="5" t="s">
        <v>8302</v>
      </c>
      <c r="Q2993" s="1" t="s">
        <v>8318</v>
      </c>
      <c r="R2993" s="1" t="s">
        <v>8358</v>
      </c>
      <c r="S2993" s="9">
        <f t="shared" si="138"/>
        <v>42740.837152777778</v>
      </c>
      <c r="T2993" s="11">
        <f t="shared" si="139"/>
        <v>42762.837152777778</v>
      </c>
      <c r="U2993" s="12" t="str">
        <f>TEXT(Table1[[#This Row],[Date Created Conversion (Launched at)]],"mmmm")</f>
        <v>January</v>
      </c>
      <c r="V2993" s="12">
        <f>YEAR(Table1[[#This Row],[Date Created Conversion (Launched at)]])</f>
        <v>2017</v>
      </c>
    </row>
    <row r="2994" spans="1:22" ht="43" x14ac:dyDescent="0.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 s="8">
        <v>1476037510</v>
      </c>
      <c r="J2994" s="8">
        <v>1473445510</v>
      </c>
      <c r="K2994" t="b">
        <v>0</v>
      </c>
      <c r="L2994">
        <v>64</v>
      </c>
      <c r="M2994" t="b">
        <v>1</v>
      </c>
      <c r="N2994" s="5">
        <f>Table1[[#This Row],[pledged]]/Table1[[#This Row],[backers_count]]</f>
        <v>48.984375</v>
      </c>
      <c r="O2994" s="1">
        <f t="shared" si="140"/>
        <v>105</v>
      </c>
      <c r="P2994" s="5" t="s">
        <v>8302</v>
      </c>
      <c r="Q2994" s="1" t="s">
        <v>8318</v>
      </c>
      <c r="R2994" s="1" t="s">
        <v>8358</v>
      </c>
      <c r="S2994" s="9">
        <f t="shared" si="138"/>
        <v>42622.767476851848</v>
      </c>
      <c r="T2994" s="11">
        <f t="shared" si="139"/>
        <v>42652.767476851848</v>
      </c>
      <c r="U2994" s="12" t="str">
        <f>TEXT(Table1[[#This Row],[Date Created Conversion (Launched at)]],"mmmm")</f>
        <v>September</v>
      </c>
      <c r="V2994" s="12">
        <f>YEAR(Table1[[#This Row],[Date Created Conversion (Launched at)]])</f>
        <v>2016</v>
      </c>
    </row>
    <row r="2995" spans="1:22" x14ac:dyDescent="0.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 s="8">
        <v>1455998867</v>
      </c>
      <c r="J2995" s="8">
        <v>1453406867</v>
      </c>
      <c r="K2995" t="b">
        <v>0</v>
      </c>
      <c r="L2995">
        <v>22</v>
      </c>
      <c r="M2995" t="b">
        <v>1</v>
      </c>
      <c r="N2995" s="5">
        <f>Table1[[#This Row],[pledged]]/Table1[[#This Row],[backers_count]]</f>
        <v>45.590909090909093</v>
      </c>
      <c r="O2995" s="1">
        <f t="shared" si="140"/>
        <v>100</v>
      </c>
      <c r="P2995" s="5" t="s">
        <v>8302</v>
      </c>
      <c r="Q2995" s="1" t="s">
        <v>8318</v>
      </c>
      <c r="R2995" s="1" t="s">
        <v>8358</v>
      </c>
      <c r="S2995" s="9">
        <f t="shared" si="138"/>
        <v>42390.838738425926</v>
      </c>
      <c r="T2995" s="11">
        <f t="shared" si="139"/>
        <v>42420.838738425926</v>
      </c>
      <c r="U2995" s="12" t="str">
        <f>TEXT(Table1[[#This Row],[Date Created Conversion (Launched at)]],"mmmm")</f>
        <v>January</v>
      </c>
      <c r="V2995" s="12">
        <f>YEAR(Table1[[#This Row],[Date Created Conversion (Launched at)]])</f>
        <v>2016</v>
      </c>
    </row>
    <row r="2996" spans="1:22" ht="43" x14ac:dyDescent="0.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 s="8">
        <v>1412335772</v>
      </c>
      <c r="J2996" s="8">
        <v>1409743772</v>
      </c>
      <c r="K2996" t="b">
        <v>0</v>
      </c>
      <c r="L2996">
        <v>59</v>
      </c>
      <c r="M2996" t="b">
        <v>1</v>
      </c>
      <c r="N2996" s="5">
        <f>Table1[[#This Row],[pledged]]/Table1[[#This Row],[backers_count]]</f>
        <v>23.275254237288134</v>
      </c>
      <c r="O2996" s="1">
        <f t="shared" si="140"/>
        <v>458</v>
      </c>
      <c r="P2996" s="5" t="s">
        <v>8302</v>
      </c>
      <c r="Q2996" s="1" t="s">
        <v>8318</v>
      </c>
      <c r="R2996" s="1" t="s">
        <v>8358</v>
      </c>
      <c r="S2996" s="9">
        <f t="shared" si="138"/>
        <v>41885.478842592594</v>
      </c>
      <c r="T2996" s="11">
        <f t="shared" si="139"/>
        <v>41915.478842592594</v>
      </c>
      <c r="U2996" s="12" t="str">
        <f>TEXT(Table1[[#This Row],[Date Created Conversion (Launched at)]],"mmmm")</f>
        <v>September</v>
      </c>
      <c r="V2996" s="12">
        <f>YEAR(Table1[[#This Row],[Date Created Conversion (Launched at)]])</f>
        <v>2014</v>
      </c>
    </row>
    <row r="2997" spans="1:22" ht="43" x14ac:dyDescent="0.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 s="8">
        <v>1484841471</v>
      </c>
      <c r="J2997" s="8">
        <v>1482249471</v>
      </c>
      <c r="K2997" t="b">
        <v>0</v>
      </c>
      <c r="L2997">
        <v>249</v>
      </c>
      <c r="M2997" t="b">
        <v>1</v>
      </c>
      <c r="N2997" s="5">
        <f>Table1[[#This Row],[pledged]]/Table1[[#This Row],[backers_count]]</f>
        <v>63.2289156626506</v>
      </c>
      <c r="O2997" s="1">
        <f t="shared" si="140"/>
        <v>105</v>
      </c>
      <c r="P2997" s="5" t="s">
        <v>8302</v>
      </c>
      <c r="Q2997" s="1" t="s">
        <v>8318</v>
      </c>
      <c r="R2997" s="1" t="s">
        <v>8358</v>
      </c>
      <c r="S2997" s="9">
        <f t="shared" si="138"/>
        <v>42724.665173611109</v>
      </c>
      <c r="T2997" s="11">
        <f t="shared" si="139"/>
        <v>42754.665173611109</v>
      </c>
      <c r="U2997" s="12" t="str">
        <f>TEXT(Table1[[#This Row],[Date Created Conversion (Launched at)]],"mmmm")</f>
        <v>December</v>
      </c>
      <c r="V2997" s="12">
        <f>YEAR(Table1[[#This Row],[Date Created Conversion (Launched at)]])</f>
        <v>2016</v>
      </c>
    </row>
    <row r="2998" spans="1:22" ht="28.7" x14ac:dyDescent="0.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 s="8">
        <v>1432677240</v>
      </c>
      <c r="J2998" s="8">
        <v>1427493240</v>
      </c>
      <c r="K2998" t="b">
        <v>0</v>
      </c>
      <c r="L2998">
        <v>392</v>
      </c>
      <c r="M2998" t="b">
        <v>1</v>
      </c>
      <c r="N2998" s="5">
        <f>Table1[[#This Row],[pledged]]/Table1[[#This Row],[backers_count]]</f>
        <v>153.5204081632653</v>
      </c>
      <c r="O2998" s="1">
        <f t="shared" si="140"/>
        <v>172</v>
      </c>
      <c r="P2998" s="5" t="s">
        <v>8302</v>
      </c>
      <c r="Q2998" s="1" t="s">
        <v>8318</v>
      </c>
      <c r="R2998" s="1" t="s">
        <v>8358</v>
      </c>
      <c r="S2998" s="9">
        <f t="shared" si="138"/>
        <v>42090.912499999999</v>
      </c>
      <c r="T2998" s="11">
        <f t="shared" si="139"/>
        <v>42150.912499999999</v>
      </c>
      <c r="U2998" s="12" t="str">
        <f>TEXT(Table1[[#This Row],[Date Created Conversion (Launched at)]],"mmmm")</f>
        <v>March</v>
      </c>
      <c r="V2998" s="12">
        <f>YEAR(Table1[[#This Row],[Date Created Conversion (Launched at)]])</f>
        <v>2015</v>
      </c>
    </row>
    <row r="2999" spans="1:22" ht="43" x14ac:dyDescent="0.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 s="8">
        <v>1488171540</v>
      </c>
      <c r="J2999" s="8">
        <v>1486661793</v>
      </c>
      <c r="K2999" t="b">
        <v>0</v>
      </c>
      <c r="L2999">
        <v>115</v>
      </c>
      <c r="M2999" t="b">
        <v>1</v>
      </c>
      <c r="N2999" s="5">
        <f>Table1[[#This Row],[pledged]]/Table1[[#This Row],[backers_count]]</f>
        <v>90.2</v>
      </c>
      <c r="O2999" s="1">
        <f t="shared" si="140"/>
        <v>104</v>
      </c>
      <c r="P2999" s="5" t="s">
        <v>8302</v>
      </c>
      <c r="Q2999" s="1" t="s">
        <v>8318</v>
      </c>
      <c r="R2999" s="1" t="s">
        <v>8358</v>
      </c>
      <c r="S2999" s="9">
        <f t="shared" si="138"/>
        <v>42775.733715277776</v>
      </c>
      <c r="T2999" s="11">
        <f t="shared" si="139"/>
        <v>42793.207638888889</v>
      </c>
      <c r="U2999" s="12" t="str">
        <f>TEXT(Table1[[#This Row],[Date Created Conversion (Launched at)]],"mmmm")</f>
        <v>February</v>
      </c>
      <c r="V2999" s="12">
        <f>YEAR(Table1[[#This Row],[Date Created Conversion (Launched at)]])</f>
        <v>2017</v>
      </c>
    </row>
    <row r="3000" spans="1:22" ht="43" x14ac:dyDescent="0.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 s="8">
        <v>1402892700</v>
      </c>
      <c r="J3000" s="8">
        <v>1400474329</v>
      </c>
      <c r="K3000" t="b">
        <v>0</v>
      </c>
      <c r="L3000">
        <v>433</v>
      </c>
      <c r="M3000" t="b">
        <v>1</v>
      </c>
      <c r="N3000" s="5">
        <f>Table1[[#This Row],[pledged]]/Table1[[#This Row],[backers_count]]</f>
        <v>118.97113163972287</v>
      </c>
      <c r="O3000" s="1">
        <f t="shared" si="140"/>
        <v>103</v>
      </c>
      <c r="P3000" s="5" t="s">
        <v>8302</v>
      </c>
      <c r="Q3000" s="1" t="s">
        <v>8318</v>
      </c>
      <c r="R3000" s="1" t="s">
        <v>8358</v>
      </c>
      <c r="S3000" s="9">
        <f t="shared" si="138"/>
        <v>41778.193622685183</v>
      </c>
      <c r="T3000" s="11">
        <f t="shared" si="139"/>
        <v>41806.184027777781</v>
      </c>
      <c r="U3000" s="12" t="str">
        <f>TEXT(Table1[[#This Row],[Date Created Conversion (Launched at)]],"mmmm")</f>
        <v>May</v>
      </c>
      <c r="V3000" s="12">
        <f>YEAR(Table1[[#This Row],[Date Created Conversion (Launched at)]])</f>
        <v>2014</v>
      </c>
    </row>
    <row r="3001" spans="1:22" ht="43" x14ac:dyDescent="0.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 s="8">
        <v>1488333600</v>
      </c>
      <c r="J3001" s="8">
        <v>1487094360</v>
      </c>
      <c r="K3001" t="b">
        <v>0</v>
      </c>
      <c r="L3001">
        <v>20</v>
      </c>
      <c r="M3001" t="b">
        <v>1</v>
      </c>
      <c r="N3001" s="5">
        <f>Table1[[#This Row],[pledged]]/Table1[[#This Row],[backers_count]]</f>
        <v>80.25</v>
      </c>
      <c r="O3001" s="1">
        <f t="shared" si="140"/>
        <v>119</v>
      </c>
      <c r="P3001" s="5" t="s">
        <v>8302</v>
      </c>
      <c r="Q3001" s="1" t="s">
        <v>8318</v>
      </c>
      <c r="R3001" s="1" t="s">
        <v>8358</v>
      </c>
      <c r="S3001" s="9">
        <f t="shared" si="138"/>
        <v>42780.740277777775</v>
      </c>
      <c r="T3001" s="11">
        <f t="shared" si="139"/>
        <v>42795.083333333328</v>
      </c>
      <c r="U3001" s="12" t="str">
        <f>TEXT(Table1[[#This Row],[Date Created Conversion (Launched at)]],"mmmm")</f>
        <v>February</v>
      </c>
      <c r="V3001" s="12">
        <f>YEAR(Table1[[#This Row],[Date Created Conversion (Launched at)]])</f>
        <v>2017</v>
      </c>
    </row>
    <row r="3002" spans="1:22" ht="43" x14ac:dyDescent="0.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 s="8">
        <v>1485885600</v>
      </c>
      <c r="J3002" s="8">
        <v>1484682670</v>
      </c>
      <c r="K3002" t="b">
        <v>0</v>
      </c>
      <c r="L3002">
        <v>8</v>
      </c>
      <c r="M3002" t="b">
        <v>1</v>
      </c>
      <c r="N3002" s="5">
        <f>Table1[[#This Row],[pledged]]/Table1[[#This Row],[backers_count]]</f>
        <v>62.5</v>
      </c>
      <c r="O3002" s="1">
        <f t="shared" si="140"/>
        <v>100</v>
      </c>
      <c r="P3002" s="5" t="s">
        <v>8302</v>
      </c>
      <c r="Q3002" s="1" t="s">
        <v>8318</v>
      </c>
      <c r="R3002" s="1" t="s">
        <v>8358</v>
      </c>
      <c r="S3002" s="9">
        <f t="shared" si="138"/>
        <v>42752.827199074076</v>
      </c>
      <c r="T3002" s="11">
        <f t="shared" si="139"/>
        <v>42766.75</v>
      </c>
      <c r="U3002" s="12" t="str">
        <f>TEXT(Table1[[#This Row],[Date Created Conversion (Launched at)]],"mmmm")</f>
        <v>January</v>
      </c>
      <c r="V3002" s="12">
        <f>YEAR(Table1[[#This Row],[Date Created Conversion (Launched at)]])</f>
        <v>2017</v>
      </c>
    </row>
    <row r="3003" spans="1:22" ht="43" x14ac:dyDescent="0.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 s="8">
        <v>1468445382</v>
      </c>
      <c r="J3003" s="8">
        <v>1465853382</v>
      </c>
      <c r="K3003" t="b">
        <v>0</v>
      </c>
      <c r="L3003">
        <v>175</v>
      </c>
      <c r="M3003" t="b">
        <v>1</v>
      </c>
      <c r="N3003" s="5">
        <f>Table1[[#This Row],[pledged]]/Table1[[#This Row],[backers_count]]</f>
        <v>131.37719999999999</v>
      </c>
      <c r="O3003" s="1">
        <f t="shared" si="140"/>
        <v>319</v>
      </c>
      <c r="P3003" s="5" t="s">
        <v>8302</v>
      </c>
      <c r="Q3003" s="1" t="s">
        <v>8318</v>
      </c>
      <c r="R3003" s="1" t="s">
        <v>8358</v>
      </c>
      <c r="S3003" s="9">
        <f t="shared" si="138"/>
        <v>42534.895625000005</v>
      </c>
      <c r="T3003" s="11">
        <f t="shared" si="139"/>
        <v>42564.895625000005</v>
      </c>
      <c r="U3003" s="12" t="str">
        <f>TEXT(Table1[[#This Row],[Date Created Conversion (Launched at)]],"mmmm")</f>
        <v>June</v>
      </c>
      <c r="V3003" s="12">
        <f>YEAR(Table1[[#This Row],[Date Created Conversion (Launched at)]])</f>
        <v>2016</v>
      </c>
    </row>
    <row r="3004" spans="1:22" ht="28.7" x14ac:dyDescent="0.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 s="8">
        <v>1356552252</v>
      </c>
      <c r="J3004" s="8">
        <v>1353960252</v>
      </c>
      <c r="K3004" t="b">
        <v>0</v>
      </c>
      <c r="L3004">
        <v>104</v>
      </c>
      <c r="M3004" t="b">
        <v>1</v>
      </c>
      <c r="N3004" s="5">
        <f>Table1[[#This Row],[pledged]]/Table1[[#This Row],[backers_count]]</f>
        <v>73.032980769230775</v>
      </c>
      <c r="O3004" s="1">
        <f t="shared" si="140"/>
        <v>109</v>
      </c>
      <c r="P3004" s="5" t="s">
        <v>8302</v>
      </c>
      <c r="Q3004" s="1" t="s">
        <v>8318</v>
      </c>
      <c r="R3004" s="1" t="s">
        <v>8358</v>
      </c>
      <c r="S3004" s="9">
        <f t="shared" si="138"/>
        <v>41239.83625</v>
      </c>
      <c r="T3004" s="11">
        <f t="shared" si="139"/>
        <v>41269.83625</v>
      </c>
      <c r="U3004" s="12" t="str">
        <f>TEXT(Table1[[#This Row],[Date Created Conversion (Launched at)]],"mmmm")</f>
        <v>November</v>
      </c>
      <c r="V3004" s="12">
        <f>YEAR(Table1[[#This Row],[Date Created Conversion (Launched at)]])</f>
        <v>2012</v>
      </c>
    </row>
    <row r="3005" spans="1:22" ht="43" x14ac:dyDescent="0.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 s="8">
        <v>1456811940</v>
      </c>
      <c r="J3005" s="8">
        <v>1454098976</v>
      </c>
      <c r="K3005" t="b">
        <v>0</v>
      </c>
      <c r="L3005">
        <v>17</v>
      </c>
      <c r="M3005" t="b">
        <v>1</v>
      </c>
      <c r="N3005" s="5">
        <f>Table1[[#This Row],[pledged]]/Table1[[#This Row],[backers_count]]</f>
        <v>178.52941176470588</v>
      </c>
      <c r="O3005" s="1">
        <f t="shared" si="140"/>
        <v>101</v>
      </c>
      <c r="P3005" s="5" t="s">
        <v>8302</v>
      </c>
      <c r="Q3005" s="1" t="s">
        <v>8318</v>
      </c>
      <c r="R3005" s="1" t="s">
        <v>8358</v>
      </c>
      <c r="S3005" s="9">
        <f t="shared" si="138"/>
        <v>42398.849259259259</v>
      </c>
      <c r="T3005" s="11">
        <f t="shared" si="139"/>
        <v>42430.249305555553</v>
      </c>
      <c r="U3005" s="12" t="str">
        <f>TEXT(Table1[[#This Row],[Date Created Conversion (Launched at)]],"mmmm")</f>
        <v>January</v>
      </c>
      <c r="V3005" s="12">
        <f>YEAR(Table1[[#This Row],[Date Created Conversion (Launched at)]])</f>
        <v>2016</v>
      </c>
    </row>
    <row r="3006" spans="1:22" ht="43" x14ac:dyDescent="0.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 s="8">
        <v>1416089324</v>
      </c>
      <c r="J3006" s="8">
        <v>1413493724</v>
      </c>
      <c r="K3006" t="b">
        <v>0</v>
      </c>
      <c r="L3006">
        <v>277</v>
      </c>
      <c r="M3006" t="b">
        <v>1</v>
      </c>
      <c r="N3006" s="5">
        <f>Table1[[#This Row],[pledged]]/Table1[[#This Row],[backers_count]]</f>
        <v>162.90974729241879</v>
      </c>
      <c r="O3006" s="1">
        <f t="shared" si="140"/>
        <v>113</v>
      </c>
      <c r="P3006" s="5" t="s">
        <v>8302</v>
      </c>
      <c r="Q3006" s="1" t="s">
        <v>8318</v>
      </c>
      <c r="R3006" s="1" t="s">
        <v>8358</v>
      </c>
      <c r="S3006" s="9">
        <f t="shared" si="138"/>
        <v>41928.881064814814</v>
      </c>
      <c r="T3006" s="11">
        <f t="shared" si="139"/>
        <v>41958.922731481478</v>
      </c>
      <c r="U3006" s="12" t="str">
        <f>TEXT(Table1[[#This Row],[Date Created Conversion (Launched at)]],"mmmm")</f>
        <v>October</v>
      </c>
      <c r="V3006" s="12">
        <f>YEAR(Table1[[#This Row],[Date Created Conversion (Launched at)]])</f>
        <v>2014</v>
      </c>
    </row>
    <row r="3007" spans="1:22" ht="43" x14ac:dyDescent="0.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 s="8">
        <v>1412611905</v>
      </c>
      <c r="J3007" s="8">
        <v>1410019905</v>
      </c>
      <c r="K3007" t="b">
        <v>0</v>
      </c>
      <c r="L3007">
        <v>118</v>
      </c>
      <c r="M3007" t="b">
        <v>1</v>
      </c>
      <c r="N3007" s="5">
        <f>Table1[[#This Row],[pledged]]/Table1[[#This Row],[backers_count]]</f>
        <v>108.24237288135593</v>
      </c>
      <c r="O3007" s="1">
        <f t="shared" si="140"/>
        <v>120</v>
      </c>
      <c r="P3007" s="5" t="s">
        <v>8302</v>
      </c>
      <c r="Q3007" s="1" t="s">
        <v>8318</v>
      </c>
      <c r="R3007" s="1" t="s">
        <v>8358</v>
      </c>
      <c r="S3007" s="9">
        <f t="shared" si="138"/>
        <v>41888.674826388888</v>
      </c>
      <c r="T3007" s="11">
        <f t="shared" si="139"/>
        <v>41918.674826388888</v>
      </c>
      <c r="U3007" s="12" t="str">
        <f>TEXT(Table1[[#This Row],[Date Created Conversion (Launched at)]],"mmmm")</f>
        <v>September</v>
      </c>
      <c r="V3007" s="12">
        <f>YEAR(Table1[[#This Row],[Date Created Conversion (Launched at)]])</f>
        <v>2014</v>
      </c>
    </row>
    <row r="3008" spans="1:22" ht="28.7" x14ac:dyDescent="0.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 s="8">
        <v>1418580591</v>
      </c>
      <c r="J3008" s="8">
        <v>1415988591</v>
      </c>
      <c r="K3008" t="b">
        <v>0</v>
      </c>
      <c r="L3008">
        <v>97</v>
      </c>
      <c r="M3008" t="b">
        <v>1</v>
      </c>
      <c r="N3008" s="5">
        <f>Table1[[#This Row],[pledged]]/Table1[[#This Row],[backers_count]]</f>
        <v>88.865979381443296</v>
      </c>
      <c r="O3008" s="1">
        <f t="shared" si="140"/>
        <v>108</v>
      </c>
      <c r="P3008" s="5" t="s">
        <v>8302</v>
      </c>
      <c r="Q3008" s="1" t="s">
        <v>8318</v>
      </c>
      <c r="R3008" s="1" t="s">
        <v>8358</v>
      </c>
      <c r="S3008" s="9">
        <f t="shared" si="138"/>
        <v>41957.756840277776</v>
      </c>
      <c r="T3008" s="11">
        <f t="shared" si="139"/>
        <v>41987.756840277776</v>
      </c>
      <c r="U3008" s="12" t="str">
        <f>TEXT(Table1[[#This Row],[Date Created Conversion (Launched at)]],"mmmm")</f>
        <v>November</v>
      </c>
      <c r="V3008" s="12">
        <f>YEAR(Table1[[#This Row],[Date Created Conversion (Launched at)]])</f>
        <v>2014</v>
      </c>
    </row>
    <row r="3009" spans="1:22" ht="28.7" x14ac:dyDescent="0.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 s="8">
        <v>1429938683</v>
      </c>
      <c r="J3009" s="8">
        <v>1428124283</v>
      </c>
      <c r="K3009" t="b">
        <v>0</v>
      </c>
      <c r="L3009">
        <v>20</v>
      </c>
      <c r="M3009" t="b">
        <v>1</v>
      </c>
      <c r="N3009" s="5">
        <f>Table1[[#This Row],[pledged]]/Table1[[#This Row],[backers_count]]</f>
        <v>54</v>
      </c>
      <c r="O3009" s="1">
        <f t="shared" si="140"/>
        <v>180</v>
      </c>
      <c r="P3009" s="5" t="s">
        <v>8302</v>
      </c>
      <c r="Q3009" s="1" t="s">
        <v>8318</v>
      </c>
      <c r="R3009" s="1" t="s">
        <v>8358</v>
      </c>
      <c r="S3009" s="9">
        <f t="shared" si="138"/>
        <v>42098.216238425928</v>
      </c>
      <c r="T3009" s="11">
        <f t="shared" si="139"/>
        <v>42119.216238425928</v>
      </c>
      <c r="U3009" s="12" t="str">
        <f>TEXT(Table1[[#This Row],[Date Created Conversion (Launched at)]],"mmmm")</f>
        <v>April</v>
      </c>
      <c r="V3009" s="12">
        <f>YEAR(Table1[[#This Row],[Date Created Conversion (Launched at)]])</f>
        <v>2015</v>
      </c>
    </row>
    <row r="3010" spans="1:22" ht="43" x14ac:dyDescent="0.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 s="8">
        <v>1453352719</v>
      </c>
      <c r="J3010" s="8">
        <v>1450760719</v>
      </c>
      <c r="K3010" t="b">
        <v>0</v>
      </c>
      <c r="L3010">
        <v>26</v>
      </c>
      <c r="M3010" t="b">
        <v>1</v>
      </c>
      <c r="N3010" s="5">
        <f>Table1[[#This Row],[pledged]]/Table1[[#This Row],[backers_count]]</f>
        <v>116.73076923076923</v>
      </c>
      <c r="O3010" s="1">
        <f t="shared" si="140"/>
        <v>101</v>
      </c>
      <c r="P3010" s="5" t="s">
        <v>8302</v>
      </c>
      <c r="Q3010" s="1" t="s">
        <v>8318</v>
      </c>
      <c r="R3010" s="1" t="s">
        <v>8358</v>
      </c>
      <c r="S3010" s="9">
        <f t="shared" ref="S3010:S3073" si="141">(J3010/86400)+DATE(1970,1,1)</f>
        <v>42360.212025462963</v>
      </c>
      <c r="T3010" s="11">
        <f t="shared" ref="T3010:T3073" si="142">(I3010/86400)+DATE(1970,1,1)</f>
        <v>42390.212025462963</v>
      </c>
      <c r="U3010" s="12" t="str">
        <f>TEXT(Table1[[#This Row],[Date Created Conversion (Launched at)]],"mmmm")</f>
        <v>December</v>
      </c>
      <c r="V3010" s="12">
        <f>YEAR(Table1[[#This Row],[Date Created Conversion (Launched at)]])</f>
        <v>2015</v>
      </c>
    </row>
    <row r="3011" spans="1:22" ht="43" x14ac:dyDescent="0.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 s="8">
        <v>1417012840</v>
      </c>
      <c r="J3011" s="8">
        <v>1414417240</v>
      </c>
      <c r="K3011" t="b">
        <v>0</v>
      </c>
      <c r="L3011">
        <v>128</v>
      </c>
      <c r="M3011" t="b">
        <v>1</v>
      </c>
      <c r="N3011" s="5">
        <f>Table1[[#This Row],[pledged]]/Table1[[#This Row],[backers_count]]</f>
        <v>233.8984375</v>
      </c>
      <c r="O3011" s="1">
        <f t="shared" ref="O3011:O3074" si="143">ROUND(($E3011/$D3011)*100,0)</f>
        <v>120</v>
      </c>
      <c r="P3011" s="5" t="s">
        <v>8302</v>
      </c>
      <c r="Q3011" s="1" t="s">
        <v>8318</v>
      </c>
      <c r="R3011" s="1" t="s">
        <v>8358</v>
      </c>
      <c r="S3011" s="9">
        <f t="shared" si="141"/>
        <v>41939.569907407407</v>
      </c>
      <c r="T3011" s="11">
        <f t="shared" si="142"/>
        <v>41969.611574074079</v>
      </c>
      <c r="U3011" s="12" t="str">
        <f>TEXT(Table1[[#This Row],[Date Created Conversion (Launched at)]],"mmmm")</f>
        <v>October</v>
      </c>
      <c r="V3011" s="12">
        <f>YEAR(Table1[[#This Row],[Date Created Conversion (Launched at)]])</f>
        <v>2014</v>
      </c>
    </row>
    <row r="3012" spans="1:22" ht="43" x14ac:dyDescent="0.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 s="8">
        <v>1424548719</v>
      </c>
      <c r="J3012" s="8">
        <v>1419364719</v>
      </c>
      <c r="K3012" t="b">
        <v>0</v>
      </c>
      <c r="L3012">
        <v>15</v>
      </c>
      <c r="M3012" t="b">
        <v>1</v>
      </c>
      <c r="N3012" s="5">
        <f>Table1[[#This Row],[pledged]]/Table1[[#This Row],[backers_count]]</f>
        <v>158</v>
      </c>
      <c r="O3012" s="1">
        <f t="shared" si="143"/>
        <v>158</v>
      </c>
      <c r="P3012" s="5" t="s">
        <v>8302</v>
      </c>
      <c r="Q3012" s="1" t="s">
        <v>8318</v>
      </c>
      <c r="R3012" s="1" t="s">
        <v>8358</v>
      </c>
      <c r="S3012" s="9">
        <f t="shared" si="141"/>
        <v>41996.832395833335</v>
      </c>
      <c r="T3012" s="11">
        <f t="shared" si="142"/>
        <v>42056.832395833335</v>
      </c>
      <c r="U3012" s="12" t="str">
        <f>TEXT(Table1[[#This Row],[Date Created Conversion (Launched at)]],"mmmm")</f>
        <v>December</v>
      </c>
      <c r="V3012" s="12">
        <f>YEAR(Table1[[#This Row],[Date Created Conversion (Launched at)]])</f>
        <v>2014</v>
      </c>
    </row>
    <row r="3013" spans="1:22" ht="43" x14ac:dyDescent="0.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 s="8">
        <v>1450911540</v>
      </c>
      <c r="J3013" s="8">
        <v>1448536516</v>
      </c>
      <c r="K3013" t="b">
        <v>0</v>
      </c>
      <c r="L3013">
        <v>25</v>
      </c>
      <c r="M3013" t="b">
        <v>1</v>
      </c>
      <c r="N3013" s="5">
        <f>Table1[[#This Row],[pledged]]/Table1[[#This Row],[backers_count]]</f>
        <v>14.84</v>
      </c>
      <c r="O3013" s="1">
        <f t="shared" si="143"/>
        <v>124</v>
      </c>
      <c r="P3013" s="5" t="s">
        <v>8302</v>
      </c>
      <c r="Q3013" s="1" t="s">
        <v>8318</v>
      </c>
      <c r="R3013" s="1" t="s">
        <v>8358</v>
      </c>
      <c r="S3013" s="9">
        <f t="shared" si="141"/>
        <v>42334.468935185185</v>
      </c>
      <c r="T3013" s="11">
        <f t="shared" si="142"/>
        <v>42361.957638888889</v>
      </c>
      <c r="U3013" s="12" t="str">
        <f>TEXT(Table1[[#This Row],[Date Created Conversion (Launched at)]],"mmmm")</f>
        <v>November</v>
      </c>
      <c r="V3013" s="12">
        <f>YEAR(Table1[[#This Row],[Date Created Conversion (Launched at)]])</f>
        <v>2015</v>
      </c>
    </row>
    <row r="3014" spans="1:22" ht="43" x14ac:dyDescent="0.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 s="8">
        <v>1423587130</v>
      </c>
      <c r="J3014" s="8">
        <v>1421772730</v>
      </c>
      <c r="K3014" t="b">
        <v>0</v>
      </c>
      <c r="L3014">
        <v>55</v>
      </c>
      <c r="M3014" t="b">
        <v>1</v>
      </c>
      <c r="N3014" s="5">
        <f>Table1[[#This Row],[pledged]]/Table1[[#This Row],[backers_count]]</f>
        <v>85.181818181818187</v>
      </c>
      <c r="O3014" s="1">
        <f t="shared" si="143"/>
        <v>117</v>
      </c>
      <c r="P3014" s="5" t="s">
        <v>8302</v>
      </c>
      <c r="Q3014" s="1" t="s">
        <v>8318</v>
      </c>
      <c r="R3014" s="1" t="s">
        <v>8358</v>
      </c>
      <c r="S3014" s="9">
        <f t="shared" si="141"/>
        <v>42024.702893518523</v>
      </c>
      <c r="T3014" s="11">
        <f t="shared" si="142"/>
        <v>42045.702893518523</v>
      </c>
      <c r="U3014" s="12" t="str">
        <f>TEXT(Table1[[#This Row],[Date Created Conversion (Launched at)]],"mmmm")</f>
        <v>January</v>
      </c>
      <c r="V3014" s="12">
        <f>YEAR(Table1[[#This Row],[Date Created Conversion (Launched at)]])</f>
        <v>2015</v>
      </c>
    </row>
    <row r="3015" spans="1:22" ht="43" x14ac:dyDescent="0.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 s="8">
        <v>1434917049</v>
      </c>
      <c r="J3015" s="8">
        <v>1432325049</v>
      </c>
      <c r="K3015" t="b">
        <v>0</v>
      </c>
      <c r="L3015">
        <v>107</v>
      </c>
      <c r="M3015" t="b">
        <v>1</v>
      </c>
      <c r="N3015" s="5">
        <f>Table1[[#This Row],[pledged]]/Table1[[#This Row],[backers_count]]</f>
        <v>146.69158878504672</v>
      </c>
      <c r="O3015" s="1">
        <f t="shared" si="143"/>
        <v>157</v>
      </c>
      <c r="P3015" s="5" t="s">
        <v>8302</v>
      </c>
      <c r="Q3015" s="1" t="s">
        <v>8318</v>
      </c>
      <c r="R3015" s="1" t="s">
        <v>8358</v>
      </c>
      <c r="S3015" s="9">
        <f t="shared" si="141"/>
        <v>42146.836215277777</v>
      </c>
      <c r="T3015" s="11">
        <f t="shared" si="142"/>
        <v>42176.836215277777</v>
      </c>
      <c r="U3015" s="12" t="str">
        <f>TEXT(Table1[[#This Row],[Date Created Conversion (Launched at)]],"mmmm")</f>
        <v>May</v>
      </c>
      <c r="V3015" s="12">
        <f>YEAR(Table1[[#This Row],[Date Created Conversion (Launched at)]])</f>
        <v>2015</v>
      </c>
    </row>
    <row r="3016" spans="1:22" ht="43" x14ac:dyDescent="0.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 s="8">
        <v>1415163600</v>
      </c>
      <c r="J3016" s="8">
        <v>1412737080</v>
      </c>
      <c r="K3016" t="b">
        <v>0</v>
      </c>
      <c r="L3016">
        <v>557</v>
      </c>
      <c r="M3016" t="b">
        <v>1</v>
      </c>
      <c r="N3016" s="5">
        <f>Table1[[#This Row],[pledged]]/Table1[[#This Row],[backers_count]]</f>
        <v>50.764811490125673</v>
      </c>
      <c r="O3016" s="1">
        <f t="shared" si="143"/>
        <v>113</v>
      </c>
      <c r="P3016" s="5" t="s">
        <v>8302</v>
      </c>
      <c r="Q3016" s="1" t="s">
        <v>8318</v>
      </c>
      <c r="R3016" s="1" t="s">
        <v>8358</v>
      </c>
      <c r="S3016" s="9">
        <f t="shared" si="141"/>
        <v>41920.123611111107</v>
      </c>
      <c r="T3016" s="11">
        <f t="shared" si="142"/>
        <v>41948.208333333336</v>
      </c>
      <c r="U3016" s="12" t="str">
        <f>TEXT(Table1[[#This Row],[Date Created Conversion (Launched at)]],"mmmm")</f>
        <v>October</v>
      </c>
      <c r="V3016" s="12">
        <f>YEAR(Table1[[#This Row],[Date Created Conversion (Launched at)]])</f>
        <v>2014</v>
      </c>
    </row>
    <row r="3017" spans="1:22" ht="43" x14ac:dyDescent="0.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 s="8">
        <v>1402459200</v>
      </c>
      <c r="J3017" s="8">
        <v>1401125238</v>
      </c>
      <c r="K3017" t="b">
        <v>0</v>
      </c>
      <c r="L3017">
        <v>40</v>
      </c>
      <c r="M3017" t="b">
        <v>1</v>
      </c>
      <c r="N3017" s="5">
        <f>Table1[[#This Row],[pledged]]/Table1[[#This Row],[backers_count]]</f>
        <v>87.7</v>
      </c>
      <c r="O3017" s="1">
        <f t="shared" si="143"/>
        <v>103</v>
      </c>
      <c r="P3017" s="5" t="s">
        <v>8302</v>
      </c>
      <c r="Q3017" s="1" t="s">
        <v>8318</v>
      </c>
      <c r="R3017" s="1" t="s">
        <v>8358</v>
      </c>
      <c r="S3017" s="9">
        <f t="shared" si="141"/>
        <v>41785.72729166667</v>
      </c>
      <c r="T3017" s="11">
        <f t="shared" si="142"/>
        <v>41801.166666666664</v>
      </c>
      <c r="U3017" s="12" t="str">
        <f>TEXT(Table1[[#This Row],[Date Created Conversion (Launched at)]],"mmmm")</f>
        <v>May</v>
      </c>
      <c r="V3017" s="12">
        <f>YEAR(Table1[[#This Row],[Date Created Conversion (Launched at)]])</f>
        <v>2014</v>
      </c>
    </row>
    <row r="3018" spans="1:22" ht="43" x14ac:dyDescent="0.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 s="8">
        <v>1405688952</v>
      </c>
      <c r="J3018" s="8">
        <v>1400504952</v>
      </c>
      <c r="K3018" t="b">
        <v>0</v>
      </c>
      <c r="L3018">
        <v>36</v>
      </c>
      <c r="M3018" t="b">
        <v>1</v>
      </c>
      <c r="N3018" s="5">
        <f>Table1[[#This Row],[pledged]]/Table1[[#This Row],[backers_count]]</f>
        <v>242.27777777777777</v>
      </c>
      <c r="O3018" s="1">
        <f t="shared" si="143"/>
        <v>103</v>
      </c>
      <c r="P3018" s="5" t="s">
        <v>8302</v>
      </c>
      <c r="Q3018" s="1" t="s">
        <v>8318</v>
      </c>
      <c r="R3018" s="1" t="s">
        <v>8358</v>
      </c>
      <c r="S3018" s="9">
        <f t="shared" si="141"/>
        <v>41778.548055555555</v>
      </c>
      <c r="T3018" s="11">
        <f t="shared" si="142"/>
        <v>41838.548055555555</v>
      </c>
      <c r="U3018" s="12" t="str">
        <f>TEXT(Table1[[#This Row],[Date Created Conversion (Launched at)]],"mmmm")</f>
        <v>May</v>
      </c>
      <c r="V3018" s="12">
        <f>YEAR(Table1[[#This Row],[Date Created Conversion (Launched at)]])</f>
        <v>2014</v>
      </c>
    </row>
    <row r="3019" spans="1:22" ht="43" x14ac:dyDescent="0.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 s="8">
        <v>1408566243</v>
      </c>
      <c r="J3019" s="8">
        <v>1405974243</v>
      </c>
      <c r="K3019" t="b">
        <v>0</v>
      </c>
      <c r="L3019">
        <v>159</v>
      </c>
      <c r="M3019" t="b">
        <v>1</v>
      </c>
      <c r="N3019" s="5">
        <f>Table1[[#This Row],[pledged]]/Table1[[#This Row],[backers_count]]</f>
        <v>146.44654088050314</v>
      </c>
      <c r="O3019" s="1">
        <f t="shared" si="143"/>
        <v>106</v>
      </c>
      <c r="P3019" s="5" t="s">
        <v>8302</v>
      </c>
      <c r="Q3019" s="1" t="s">
        <v>8318</v>
      </c>
      <c r="R3019" s="1" t="s">
        <v>8358</v>
      </c>
      <c r="S3019" s="9">
        <f t="shared" si="141"/>
        <v>41841.850034722222</v>
      </c>
      <c r="T3019" s="11">
        <f t="shared" si="142"/>
        <v>41871.850034722222</v>
      </c>
      <c r="U3019" s="12" t="str">
        <f>TEXT(Table1[[#This Row],[Date Created Conversion (Launched at)]],"mmmm")</f>
        <v>July</v>
      </c>
      <c r="V3019" s="12">
        <f>YEAR(Table1[[#This Row],[Date Created Conversion (Launched at)]])</f>
        <v>2014</v>
      </c>
    </row>
    <row r="3020" spans="1:22" ht="43" x14ac:dyDescent="0.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 s="8">
        <v>1437429600</v>
      </c>
      <c r="J3020" s="8">
        <v>1433747376</v>
      </c>
      <c r="K3020" t="b">
        <v>0</v>
      </c>
      <c r="L3020">
        <v>41</v>
      </c>
      <c r="M3020" t="b">
        <v>1</v>
      </c>
      <c r="N3020" s="5">
        <f>Table1[[#This Row],[pledged]]/Table1[[#This Row],[backers_count]]</f>
        <v>103.17073170731707</v>
      </c>
      <c r="O3020" s="1">
        <f t="shared" si="143"/>
        <v>101</v>
      </c>
      <c r="P3020" s="5" t="s">
        <v>8302</v>
      </c>
      <c r="Q3020" s="1" t="s">
        <v>8318</v>
      </c>
      <c r="R3020" s="1" t="s">
        <v>8358</v>
      </c>
      <c r="S3020" s="9">
        <f t="shared" si="141"/>
        <v>42163.298333333332</v>
      </c>
      <c r="T3020" s="11">
        <f t="shared" si="142"/>
        <v>42205.916666666672</v>
      </c>
      <c r="U3020" s="12" t="str">
        <f>TEXT(Table1[[#This Row],[Date Created Conversion (Launched at)]],"mmmm")</f>
        <v>June</v>
      </c>
      <c r="V3020" s="12">
        <f>YEAR(Table1[[#This Row],[Date Created Conversion (Launched at)]])</f>
        <v>2015</v>
      </c>
    </row>
    <row r="3021" spans="1:22" ht="43" x14ac:dyDescent="0.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 s="8">
        <v>1401159600</v>
      </c>
      <c r="J3021" s="8">
        <v>1398801620</v>
      </c>
      <c r="K3021" t="b">
        <v>0</v>
      </c>
      <c r="L3021">
        <v>226</v>
      </c>
      <c r="M3021" t="b">
        <v>1</v>
      </c>
      <c r="N3021" s="5">
        <f>Table1[[#This Row],[pledged]]/Table1[[#This Row],[backers_count]]</f>
        <v>80.464601769911511</v>
      </c>
      <c r="O3021" s="1">
        <f t="shared" si="143"/>
        <v>121</v>
      </c>
      <c r="P3021" s="5" t="s">
        <v>8302</v>
      </c>
      <c r="Q3021" s="1" t="s">
        <v>8318</v>
      </c>
      <c r="R3021" s="1" t="s">
        <v>8358</v>
      </c>
      <c r="S3021" s="9">
        <f t="shared" si="141"/>
        <v>41758.833564814813</v>
      </c>
      <c r="T3021" s="11">
        <f t="shared" si="142"/>
        <v>41786.125</v>
      </c>
      <c r="U3021" s="12" t="str">
        <f>TEXT(Table1[[#This Row],[Date Created Conversion (Launched at)]],"mmmm")</f>
        <v>April</v>
      </c>
      <c r="V3021" s="12">
        <f>YEAR(Table1[[#This Row],[Date Created Conversion (Launched at)]])</f>
        <v>2014</v>
      </c>
    </row>
    <row r="3022" spans="1:22" ht="43" x14ac:dyDescent="0.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 s="8">
        <v>1439583533</v>
      </c>
      <c r="J3022" s="8">
        <v>1434399533</v>
      </c>
      <c r="K3022" t="b">
        <v>0</v>
      </c>
      <c r="L3022">
        <v>30</v>
      </c>
      <c r="M3022" t="b">
        <v>1</v>
      </c>
      <c r="N3022" s="5">
        <f>Table1[[#This Row],[pledged]]/Table1[[#This Row],[backers_count]]</f>
        <v>234.66666666666666</v>
      </c>
      <c r="O3022" s="1">
        <f t="shared" si="143"/>
        <v>101</v>
      </c>
      <c r="P3022" s="5" t="s">
        <v>8302</v>
      </c>
      <c r="Q3022" s="1" t="s">
        <v>8318</v>
      </c>
      <c r="R3022" s="1" t="s">
        <v>8358</v>
      </c>
      <c r="S3022" s="9">
        <f t="shared" si="141"/>
        <v>42170.846446759257</v>
      </c>
      <c r="T3022" s="11">
        <f t="shared" si="142"/>
        <v>42230.846446759257</v>
      </c>
      <c r="U3022" s="12" t="str">
        <f>TEXT(Table1[[#This Row],[Date Created Conversion (Launched at)]],"mmmm")</f>
        <v>June</v>
      </c>
      <c r="V3022" s="12">
        <f>YEAR(Table1[[#This Row],[Date Created Conversion (Launched at)]])</f>
        <v>2015</v>
      </c>
    </row>
    <row r="3023" spans="1:22" ht="43" x14ac:dyDescent="0.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 s="8">
        <v>1479794340</v>
      </c>
      <c r="J3023" s="8">
        <v>1476715869</v>
      </c>
      <c r="K3023" t="b">
        <v>0</v>
      </c>
      <c r="L3023">
        <v>103</v>
      </c>
      <c r="M3023" t="b">
        <v>1</v>
      </c>
      <c r="N3023" s="5">
        <f>Table1[[#This Row],[pledged]]/Table1[[#This Row],[backers_count]]</f>
        <v>50.689320388349515</v>
      </c>
      <c r="O3023" s="1">
        <f t="shared" si="143"/>
        <v>116</v>
      </c>
      <c r="P3023" s="5" t="s">
        <v>8302</v>
      </c>
      <c r="Q3023" s="1" t="s">
        <v>8318</v>
      </c>
      <c r="R3023" s="1" t="s">
        <v>8358</v>
      </c>
      <c r="S3023" s="9">
        <f t="shared" si="141"/>
        <v>42660.618854166663</v>
      </c>
      <c r="T3023" s="11">
        <f t="shared" si="142"/>
        <v>42696.249305555553</v>
      </c>
      <c r="U3023" s="12" t="str">
        <f>TEXT(Table1[[#This Row],[Date Created Conversion (Launched at)]],"mmmm")</f>
        <v>October</v>
      </c>
      <c r="V3023" s="12">
        <f>YEAR(Table1[[#This Row],[Date Created Conversion (Launched at)]])</f>
        <v>2016</v>
      </c>
    </row>
    <row r="3024" spans="1:22" ht="43" x14ac:dyDescent="0.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 s="8">
        <v>1472338409</v>
      </c>
      <c r="J3024" s="8">
        <v>1468450409</v>
      </c>
      <c r="K3024" t="b">
        <v>0</v>
      </c>
      <c r="L3024">
        <v>62</v>
      </c>
      <c r="M3024" t="b">
        <v>1</v>
      </c>
      <c r="N3024" s="5">
        <f>Table1[[#This Row],[pledged]]/Table1[[#This Row],[backers_count]]</f>
        <v>162.70967741935485</v>
      </c>
      <c r="O3024" s="1">
        <f t="shared" si="143"/>
        <v>101</v>
      </c>
      <c r="P3024" s="5" t="s">
        <v>8302</v>
      </c>
      <c r="Q3024" s="1" t="s">
        <v>8318</v>
      </c>
      <c r="R3024" s="1" t="s">
        <v>8358</v>
      </c>
      <c r="S3024" s="9">
        <f t="shared" si="141"/>
        <v>42564.95380787037</v>
      </c>
      <c r="T3024" s="11">
        <f t="shared" si="142"/>
        <v>42609.95380787037</v>
      </c>
      <c r="U3024" s="12" t="str">
        <f>TEXT(Table1[[#This Row],[Date Created Conversion (Launched at)]],"mmmm")</f>
        <v>July</v>
      </c>
      <c r="V3024" s="12">
        <f>YEAR(Table1[[#This Row],[Date Created Conversion (Launched at)]])</f>
        <v>2016</v>
      </c>
    </row>
    <row r="3025" spans="1:22" ht="43" x14ac:dyDescent="0.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 s="8">
        <v>1434039186</v>
      </c>
      <c r="J3025" s="8">
        <v>1430151186</v>
      </c>
      <c r="K3025" t="b">
        <v>0</v>
      </c>
      <c r="L3025">
        <v>6</v>
      </c>
      <c r="M3025" t="b">
        <v>1</v>
      </c>
      <c r="N3025" s="5">
        <f>Table1[[#This Row],[pledged]]/Table1[[#This Row],[backers_count]]</f>
        <v>120.16666666666667</v>
      </c>
      <c r="O3025" s="1">
        <f t="shared" si="143"/>
        <v>103</v>
      </c>
      <c r="P3025" s="5" t="s">
        <v>8302</v>
      </c>
      <c r="Q3025" s="1" t="s">
        <v>8318</v>
      </c>
      <c r="R3025" s="1" t="s">
        <v>8358</v>
      </c>
      <c r="S3025" s="9">
        <f t="shared" si="141"/>
        <v>42121.675763888888</v>
      </c>
      <c r="T3025" s="11">
        <f t="shared" si="142"/>
        <v>42166.675763888888</v>
      </c>
      <c r="U3025" s="12" t="str">
        <f>TEXT(Table1[[#This Row],[Date Created Conversion (Launched at)]],"mmmm")</f>
        <v>April</v>
      </c>
      <c r="V3025" s="12">
        <f>YEAR(Table1[[#This Row],[Date Created Conversion (Launched at)]])</f>
        <v>2015</v>
      </c>
    </row>
    <row r="3026" spans="1:22" ht="43" x14ac:dyDescent="0.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 s="8">
        <v>1349567475</v>
      </c>
      <c r="J3026" s="8">
        <v>1346975475</v>
      </c>
      <c r="K3026" t="b">
        <v>0</v>
      </c>
      <c r="L3026">
        <v>182</v>
      </c>
      <c r="M3026" t="b">
        <v>1</v>
      </c>
      <c r="N3026" s="5">
        <f>Table1[[#This Row],[pledged]]/Table1[[#This Row],[backers_count]]</f>
        <v>67.697802197802204</v>
      </c>
      <c r="O3026" s="1">
        <f t="shared" si="143"/>
        <v>246</v>
      </c>
      <c r="P3026" s="5" t="s">
        <v>8302</v>
      </c>
      <c r="Q3026" s="1" t="s">
        <v>8318</v>
      </c>
      <c r="R3026" s="1" t="s">
        <v>8358</v>
      </c>
      <c r="S3026" s="9">
        <f t="shared" si="141"/>
        <v>41158.993923611109</v>
      </c>
      <c r="T3026" s="11">
        <f t="shared" si="142"/>
        <v>41188.993923611109</v>
      </c>
      <c r="U3026" s="12" t="str">
        <f>TEXT(Table1[[#This Row],[Date Created Conversion (Launched at)]],"mmmm")</f>
        <v>September</v>
      </c>
      <c r="V3026" s="12">
        <f>YEAR(Table1[[#This Row],[Date Created Conversion (Launched at)]])</f>
        <v>2012</v>
      </c>
    </row>
    <row r="3027" spans="1:22" ht="43" x14ac:dyDescent="0.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 s="8">
        <v>1401465600</v>
      </c>
      <c r="J3027" s="8">
        <v>1399032813</v>
      </c>
      <c r="K3027" t="b">
        <v>0</v>
      </c>
      <c r="L3027">
        <v>145</v>
      </c>
      <c r="M3027" t="b">
        <v>1</v>
      </c>
      <c r="N3027" s="5">
        <f>Table1[[#This Row],[pledged]]/Table1[[#This Row],[backers_count]]</f>
        <v>52.103448275862071</v>
      </c>
      <c r="O3027" s="1">
        <f t="shared" si="143"/>
        <v>302</v>
      </c>
      <c r="P3027" s="5" t="s">
        <v>8302</v>
      </c>
      <c r="Q3027" s="1" t="s">
        <v>8318</v>
      </c>
      <c r="R3027" s="1" t="s">
        <v>8358</v>
      </c>
      <c r="S3027" s="9">
        <f t="shared" si="141"/>
        <v>41761.509409722225</v>
      </c>
      <c r="T3027" s="11">
        <f t="shared" si="142"/>
        <v>41789.666666666664</v>
      </c>
      <c r="U3027" s="12" t="str">
        <f>TEXT(Table1[[#This Row],[Date Created Conversion (Launched at)]],"mmmm")</f>
        <v>May</v>
      </c>
      <c r="V3027" s="12">
        <f>YEAR(Table1[[#This Row],[Date Created Conversion (Launched at)]])</f>
        <v>2014</v>
      </c>
    </row>
    <row r="3028" spans="1:22" ht="43" x14ac:dyDescent="0.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 s="8">
        <v>1488538892</v>
      </c>
      <c r="J3028" s="8">
        <v>1487329292</v>
      </c>
      <c r="K3028" t="b">
        <v>0</v>
      </c>
      <c r="L3028">
        <v>25</v>
      </c>
      <c r="M3028" t="b">
        <v>1</v>
      </c>
      <c r="N3028" s="5">
        <f>Table1[[#This Row],[pledged]]/Table1[[#This Row],[backers_count]]</f>
        <v>51.6</v>
      </c>
      <c r="O3028" s="1">
        <f t="shared" si="143"/>
        <v>143</v>
      </c>
      <c r="P3028" s="5" t="s">
        <v>8302</v>
      </c>
      <c r="Q3028" s="1" t="s">
        <v>8318</v>
      </c>
      <c r="R3028" s="1" t="s">
        <v>8358</v>
      </c>
      <c r="S3028" s="9">
        <f t="shared" si="141"/>
        <v>42783.459398148145</v>
      </c>
      <c r="T3028" s="11">
        <f t="shared" si="142"/>
        <v>42797.459398148145</v>
      </c>
      <c r="U3028" s="12" t="str">
        <f>TEXT(Table1[[#This Row],[Date Created Conversion (Launched at)]],"mmmm")</f>
        <v>February</v>
      </c>
      <c r="V3028" s="12">
        <f>YEAR(Table1[[#This Row],[Date Created Conversion (Launched at)]])</f>
        <v>2017</v>
      </c>
    </row>
    <row r="3029" spans="1:22" ht="43" x14ac:dyDescent="0.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 s="8">
        <v>1426866851</v>
      </c>
      <c r="J3029" s="8">
        <v>1424278451</v>
      </c>
      <c r="K3029" t="b">
        <v>0</v>
      </c>
      <c r="L3029">
        <v>320</v>
      </c>
      <c r="M3029" t="b">
        <v>1</v>
      </c>
      <c r="N3029" s="5">
        <f>Table1[[#This Row],[pledged]]/Table1[[#This Row],[backers_count]]</f>
        <v>164.3</v>
      </c>
      <c r="O3029" s="1">
        <f t="shared" si="143"/>
        <v>131</v>
      </c>
      <c r="P3029" s="5" t="s">
        <v>8302</v>
      </c>
      <c r="Q3029" s="1" t="s">
        <v>8318</v>
      </c>
      <c r="R3029" s="1" t="s">
        <v>8358</v>
      </c>
      <c r="S3029" s="9">
        <f t="shared" si="141"/>
        <v>42053.704293981486</v>
      </c>
      <c r="T3029" s="11">
        <f t="shared" si="142"/>
        <v>42083.662627314814</v>
      </c>
      <c r="U3029" s="12" t="str">
        <f>TEXT(Table1[[#This Row],[Date Created Conversion (Launched at)]],"mmmm")</f>
        <v>February</v>
      </c>
      <c r="V3029" s="12">
        <f>YEAR(Table1[[#This Row],[Date Created Conversion (Launched at)]])</f>
        <v>2015</v>
      </c>
    </row>
    <row r="3030" spans="1:22" ht="28.7" x14ac:dyDescent="0.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 s="8">
        <v>1471242025</v>
      </c>
      <c r="J3030" s="8">
        <v>1468650025</v>
      </c>
      <c r="K3030" t="b">
        <v>0</v>
      </c>
      <c r="L3030">
        <v>99</v>
      </c>
      <c r="M3030" t="b">
        <v>1</v>
      </c>
      <c r="N3030" s="5">
        <f>Table1[[#This Row],[pledged]]/Table1[[#This Row],[backers_count]]</f>
        <v>84.858585858585855</v>
      </c>
      <c r="O3030" s="1">
        <f t="shared" si="143"/>
        <v>168</v>
      </c>
      <c r="P3030" s="5" t="s">
        <v>8302</v>
      </c>
      <c r="Q3030" s="1" t="s">
        <v>8318</v>
      </c>
      <c r="R3030" s="1" t="s">
        <v>8358</v>
      </c>
      <c r="S3030" s="9">
        <f t="shared" si="141"/>
        <v>42567.264178240745</v>
      </c>
      <c r="T3030" s="11">
        <f t="shared" si="142"/>
        <v>42597.264178240745</v>
      </c>
      <c r="U3030" s="12" t="str">
        <f>TEXT(Table1[[#This Row],[Date Created Conversion (Launched at)]],"mmmm")</f>
        <v>July</v>
      </c>
      <c r="V3030" s="12">
        <f>YEAR(Table1[[#This Row],[Date Created Conversion (Launched at)]])</f>
        <v>2016</v>
      </c>
    </row>
    <row r="3031" spans="1:22" ht="43" x14ac:dyDescent="0.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 s="8">
        <v>1416285300</v>
      </c>
      <c r="J3031" s="8">
        <v>1413824447</v>
      </c>
      <c r="K3031" t="b">
        <v>0</v>
      </c>
      <c r="L3031">
        <v>348</v>
      </c>
      <c r="M3031" t="b">
        <v>1</v>
      </c>
      <c r="N3031" s="5">
        <f>Table1[[#This Row],[pledged]]/Table1[[#This Row],[backers_count]]</f>
        <v>94.548850574712645</v>
      </c>
      <c r="O3031" s="1">
        <f t="shared" si="143"/>
        <v>110</v>
      </c>
      <c r="P3031" s="5" t="s">
        <v>8302</v>
      </c>
      <c r="Q3031" s="1" t="s">
        <v>8318</v>
      </c>
      <c r="R3031" s="1" t="s">
        <v>8358</v>
      </c>
      <c r="S3031" s="9">
        <f t="shared" si="141"/>
        <v>41932.708877314813</v>
      </c>
      <c r="T3031" s="11">
        <f t="shared" si="142"/>
        <v>41961.190972222219</v>
      </c>
      <c r="U3031" s="12" t="str">
        <f>TEXT(Table1[[#This Row],[Date Created Conversion (Launched at)]],"mmmm")</f>
        <v>October</v>
      </c>
      <c r="V3031" s="12">
        <f>YEAR(Table1[[#This Row],[Date Created Conversion (Launched at)]])</f>
        <v>2014</v>
      </c>
    </row>
    <row r="3032" spans="1:22" ht="43" x14ac:dyDescent="0.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 s="8">
        <v>1442426171</v>
      </c>
      <c r="J3032" s="8">
        <v>1439834171</v>
      </c>
      <c r="K3032" t="b">
        <v>0</v>
      </c>
      <c r="L3032">
        <v>41</v>
      </c>
      <c r="M3032" t="b">
        <v>1</v>
      </c>
      <c r="N3032" s="5">
        <f>Table1[[#This Row],[pledged]]/Table1[[#This Row],[backers_count]]</f>
        <v>45.536585365853661</v>
      </c>
      <c r="O3032" s="1">
        <f t="shared" si="143"/>
        <v>107</v>
      </c>
      <c r="P3032" s="5" t="s">
        <v>8302</v>
      </c>
      <c r="Q3032" s="1" t="s">
        <v>8318</v>
      </c>
      <c r="R3032" s="1" t="s">
        <v>8358</v>
      </c>
      <c r="S3032" s="9">
        <f t="shared" si="141"/>
        <v>42233.747349537036</v>
      </c>
      <c r="T3032" s="11">
        <f t="shared" si="142"/>
        <v>42263.747349537036</v>
      </c>
      <c r="U3032" s="12" t="str">
        <f>TEXT(Table1[[#This Row],[Date Created Conversion (Launched at)]],"mmmm")</f>
        <v>August</v>
      </c>
      <c r="V3032" s="12">
        <f>YEAR(Table1[[#This Row],[Date Created Conversion (Launched at)]])</f>
        <v>2015</v>
      </c>
    </row>
    <row r="3033" spans="1:22" ht="71.7" x14ac:dyDescent="0.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 s="8">
        <v>1476479447</v>
      </c>
      <c r="J3033" s="8">
        <v>1471295447</v>
      </c>
      <c r="K3033" t="b">
        <v>0</v>
      </c>
      <c r="L3033">
        <v>29</v>
      </c>
      <c r="M3033" t="b">
        <v>1</v>
      </c>
      <c r="N3033" s="5">
        <f>Table1[[#This Row],[pledged]]/Table1[[#This Row],[backers_count]]</f>
        <v>51.724137931034484</v>
      </c>
      <c r="O3033" s="1">
        <f t="shared" si="143"/>
        <v>100</v>
      </c>
      <c r="P3033" s="5" t="s">
        <v>8302</v>
      </c>
      <c r="Q3033" s="1" t="s">
        <v>8318</v>
      </c>
      <c r="R3033" s="1" t="s">
        <v>8358</v>
      </c>
      <c r="S3033" s="9">
        <f t="shared" si="141"/>
        <v>42597.882488425923</v>
      </c>
      <c r="T3033" s="11">
        <f t="shared" si="142"/>
        <v>42657.882488425923</v>
      </c>
      <c r="U3033" s="12" t="str">
        <f>TEXT(Table1[[#This Row],[Date Created Conversion (Launched at)]],"mmmm")</f>
        <v>August</v>
      </c>
      <c r="V3033" s="12">
        <f>YEAR(Table1[[#This Row],[Date Created Conversion (Launched at)]])</f>
        <v>2016</v>
      </c>
    </row>
    <row r="3034" spans="1:22" ht="43" x14ac:dyDescent="0.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 s="8">
        <v>1441933459</v>
      </c>
      <c r="J3034" s="8">
        <v>1439341459</v>
      </c>
      <c r="K3034" t="b">
        <v>0</v>
      </c>
      <c r="L3034">
        <v>25</v>
      </c>
      <c r="M3034" t="b">
        <v>1</v>
      </c>
      <c r="N3034" s="5">
        <f>Table1[[#This Row],[pledged]]/Table1[[#This Row],[backers_count]]</f>
        <v>50.88</v>
      </c>
      <c r="O3034" s="1">
        <f t="shared" si="143"/>
        <v>127</v>
      </c>
      <c r="P3034" s="5" t="s">
        <v>8302</v>
      </c>
      <c r="Q3034" s="1" t="s">
        <v>8318</v>
      </c>
      <c r="R3034" s="1" t="s">
        <v>8358</v>
      </c>
      <c r="S3034" s="9">
        <f t="shared" si="141"/>
        <v>42228.044664351852</v>
      </c>
      <c r="T3034" s="11">
        <f t="shared" si="142"/>
        <v>42258.044664351852</v>
      </c>
      <c r="U3034" s="12" t="str">
        <f>TEXT(Table1[[#This Row],[Date Created Conversion (Launched at)]],"mmmm")</f>
        <v>August</v>
      </c>
      <c r="V3034" s="12">
        <f>YEAR(Table1[[#This Row],[Date Created Conversion (Launched at)]])</f>
        <v>2015</v>
      </c>
    </row>
    <row r="3035" spans="1:22" ht="43" x14ac:dyDescent="0.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 s="8">
        <v>1471487925</v>
      </c>
      <c r="J3035" s="8">
        <v>1468895925</v>
      </c>
      <c r="K3035" t="b">
        <v>0</v>
      </c>
      <c r="L3035">
        <v>23</v>
      </c>
      <c r="M3035" t="b">
        <v>1</v>
      </c>
      <c r="N3035" s="5">
        <f>Table1[[#This Row],[pledged]]/Table1[[#This Row],[backers_count]]</f>
        <v>191.13043478260869</v>
      </c>
      <c r="O3035" s="1">
        <f t="shared" si="143"/>
        <v>147</v>
      </c>
      <c r="P3035" s="5" t="s">
        <v>8302</v>
      </c>
      <c r="Q3035" s="1" t="s">
        <v>8318</v>
      </c>
      <c r="R3035" s="1" t="s">
        <v>8358</v>
      </c>
      <c r="S3035" s="9">
        <f t="shared" si="141"/>
        <v>42570.110243055555</v>
      </c>
      <c r="T3035" s="11">
        <f t="shared" si="142"/>
        <v>42600.110243055555</v>
      </c>
      <c r="U3035" s="12" t="str">
        <f>TEXT(Table1[[#This Row],[Date Created Conversion (Launched at)]],"mmmm")</f>
        <v>July</v>
      </c>
      <c r="V3035" s="12">
        <f>YEAR(Table1[[#This Row],[Date Created Conversion (Launched at)]])</f>
        <v>2016</v>
      </c>
    </row>
    <row r="3036" spans="1:22" ht="57.35" x14ac:dyDescent="0.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 s="8">
        <v>1477972740</v>
      </c>
      <c r="J3036" s="8">
        <v>1475326255</v>
      </c>
      <c r="K3036" t="b">
        <v>0</v>
      </c>
      <c r="L3036">
        <v>1260</v>
      </c>
      <c r="M3036" t="b">
        <v>1</v>
      </c>
      <c r="N3036" s="5">
        <f>Table1[[#This Row],[pledged]]/Table1[[#This Row],[backers_count]]</f>
        <v>89.314285714285717</v>
      </c>
      <c r="O3036" s="1">
        <f t="shared" si="143"/>
        <v>113</v>
      </c>
      <c r="P3036" s="5" t="s">
        <v>8302</v>
      </c>
      <c r="Q3036" s="1" t="s">
        <v>8318</v>
      </c>
      <c r="R3036" s="1" t="s">
        <v>8358</v>
      </c>
      <c r="S3036" s="9">
        <f t="shared" si="141"/>
        <v>42644.535358796296</v>
      </c>
      <c r="T3036" s="11">
        <f t="shared" si="142"/>
        <v>42675.165972222225</v>
      </c>
      <c r="U3036" s="12" t="str">
        <f>TEXT(Table1[[#This Row],[Date Created Conversion (Launched at)]],"mmmm")</f>
        <v>October</v>
      </c>
      <c r="V3036" s="12">
        <f>YEAR(Table1[[#This Row],[Date Created Conversion (Launched at)]])</f>
        <v>2016</v>
      </c>
    </row>
    <row r="3037" spans="1:22" ht="28.7" x14ac:dyDescent="0.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 s="8">
        <v>1367674009</v>
      </c>
      <c r="J3037" s="8">
        <v>1365082009</v>
      </c>
      <c r="K3037" t="b">
        <v>0</v>
      </c>
      <c r="L3037">
        <v>307</v>
      </c>
      <c r="M3037" t="b">
        <v>1</v>
      </c>
      <c r="N3037" s="5">
        <f>Table1[[#This Row],[pledged]]/Table1[[#This Row],[backers_count]]</f>
        <v>88.588631921824103</v>
      </c>
      <c r="O3037" s="1">
        <f t="shared" si="143"/>
        <v>109</v>
      </c>
      <c r="P3037" s="5" t="s">
        <v>8302</v>
      </c>
      <c r="Q3037" s="1" t="s">
        <v>8318</v>
      </c>
      <c r="R3037" s="1" t="s">
        <v>8358</v>
      </c>
      <c r="S3037" s="9">
        <f t="shared" si="141"/>
        <v>41368.560289351852</v>
      </c>
      <c r="T3037" s="11">
        <f t="shared" si="142"/>
        <v>41398.560289351852</v>
      </c>
      <c r="U3037" s="12" t="str">
        <f>TEXT(Table1[[#This Row],[Date Created Conversion (Launched at)]],"mmmm")</f>
        <v>April</v>
      </c>
      <c r="V3037" s="12">
        <f>YEAR(Table1[[#This Row],[Date Created Conversion (Launched at)]])</f>
        <v>2013</v>
      </c>
    </row>
    <row r="3038" spans="1:22" ht="43" x14ac:dyDescent="0.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 s="8">
        <v>1376654340</v>
      </c>
      <c r="J3038" s="8">
        <v>1373568644</v>
      </c>
      <c r="K3038" t="b">
        <v>0</v>
      </c>
      <c r="L3038">
        <v>329</v>
      </c>
      <c r="M3038" t="b">
        <v>1</v>
      </c>
      <c r="N3038" s="5">
        <f>Table1[[#This Row],[pledged]]/Table1[[#This Row],[backers_count]]</f>
        <v>96.300911854103347</v>
      </c>
      <c r="O3038" s="1">
        <f t="shared" si="143"/>
        <v>127</v>
      </c>
      <c r="P3038" s="5" t="s">
        <v>8302</v>
      </c>
      <c r="Q3038" s="1" t="s">
        <v>8318</v>
      </c>
      <c r="R3038" s="1" t="s">
        <v>8358</v>
      </c>
      <c r="S3038" s="9">
        <f t="shared" si="141"/>
        <v>41466.785231481481</v>
      </c>
      <c r="T3038" s="11">
        <f t="shared" si="142"/>
        <v>41502.499305555553</v>
      </c>
      <c r="U3038" s="12" t="str">
        <f>TEXT(Table1[[#This Row],[Date Created Conversion (Launched at)]],"mmmm")</f>
        <v>July</v>
      </c>
      <c r="V3038" s="12">
        <f>YEAR(Table1[[#This Row],[Date Created Conversion (Launched at)]])</f>
        <v>2013</v>
      </c>
    </row>
    <row r="3039" spans="1:22" ht="57.35" x14ac:dyDescent="0.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 s="8">
        <v>1285995540</v>
      </c>
      <c r="J3039" s="8">
        <v>1279574773</v>
      </c>
      <c r="K3039" t="b">
        <v>0</v>
      </c>
      <c r="L3039">
        <v>32</v>
      </c>
      <c r="M3039" t="b">
        <v>1</v>
      </c>
      <c r="N3039" s="5">
        <f>Table1[[#This Row],[pledged]]/Table1[[#This Row],[backers_count]]</f>
        <v>33.3125</v>
      </c>
      <c r="O3039" s="1">
        <f t="shared" si="143"/>
        <v>213</v>
      </c>
      <c r="P3039" s="5" t="s">
        <v>8302</v>
      </c>
      <c r="Q3039" s="1" t="s">
        <v>8318</v>
      </c>
      <c r="R3039" s="1" t="s">
        <v>8358</v>
      </c>
      <c r="S3039" s="9">
        <f t="shared" si="141"/>
        <v>40378.893206018518</v>
      </c>
      <c r="T3039" s="11">
        <f t="shared" si="142"/>
        <v>40453.207638888889</v>
      </c>
      <c r="U3039" s="12" t="str">
        <f>TEXT(Table1[[#This Row],[Date Created Conversion (Launched at)]],"mmmm")</f>
        <v>July</v>
      </c>
      <c r="V3039" s="12">
        <f>YEAR(Table1[[#This Row],[Date Created Conversion (Launched at)]])</f>
        <v>2010</v>
      </c>
    </row>
    <row r="3040" spans="1:22" ht="43" x14ac:dyDescent="0.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 s="8">
        <v>1457071397</v>
      </c>
      <c r="J3040" s="8">
        <v>1451887397</v>
      </c>
      <c r="K3040" t="b">
        <v>0</v>
      </c>
      <c r="L3040">
        <v>27</v>
      </c>
      <c r="M3040" t="b">
        <v>1</v>
      </c>
      <c r="N3040" s="5">
        <f>Table1[[#This Row],[pledged]]/Table1[[#This Row],[backers_count]]</f>
        <v>37.222222222222221</v>
      </c>
      <c r="O3040" s="1">
        <f t="shared" si="143"/>
        <v>101</v>
      </c>
      <c r="P3040" s="5" t="s">
        <v>8302</v>
      </c>
      <c r="Q3040" s="1" t="s">
        <v>8318</v>
      </c>
      <c r="R3040" s="1" t="s">
        <v>8358</v>
      </c>
      <c r="S3040" s="9">
        <f t="shared" si="141"/>
        <v>42373.252280092594</v>
      </c>
      <c r="T3040" s="11">
        <f t="shared" si="142"/>
        <v>42433.252280092594</v>
      </c>
      <c r="U3040" s="12" t="str">
        <f>TEXT(Table1[[#This Row],[Date Created Conversion (Launched at)]],"mmmm")</f>
        <v>January</v>
      </c>
      <c r="V3040" s="12">
        <f>YEAR(Table1[[#This Row],[Date Created Conversion (Launched at)]])</f>
        <v>2016</v>
      </c>
    </row>
    <row r="3041" spans="1:22" ht="43" x14ac:dyDescent="0.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 s="8">
        <v>1388303940</v>
      </c>
      <c r="J3041" s="8">
        <v>1386011038</v>
      </c>
      <c r="K3041" t="b">
        <v>0</v>
      </c>
      <c r="L3041">
        <v>236</v>
      </c>
      <c r="M3041" t="b">
        <v>1</v>
      </c>
      <c r="N3041" s="5">
        <f>Table1[[#This Row],[pledged]]/Table1[[#This Row],[backers_count]]</f>
        <v>92.130423728813554</v>
      </c>
      <c r="O3041" s="1">
        <f t="shared" si="143"/>
        <v>109</v>
      </c>
      <c r="P3041" s="5" t="s">
        <v>8302</v>
      </c>
      <c r="Q3041" s="1" t="s">
        <v>8318</v>
      </c>
      <c r="R3041" s="1" t="s">
        <v>8358</v>
      </c>
      <c r="S3041" s="9">
        <f t="shared" si="141"/>
        <v>41610.794421296298</v>
      </c>
      <c r="T3041" s="11">
        <f t="shared" si="142"/>
        <v>41637.332638888889</v>
      </c>
      <c r="U3041" s="12" t="str">
        <f>TEXT(Table1[[#This Row],[Date Created Conversion (Launched at)]],"mmmm")</f>
        <v>December</v>
      </c>
      <c r="V3041" s="12">
        <f>YEAR(Table1[[#This Row],[Date Created Conversion (Launched at)]])</f>
        <v>2013</v>
      </c>
    </row>
    <row r="3042" spans="1:22" ht="43" x14ac:dyDescent="0.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 s="8">
        <v>1435359600</v>
      </c>
      <c r="J3042" s="8">
        <v>1434999621</v>
      </c>
      <c r="K3042" t="b">
        <v>0</v>
      </c>
      <c r="L3042">
        <v>42</v>
      </c>
      <c r="M3042" t="b">
        <v>1</v>
      </c>
      <c r="N3042" s="5">
        <f>Table1[[#This Row],[pledged]]/Table1[[#This Row],[backers_count]]</f>
        <v>76.785714285714292</v>
      </c>
      <c r="O3042" s="1">
        <f t="shared" si="143"/>
        <v>108</v>
      </c>
      <c r="P3042" s="5" t="s">
        <v>8302</v>
      </c>
      <c r="Q3042" s="1" t="s">
        <v>8318</v>
      </c>
      <c r="R3042" s="1" t="s">
        <v>8358</v>
      </c>
      <c r="S3042" s="9">
        <f t="shared" si="141"/>
        <v>42177.791909722218</v>
      </c>
      <c r="T3042" s="11">
        <f t="shared" si="142"/>
        <v>42181.958333333328</v>
      </c>
      <c r="U3042" s="12" t="str">
        <f>TEXT(Table1[[#This Row],[Date Created Conversion (Launched at)]],"mmmm")</f>
        <v>June</v>
      </c>
      <c r="V3042" s="12">
        <f>YEAR(Table1[[#This Row],[Date Created Conversion (Launched at)]])</f>
        <v>2015</v>
      </c>
    </row>
    <row r="3043" spans="1:22" ht="28.7" x14ac:dyDescent="0.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 s="8">
        <v>1453323048</v>
      </c>
      <c r="J3043" s="8">
        <v>1450731048</v>
      </c>
      <c r="K3043" t="b">
        <v>0</v>
      </c>
      <c r="L3043">
        <v>95</v>
      </c>
      <c r="M3043" t="b">
        <v>1</v>
      </c>
      <c r="N3043" s="5">
        <f>Table1[[#This Row],[pledged]]/Table1[[#This Row],[backers_count]]</f>
        <v>96.526315789473685</v>
      </c>
      <c r="O3043" s="1">
        <f t="shared" si="143"/>
        <v>110</v>
      </c>
      <c r="P3043" s="5" t="s">
        <v>8302</v>
      </c>
      <c r="Q3043" s="1" t="s">
        <v>8318</v>
      </c>
      <c r="R3043" s="1" t="s">
        <v>8358</v>
      </c>
      <c r="S3043" s="9">
        <f t="shared" si="141"/>
        <v>42359.868611111116</v>
      </c>
      <c r="T3043" s="11">
        <f t="shared" si="142"/>
        <v>42389.868611111116</v>
      </c>
      <c r="U3043" s="12" t="str">
        <f>TEXT(Table1[[#This Row],[Date Created Conversion (Launched at)]],"mmmm")</f>
        <v>December</v>
      </c>
      <c r="V3043" s="12">
        <f>YEAR(Table1[[#This Row],[Date Created Conversion (Launched at)]])</f>
        <v>2015</v>
      </c>
    </row>
    <row r="3044" spans="1:22" ht="43" x14ac:dyDescent="0.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 s="8">
        <v>1444149047</v>
      </c>
      <c r="J3044" s="8">
        <v>1441557047</v>
      </c>
      <c r="K3044" t="b">
        <v>0</v>
      </c>
      <c r="L3044">
        <v>37</v>
      </c>
      <c r="M3044" t="b">
        <v>1</v>
      </c>
      <c r="N3044" s="5">
        <f>Table1[[#This Row],[pledged]]/Table1[[#This Row],[backers_count]]</f>
        <v>51.891891891891895</v>
      </c>
      <c r="O3044" s="1">
        <f t="shared" si="143"/>
        <v>128</v>
      </c>
      <c r="P3044" s="5" t="s">
        <v>8302</v>
      </c>
      <c r="Q3044" s="1" t="s">
        <v>8318</v>
      </c>
      <c r="R3044" s="1" t="s">
        <v>8358</v>
      </c>
      <c r="S3044" s="9">
        <f t="shared" si="141"/>
        <v>42253.688043981485</v>
      </c>
      <c r="T3044" s="11">
        <f t="shared" si="142"/>
        <v>42283.688043981485</v>
      </c>
      <c r="U3044" s="12" t="str">
        <f>TEXT(Table1[[#This Row],[Date Created Conversion (Launched at)]],"mmmm")</f>
        <v>September</v>
      </c>
      <c r="V3044" s="12">
        <f>YEAR(Table1[[#This Row],[Date Created Conversion (Launched at)]])</f>
        <v>2015</v>
      </c>
    </row>
    <row r="3045" spans="1:22" ht="43" x14ac:dyDescent="0.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 s="8">
        <v>1429152600</v>
      </c>
      <c r="J3045" s="8">
        <v>1426815699</v>
      </c>
      <c r="K3045" t="b">
        <v>0</v>
      </c>
      <c r="L3045">
        <v>128</v>
      </c>
      <c r="M3045" t="b">
        <v>1</v>
      </c>
      <c r="N3045" s="5">
        <f>Table1[[#This Row],[pledged]]/Table1[[#This Row],[backers_count]]</f>
        <v>128.9140625</v>
      </c>
      <c r="O3045" s="1">
        <f t="shared" si="143"/>
        <v>110</v>
      </c>
      <c r="P3045" s="5" t="s">
        <v>8302</v>
      </c>
      <c r="Q3045" s="1" t="s">
        <v>8318</v>
      </c>
      <c r="R3045" s="1" t="s">
        <v>8358</v>
      </c>
      <c r="S3045" s="9">
        <f t="shared" si="141"/>
        <v>42083.070590277777</v>
      </c>
      <c r="T3045" s="11">
        <f t="shared" si="142"/>
        <v>42110.118055555555</v>
      </c>
      <c r="U3045" s="12" t="str">
        <f>TEXT(Table1[[#This Row],[Date Created Conversion (Launched at)]],"mmmm")</f>
        <v>March</v>
      </c>
      <c r="V3045" s="12">
        <f>YEAR(Table1[[#This Row],[Date Created Conversion (Launched at)]])</f>
        <v>2015</v>
      </c>
    </row>
    <row r="3046" spans="1:22" ht="43" x14ac:dyDescent="0.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 s="8">
        <v>1454433998</v>
      </c>
      <c r="J3046" s="8">
        <v>1453137998</v>
      </c>
      <c r="K3046" t="b">
        <v>0</v>
      </c>
      <c r="L3046">
        <v>156</v>
      </c>
      <c r="M3046" t="b">
        <v>1</v>
      </c>
      <c r="N3046" s="5">
        <f>Table1[[#This Row],[pledged]]/Table1[[#This Row],[backers_count]]</f>
        <v>84.108974358974365</v>
      </c>
      <c r="O3046" s="1">
        <f t="shared" si="143"/>
        <v>109</v>
      </c>
      <c r="P3046" s="5" t="s">
        <v>8302</v>
      </c>
      <c r="Q3046" s="1" t="s">
        <v>8318</v>
      </c>
      <c r="R3046" s="1" t="s">
        <v>8358</v>
      </c>
      <c r="S3046" s="9">
        <f t="shared" si="141"/>
        <v>42387.7268287037</v>
      </c>
      <c r="T3046" s="11">
        <f t="shared" si="142"/>
        <v>42402.7268287037</v>
      </c>
      <c r="U3046" s="12" t="str">
        <f>TEXT(Table1[[#This Row],[Date Created Conversion (Launched at)]],"mmmm")</f>
        <v>January</v>
      </c>
      <c r="V3046" s="12">
        <f>YEAR(Table1[[#This Row],[Date Created Conversion (Launched at)]])</f>
        <v>2016</v>
      </c>
    </row>
    <row r="3047" spans="1:22" ht="43" x14ac:dyDescent="0.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 s="8">
        <v>1408679055</v>
      </c>
      <c r="J3047" s="8">
        <v>1406087055</v>
      </c>
      <c r="K3047" t="b">
        <v>0</v>
      </c>
      <c r="L3047">
        <v>64</v>
      </c>
      <c r="M3047" t="b">
        <v>1</v>
      </c>
      <c r="N3047" s="5">
        <f>Table1[[#This Row],[pledged]]/Table1[[#This Row],[backers_count]]</f>
        <v>82.941562500000003</v>
      </c>
      <c r="O3047" s="1">
        <f t="shared" si="143"/>
        <v>133</v>
      </c>
      <c r="P3047" s="5" t="s">
        <v>8302</v>
      </c>
      <c r="Q3047" s="1" t="s">
        <v>8318</v>
      </c>
      <c r="R3047" s="1" t="s">
        <v>8358</v>
      </c>
      <c r="S3047" s="9">
        <f t="shared" si="141"/>
        <v>41843.155729166669</v>
      </c>
      <c r="T3047" s="11">
        <f t="shared" si="142"/>
        <v>41873.155729166669</v>
      </c>
      <c r="U3047" s="12" t="str">
        <f>TEXT(Table1[[#This Row],[Date Created Conversion (Launched at)]],"mmmm")</f>
        <v>July</v>
      </c>
      <c r="V3047" s="12">
        <f>YEAR(Table1[[#This Row],[Date Created Conversion (Launched at)]])</f>
        <v>2014</v>
      </c>
    </row>
    <row r="3048" spans="1:22" ht="43" x14ac:dyDescent="0.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 s="8">
        <v>1410324720</v>
      </c>
      <c r="J3048" s="8">
        <v>1407784586</v>
      </c>
      <c r="K3048" t="b">
        <v>0</v>
      </c>
      <c r="L3048">
        <v>58</v>
      </c>
      <c r="M3048" t="b">
        <v>1</v>
      </c>
      <c r="N3048" s="5">
        <f>Table1[[#This Row],[pledged]]/Table1[[#This Row],[backers_count]]</f>
        <v>259.94827586206895</v>
      </c>
      <c r="O3048" s="1">
        <f t="shared" si="143"/>
        <v>191</v>
      </c>
      <c r="P3048" s="5" t="s">
        <v>8302</v>
      </c>
      <c r="Q3048" s="1" t="s">
        <v>8318</v>
      </c>
      <c r="R3048" s="1" t="s">
        <v>8358</v>
      </c>
      <c r="S3048" s="9">
        <f t="shared" si="141"/>
        <v>41862.803078703706</v>
      </c>
      <c r="T3048" s="11">
        <f t="shared" si="142"/>
        <v>41892.202777777777</v>
      </c>
      <c r="U3048" s="12" t="str">
        <f>TEXT(Table1[[#This Row],[Date Created Conversion (Launched at)]],"mmmm")</f>
        <v>August</v>
      </c>
      <c r="V3048" s="12">
        <f>YEAR(Table1[[#This Row],[Date Created Conversion (Launched at)]])</f>
        <v>2014</v>
      </c>
    </row>
    <row r="3049" spans="1:22" ht="43" x14ac:dyDescent="0.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 s="8">
        <v>1461762960</v>
      </c>
      <c r="J3049" s="8">
        <v>1457999054</v>
      </c>
      <c r="K3049" t="b">
        <v>0</v>
      </c>
      <c r="L3049">
        <v>20</v>
      </c>
      <c r="M3049" t="b">
        <v>1</v>
      </c>
      <c r="N3049" s="5">
        <f>Table1[[#This Row],[pledged]]/Table1[[#This Row],[backers_count]]</f>
        <v>37.25</v>
      </c>
      <c r="O3049" s="1">
        <f t="shared" si="143"/>
        <v>149</v>
      </c>
      <c r="P3049" s="5" t="s">
        <v>8302</v>
      </c>
      <c r="Q3049" s="1" t="s">
        <v>8318</v>
      </c>
      <c r="R3049" s="1" t="s">
        <v>8358</v>
      </c>
      <c r="S3049" s="9">
        <f t="shared" si="141"/>
        <v>42443.989050925928</v>
      </c>
      <c r="T3049" s="11">
        <f t="shared" si="142"/>
        <v>42487.552777777775</v>
      </c>
      <c r="U3049" s="12" t="str">
        <f>TEXT(Table1[[#This Row],[Date Created Conversion (Launched at)]],"mmmm")</f>
        <v>March</v>
      </c>
      <c r="V3049" s="12">
        <f>YEAR(Table1[[#This Row],[Date Created Conversion (Launched at)]])</f>
        <v>2016</v>
      </c>
    </row>
    <row r="3050" spans="1:22" ht="43" x14ac:dyDescent="0.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 s="8">
        <v>1420060920</v>
      </c>
      <c r="J3050" s="8">
        <v>1417556262</v>
      </c>
      <c r="K3050" t="b">
        <v>0</v>
      </c>
      <c r="L3050">
        <v>47</v>
      </c>
      <c r="M3050" t="b">
        <v>1</v>
      </c>
      <c r="N3050" s="5">
        <f>Table1[[#This Row],[pledged]]/Table1[[#This Row],[backers_count]]</f>
        <v>177.02127659574469</v>
      </c>
      <c r="O3050" s="1">
        <f t="shared" si="143"/>
        <v>166</v>
      </c>
      <c r="P3050" s="5" t="s">
        <v>8302</v>
      </c>
      <c r="Q3050" s="1" t="s">
        <v>8318</v>
      </c>
      <c r="R3050" s="1" t="s">
        <v>8358</v>
      </c>
      <c r="S3050" s="9">
        <f t="shared" si="141"/>
        <v>41975.901180555556</v>
      </c>
      <c r="T3050" s="11">
        <f t="shared" si="142"/>
        <v>42004.890277777777</v>
      </c>
      <c r="U3050" s="12" t="str">
        <f>TEXT(Table1[[#This Row],[Date Created Conversion (Launched at)]],"mmmm")</f>
        <v>December</v>
      </c>
      <c r="V3050" s="12">
        <f>YEAR(Table1[[#This Row],[Date Created Conversion (Launched at)]])</f>
        <v>2014</v>
      </c>
    </row>
    <row r="3051" spans="1:22" ht="43" x14ac:dyDescent="0.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 s="8">
        <v>1434241255</v>
      </c>
      <c r="J3051" s="8">
        <v>1431649255</v>
      </c>
      <c r="K3051" t="b">
        <v>0</v>
      </c>
      <c r="L3051">
        <v>54</v>
      </c>
      <c r="M3051" t="b">
        <v>1</v>
      </c>
      <c r="N3051" s="5">
        <f>Table1[[#This Row],[pledged]]/Table1[[#This Row],[backers_count]]</f>
        <v>74.074074074074076</v>
      </c>
      <c r="O3051" s="1">
        <f t="shared" si="143"/>
        <v>107</v>
      </c>
      <c r="P3051" s="5" t="s">
        <v>8302</v>
      </c>
      <c r="Q3051" s="1" t="s">
        <v>8318</v>
      </c>
      <c r="R3051" s="1" t="s">
        <v>8358</v>
      </c>
      <c r="S3051" s="9">
        <f t="shared" si="141"/>
        <v>42139.014525462961</v>
      </c>
      <c r="T3051" s="11">
        <f t="shared" si="142"/>
        <v>42169.014525462961</v>
      </c>
      <c r="U3051" s="12" t="str">
        <f>TEXT(Table1[[#This Row],[Date Created Conversion (Launched at)]],"mmmm")</f>
        <v>May</v>
      </c>
      <c r="V3051" s="12">
        <f>YEAR(Table1[[#This Row],[Date Created Conversion (Launched at)]])</f>
        <v>2015</v>
      </c>
    </row>
    <row r="3052" spans="1:22" ht="28.7" x14ac:dyDescent="0.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 s="8">
        <v>1462420960</v>
      </c>
      <c r="J3052" s="8">
        <v>1459828960</v>
      </c>
      <c r="K3052" t="b">
        <v>0</v>
      </c>
      <c r="L3052">
        <v>9</v>
      </c>
      <c r="M3052" t="b">
        <v>1</v>
      </c>
      <c r="N3052" s="5">
        <f>Table1[[#This Row],[pledged]]/Table1[[#This Row],[backers_count]]</f>
        <v>70.666666666666671</v>
      </c>
      <c r="O3052" s="1">
        <f t="shared" si="143"/>
        <v>106</v>
      </c>
      <c r="P3052" s="5" t="s">
        <v>8302</v>
      </c>
      <c r="Q3052" s="1" t="s">
        <v>8318</v>
      </c>
      <c r="R3052" s="1" t="s">
        <v>8358</v>
      </c>
      <c r="S3052" s="9">
        <f t="shared" si="141"/>
        <v>42465.16851851852</v>
      </c>
      <c r="T3052" s="11">
        <f t="shared" si="142"/>
        <v>42495.16851851852</v>
      </c>
      <c r="U3052" s="12" t="str">
        <f>TEXT(Table1[[#This Row],[Date Created Conversion (Launched at)]],"mmmm")</f>
        <v>April</v>
      </c>
      <c r="V3052" s="12">
        <f>YEAR(Table1[[#This Row],[Date Created Conversion (Launched at)]])</f>
        <v>2016</v>
      </c>
    </row>
    <row r="3053" spans="1:22" ht="43" x14ac:dyDescent="0.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 s="8">
        <v>1486547945</v>
      </c>
      <c r="J3053" s="8">
        <v>1483955945</v>
      </c>
      <c r="K3053" t="b">
        <v>1</v>
      </c>
      <c r="L3053">
        <v>35</v>
      </c>
      <c r="M3053" t="b">
        <v>0</v>
      </c>
      <c r="N3053" s="5">
        <f>Table1[[#This Row],[pledged]]/Table1[[#This Row],[backers_count]]</f>
        <v>23.62857142857143</v>
      </c>
      <c r="O3053" s="1">
        <f t="shared" si="143"/>
        <v>24</v>
      </c>
      <c r="P3053" s="5" t="s">
        <v>8302</v>
      </c>
      <c r="Q3053" s="1" t="s">
        <v>8318</v>
      </c>
      <c r="R3053" s="1" t="s">
        <v>8358</v>
      </c>
      <c r="S3053" s="9">
        <f t="shared" si="141"/>
        <v>42744.416030092594</v>
      </c>
      <c r="T3053" s="11">
        <f t="shared" si="142"/>
        <v>42774.416030092594</v>
      </c>
      <c r="U3053" s="12" t="str">
        <f>TEXT(Table1[[#This Row],[Date Created Conversion (Launched at)]],"mmmm")</f>
        <v>January</v>
      </c>
      <c r="V3053" s="12">
        <f>YEAR(Table1[[#This Row],[Date Created Conversion (Launched at)]])</f>
        <v>2017</v>
      </c>
    </row>
    <row r="3054" spans="1:22" ht="28.7" x14ac:dyDescent="0.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 s="8">
        <v>1432828740</v>
      </c>
      <c r="J3054" s="8">
        <v>1430237094</v>
      </c>
      <c r="K3054" t="b">
        <v>0</v>
      </c>
      <c r="L3054">
        <v>2</v>
      </c>
      <c r="M3054" t="b">
        <v>0</v>
      </c>
      <c r="N3054" s="5">
        <f>Table1[[#This Row],[pledged]]/Table1[[#This Row],[backers_count]]</f>
        <v>37.5</v>
      </c>
      <c r="O3054" s="1">
        <f t="shared" si="143"/>
        <v>0</v>
      </c>
      <c r="P3054" s="5" t="s">
        <v>8302</v>
      </c>
      <c r="Q3054" s="1" t="s">
        <v>8318</v>
      </c>
      <c r="R3054" s="1" t="s">
        <v>8358</v>
      </c>
      <c r="S3054" s="9">
        <f t="shared" si="141"/>
        <v>42122.670069444444</v>
      </c>
      <c r="T3054" s="11">
        <f t="shared" si="142"/>
        <v>42152.665972222225</v>
      </c>
      <c r="U3054" s="12" t="str">
        <f>TEXT(Table1[[#This Row],[Date Created Conversion (Launched at)]],"mmmm")</f>
        <v>April</v>
      </c>
      <c r="V3054" s="12">
        <f>YEAR(Table1[[#This Row],[Date Created Conversion (Launched at)]])</f>
        <v>2015</v>
      </c>
    </row>
    <row r="3055" spans="1:22" ht="43" x14ac:dyDescent="0.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 s="8">
        <v>1412222340</v>
      </c>
      <c r="J3055" s="8">
        <v>1407781013</v>
      </c>
      <c r="K3055" t="b">
        <v>0</v>
      </c>
      <c r="L3055">
        <v>3</v>
      </c>
      <c r="M3055" t="b">
        <v>0</v>
      </c>
      <c r="N3055" s="5">
        <f>Table1[[#This Row],[pledged]]/Table1[[#This Row],[backers_count]]</f>
        <v>13.333333333333334</v>
      </c>
      <c r="O3055" s="1">
        <f t="shared" si="143"/>
        <v>0</v>
      </c>
      <c r="P3055" s="5" t="s">
        <v>8302</v>
      </c>
      <c r="Q3055" s="1" t="s">
        <v>8318</v>
      </c>
      <c r="R3055" s="1" t="s">
        <v>8358</v>
      </c>
      <c r="S3055" s="9">
        <f t="shared" si="141"/>
        <v>41862.761724537035</v>
      </c>
      <c r="T3055" s="11">
        <f t="shared" si="142"/>
        <v>41914.165972222225</v>
      </c>
      <c r="U3055" s="12" t="str">
        <f>TEXT(Table1[[#This Row],[Date Created Conversion (Launched at)]],"mmmm")</f>
        <v>August</v>
      </c>
      <c r="V3055" s="12">
        <f>YEAR(Table1[[#This Row],[Date Created Conversion (Launched at)]])</f>
        <v>2014</v>
      </c>
    </row>
    <row r="3056" spans="1:22" ht="43" x14ac:dyDescent="0.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 s="8">
        <v>1425258240</v>
      </c>
      <c r="J3056" s="8">
        <v>1422043154</v>
      </c>
      <c r="K3056" t="b">
        <v>0</v>
      </c>
      <c r="L3056">
        <v>0</v>
      </c>
      <c r="M3056" t="b">
        <v>0</v>
      </c>
      <c r="N3056" s="5" t="e">
        <f>Table1[[#This Row],[pledged]]/Table1[[#This Row],[backers_count]]</f>
        <v>#DIV/0!</v>
      </c>
      <c r="O3056" s="1">
        <f t="shared" si="143"/>
        <v>0</v>
      </c>
      <c r="P3056" s="5" t="s">
        <v>8302</v>
      </c>
      <c r="Q3056" s="1" t="s">
        <v>8318</v>
      </c>
      <c r="R3056" s="1" t="s">
        <v>8358</v>
      </c>
      <c r="S3056" s="9">
        <f t="shared" si="141"/>
        <v>42027.832800925928</v>
      </c>
      <c r="T3056" s="11">
        <f t="shared" si="142"/>
        <v>42065.044444444444</v>
      </c>
      <c r="U3056" s="12" t="str">
        <f>TEXT(Table1[[#This Row],[Date Created Conversion (Launched at)]],"mmmm")</f>
        <v>January</v>
      </c>
      <c r="V3056" s="12">
        <f>YEAR(Table1[[#This Row],[Date Created Conversion (Launched at)]])</f>
        <v>2015</v>
      </c>
    </row>
    <row r="3057" spans="1:22" ht="43" x14ac:dyDescent="0.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 s="8">
        <v>1420844390</v>
      </c>
      <c r="J3057" s="8">
        <v>1415660390</v>
      </c>
      <c r="K3057" t="b">
        <v>0</v>
      </c>
      <c r="L3057">
        <v>1</v>
      </c>
      <c r="M3057" t="b">
        <v>0</v>
      </c>
      <c r="N3057" s="5">
        <f>Table1[[#This Row],[pledged]]/Table1[[#This Row],[backers_count]]</f>
        <v>1</v>
      </c>
      <c r="O3057" s="1">
        <f t="shared" si="143"/>
        <v>0</v>
      </c>
      <c r="P3057" s="5" t="s">
        <v>8302</v>
      </c>
      <c r="Q3057" s="1" t="s">
        <v>8318</v>
      </c>
      <c r="R3057" s="1" t="s">
        <v>8358</v>
      </c>
      <c r="S3057" s="9">
        <f t="shared" si="141"/>
        <v>41953.95821759259</v>
      </c>
      <c r="T3057" s="11">
        <f t="shared" si="142"/>
        <v>42013.95821759259</v>
      </c>
      <c r="U3057" s="12" t="str">
        <f>TEXT(Table1[[#This Row],[Date Created Conversion (Launched at)]],"mmmm")</f>
        <v>November</v>
      </c>
      <c r="V3057" s="12">
        <f>YEAR(Table1[[#This Row],[Date Created Conversion (Launched at)]])</f>
        <v>2014</v>
      </c>
    </row>
    <row r="3058" spans="1:22" ht="43" x14ac:dyDescent="0.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 s="8">
        <v>1412003784</v>
      </c>
      <c r="J3058" s="8">
        <v>1406819784</v>
      </c>
      <c r="K3058" t="b">
        <v>0</v>
      </c>
      <c r="L3058">
        <v>0</v>
      </c>
      <c r="M3058" t="b">
        <v>0</v>
      </c>
      <c r="N3058" s="5" t="e">
        <f>Table1[[#This Row],[pledged]]/Table1[[#This Row],[backers_count]]</f>
        <v>#DIV/0!</v>
      </c>
      <c r="O3058" s="1">
        <f t="shared" si="143"/>
        <v>0</v>
      </c>
      <c r="P3058" s="5" t="s">
        <v>8302</v>
      </c>
      <c r="Q3058" s="1" t="s">
        <v>8318</v>
      </c>
      <c r="R3058" s="1" t="s">
        <v>8358</v>
      </c>
      <c r="S3058" s="9">
        <f t="shared" si="141"/>
        <v>41851.636388888888</v>
      </c>
      <c r="T3058" s="11">
        <f t="shared" si="142"/>
        <v>41911.636388888888</v>
      </c>
      <c r="U3058" s="12" t="str">
        <f>TEXT(Table1[[#This Row],[Date Created Conversion (Launched at)]],"mmmm")</f>
        <v>July</v>
      </c>
      <c r="V3058" s="12">
        <f>YEAR(Table1[[#This Row],[Date Created Conversion (Launched at)]])</f>
        <v>2014</v>
      </c>
    </row>
    <row r="3059" spans="1:22" ht="43" x14ac:dyDescent="0.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 s="8">
        <v>1459694211</v>
      </c>
      <c r="J3059" s="8">
        <v>1457105811</v>
      </c>
      <c r="K3059" t="b">
        <v>0</v>
      </c>
      <c r="L3059">
        <v>0</v>
      </c>
      <c r="M3059" t="b">
        <v>0</v>
      </c>
      <c r="N3059" s="5" t="e">
        <f>Table1[[#This Row],[pledged]]/Table1[[#This Row],[backers_count]]</f>
        <v>#DIV/0!</v>
      </c>
      <c r="O3059" s="1">
        <f t="shared" si="143"/>
        <v>0</v>
      </c>
      <c r="P3059" s="5" t="s">
        <v>8302</v>
      </c>
      <c r="Q3059" s="1" t="s">
        <v>8318</v>
      </c>
      <c r="R3059" s="1" t="s">
        <v>8358</v>
      </c>
      <c r="S3059" s="9">
        <f t="shared" si="141"/>
        <v>42433.650590277779</v>
      </c>
      <c r="T3059" s="11">
        <f t="shared" si="142"/>
        <v>42463.608923611115</v>
      </c>
      <c r="U3059" s="12" t="str">
        <f>TEXT(Table1[[#This Row],[Date Created Conversion (Launched at)]],"mmmm")</f>
        <v>March</v>
      </c>
      <c r="V3059" s="12">
        <f>YEAR(Table1[[#This Row],[Date Created Conversion (Launched at)]])</f>
        <v>2016</v>
      </c>
    </row>
    <row r="3060" spans="1:22" ht="43" x14ac:dyDescent="0.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 s="8">
        <v>1463734740</v>
      </c>
      <c r="J3060" s="8">
        <v>1459414740</v>
      </c>
      <c r="K3060" t="b">
        <v>0</v>
      </c>
      <c r="L3060">
        <v>3</v>
      </c>
      <c r="M3060" t="b">
        <v>0</v>
      </c>
      <c r="N3060" s="5">
        <f>Table1[[#This Row],[pledged]]/Table1[[#This Row],[backers_count]]</f>
        <v>1</v>
      </c>
      <c r="O3060" s="1">
        <f t="shared" si="143"/>
        <v>0</v>
      </c>
      <c r="P3060" s="5" t="s">
        <v>8302</v>
      </c>
      <c r="Q3060" s="1" t="s">
        <v>8318</v>
      </c>
      <c r="R3060" s="1" t="s">
        <v>8358</v>
      </c>
      <c r="S3060" s="9">
        <f t="shared" si="141"/>
        <v>42460.374305555553</v>
      </c>
      <c r="T3060" s="11">
        <f t="shared" si="142"/>
        <v>42510.374305555553</v>
      </c>
      <c r="U3060" s="12" t="str">
        <f>TEXT(Table1[[#This Row],[Date Created Conversion (Launched at)]],"mmmm")</f>
        <v>March</v>
      </c>
      <c r="V3060" s="12">
        <f>YEAR(Table1[[#This Row],[Date Created Conversion (Launched at)]])</f>
        <v>2016</v>
      </c>
    </row>
    <row r="3061" spans="1:22" ht="43" x14ac:dyDescent="0.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 s="8">
        <v>1407536846</v>
      </c>
      <c r="J3061" s="8">
        <v>1404944846</v>
      </c>
      <c r="K3061" t="b">
        <v>0</v>
      </c>
      <c r="L3061">
        <v>11</v>
      </c>
      <c r="M3061" t="b">
        <v>0</v>
      </c>
      <c r="N3061" s="5">
        <f>Table1[[#This Row],[pledged]]/Table1[[#This Row],[backers_count]]</f>
        <v>41</v>
      </c>
      <c r="O3061" s="1">
        <f t="shared" si="143"/>
        <v>3</v>
      </c>
      <c r="P3061" s="5" t="s">
        <v>8302</v>
      </c>
      <c r="Q3061" s="1" t="s">
        <v>8318</v>
      </c>
      <c r="R3061" s="1" t="s">
        <v>8358</v>
      </c>
      <c r="S3061" s="9">
        <f t="shared" si="141"/>
        <v>41829.935717592591</v>
      </c>
      <c r="T3061" s="11">
        <f t="shared" si="142"/>
        <v>41859.935717592591</v>
      </c>
      <c r="U3061" s="12" t="str">
        <f>TEXT(Table1[[#This Row],[Date Created Conversion (Launched at)]],"mmmm")</f>
        <v>July</v>
      </c>
      <c r="V3061" s="12">
        <f>YEAR(Table1[[#This Row],[Date Created Conversion (Launched at)]])</f>
        <v>2014</v>
      </c>
    </row>
    <row r="3062" spans="1:22" ht="28.7" x14ac:dyDescent="0.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 s="8">
        <v>1443422134</v>
      </c>
      <c r="J3062" s="8">
        <v>1440830134</v>
      </c>
      <c r="K3062" t="b">
        <v>0</v>
      </c>
      <c r="L3062">
        <v>6</v>
      </c>
      <c r="M3062" t="b">
        <v>0</v>
      </c>
      <c r="N3062" s="5">
        <f>Table1[[#This Row],[pledged]]/Table1[[#This Row],[backers_count]]</f>
        <v>55.833333333333336</v>
      </c>
      <c r="O3062" s="1">
        <f t="shared" si="143"/>
        <v>0</v>
      </c>
      <c r="P3062" s="5" t="s">
        <v>8302</v>
      </c>
      <c r="Q3062" s="1" t="s">
        <v>8318</v>
      </c>
      <c r="R3062" s="1" t="s">
        <v>8358</v>
      </c>
      <c r="S3062" s="9">
        <f t="shared" si="141"/>
        <v>42245.274699074071</v>
      </c>
      <c r="T3062" s="11">
        <f t="shared" si="142"/>
        <v>42275.274699074071</v>
      </c>
      <c r="U3062" s="12" t="str">
        <f>TEXT(Table1[[#This Row],[Date Created Conversion (Launched at)]],"mmmm")</f>
        <v>August</v>
      </c>
      <c r="V3062" s="12">
        <f>YEAR(Table1[[#This Row],[Date Created Conversion (Launched at)]])</f>
        <v>2015</v>
      </c>
    </row>
    <row r="3063" spans="1:22" x14ac:dyDescent="0.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 s="8">
        <v>1407955748</v>
      </c>
      <c r="J3063" s="8">
        <v>1405363748</v>
      </c>
      <c r="K3063" t="b">
        <v>0</v>
      </c>
      <c r="L3063">
        <v>0</v>
      </c>
      <c r="M3063" t="b">
        <v>0</v>
      </c>
      <c r="N3063" s="5" t="e">
        <f>Table1[[#This Row],[pledged]]/Table1[[#This Row],[backers_count]]</f>
        <v>#DIV/0!</v>
      </c>
      <c r="O3063" s="1">
        <f t="shared" si="143"/>
        <v>0</v>
      </c>
      <c r="P3063" s="5" t="s">
        <v>8302</v>
      </c>
      <c r="Q3063" s="1" t="s">
        <v>8318</v>
      </c>
      <c r="R3063" s="1" t="s">
        <v>8358</v>
      </c>
      <c r="S3063" s="9">
        <f t="shared" si="141"/>
        <v>41834.784120370372</v>
      </c>
      <c r="T3063" s="11">
        <f t="shared" si="142"/>
        <v>41864.784120370372</v>
      </c>
      <c r="U3063" s="12" t="str">
        <f>TEXT(Table1[[#This Row],[Date Created Conversion (Launched at)]],"mmmm")</f>
        <v>July</v>
      </c>
      <c r="V3063" s="12">
        <f>YEAR(Table1[[#This Row],[Date Created Conversion (Launched at)]])</f>
        <v>2014</v>
      </c>
    </row>
    <row r="3064" spans="1:22" ht="43" x14ac:dyDescent="0.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 s="8">
        <v>1443636000</v>
      </c>
      <c r="J3064" s="8">
        <v>1441111892</v>
      </c>
      <c r="K3064" t="b">
        <v>0</v>
      </c>
      <c r="L3064">
        <v>67</v>
      </c>
      <c r="M3064" t="b">
        <v>0</v>
      </c>
      <c r="N3064" s="5">
        <f>Table1[[#This Row],[pledged]]/Table1[[#This Row],[backers_count]]</f>
        <v>99.761194029850742</v>
      </c>
      <c r="O3064" s="1">
        <f t="shared" si="143"/>
        <v>67</v>
      </c>
      <c r="P3064" s="5" t="s">
        <v>8302</v>
      </c>
      <c r="Q3064" s="1" t="s">
        <v>8318</v>
      </c>
      <c r="R3064" s="1" t="s">
        <v>8358</v>
      </c>
      <c r="S3064" s="9">
        <f t="shared" si="141"/>
        <v>42248.535787037035</v>
      </c>
      <c r="T3064" s="11">
        <f t="shared" si="142"/>
        <v>42277.75</v>
      </c>
      <c r="U3064" s="12" t="str">
        <f>TEXT(Table1[[#This Row],[Date Created Conversion (Launched at)]],"mmmm")</f>
        <v>September</v>
      </c>
      <c r="V3064" s="12">
        <f>YEAR(Table1[[#This Row],[Date Created Conversion (Launched at)]])</f>
        <v>2015</v>
      </c>
    </row>
    <row r="3065" spans="1:22" ht="43" x14ac:dyDescent="0.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 s="8">
        <v>1477174138</v>
      </c>
      <c r="J3065" s="8">
        <v>1474150138</v>
      </c>
      <c r="K3065" t="b">
        <v>0</v>
      </c>
      <c r="L3065">
        <v>23</v>
      </c>
      <c r="M3065" t="b">
        <v>0</v>
      </c>
      <c r="N3065" s="5">
        <f>Table1[[#This Row],[pledged]]/Table1[[#This Row],[backers_count]]</f>
        <v>25.521739130434781</v>
      </c>
      <c r="O3065" s="1">
        <f t="shared" si="143"/>
        <v>20</v>
      </c>
      <c r="P3065" s="5" t="s">
        <v>8302</v>
      </c>
      <c r="Q3065" s="1" t="s">
        <v>8318</v>
      </c>
      <c r="R3065" s="1" t="s">
        <v>8358</v>
      </c>
      <c r="S3065" s="9">
        <f t="shared" si="141"/>
        <v>42630.922893518524</v>
      </c>
      <c r="T3065" s="11">
        <f t="shared" si="142"/>
        <v>42665.922893518524</v>
      </c>
      <c r="U3065" s="12" t="str">
        <f>TEXT(Table1[[#This Row],[Date Created Conversion (Launched at)]],"mmmm")</f>
        <v>September</v>
      </c>
      <c r="V3065" s="12">
        <f>YEAR(Table1[[#This Row],[Date Created Conversion (Launched at)]])</f>
        <v>2016</v>
      </c>
    </row>
    <row r="3066" spans="1:22" ht="28.7" x14ac:dyDescent="0.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 s="8">
        <v>1448175540</v>
      </c>
      <c r="J3066" s="8">
        <v>1445483246</v>
      </c>
      <c r="K3066" t="b">
        <v>0</v>
      </c>
      <c r="L3066">
        <v>72</v>
      </c>
      <c r="M3066" t="b">
        <v>0</v>
      </c>
      <c r="N3066" s="5">
        <f>Table1[[#This Row],[pledged]]/Table1[[#This Row],[backers_count]]</f>
        <v>117.65277777777777</v>
      </c>
      <c r="O3066" s="1">
        <f t="shared" si="143"/>
        <v>11</v>
      </c>
      <c r="P3066" s="5" t="s">
        <v>8302</v>
      </c>
      <c r="Q3066" s="1" t="s">
        <v>8318</v>
      </c>
      <c r="R3066" s="1" t="s">
        <v>8358</v>
      </c>
      <c r="S3066" s="9">
        <f t="shared" si="141"/>
        <v>42299.130162037036</v>
      </c>
      <c r="T3066" s="11">
        <f t="shared" si="142"/>
        <v>42330.290972222225</v>
      </c>
      <c r="U3066" s="12" t="str">
        <f>TEXT(Table1[[#This Row],[Date Created Conversion (Launched at)]],"mmmm")</f>
        <v>October</v>
      </c>
      <c r="V3066" s="12">
        <f>YEAR(Table1[[#This Row],[Date Created Conversion (Launched at)]])</f>
        <v>2015</v>
      </c>
    </row>
    <row r="3067" spans="1:22" ht="43" x14ac:dyDescent="0.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 s="8">
        <v>1406683172</v>
      </c>
      <c r="J3067" s="8">
        <v>1404523172</v>
      </c>
      <c r="K3067" t="b">
        <v>0</v>
      </c>
      <c r="L3067">
        <v>2</v>
      </c>
      <c r="M3067" t="b">
        <v>0</v>
      </c>
      <c r="N3067" s="5">
        <f>Table1[[#This Row],[pledged]]/Table1[[#This Row],[backers_count]]</f>
        <v>5</v>
      </c>
      <c r="O3067" s="1">
        <f t="shared" si="143"/>
        <v>0</v>
      </c>
      <c r="P3067" s="5" t="s">
        <v>8302</v>
      </c>
      <c r="Q3067" s="1" t="s">
        <v>8318</v>
      </c>
      <c r="R3067" s="1" t="s">
        <v>8358</v>
      </c>
      <c r="S3067" s="9">
        <f t="shared" si="141"/>
        <v>41825.055231481485</v>
      </c>
      <c r="T3067" s="11">
        <f t="shared" si="142"/>
        <v>41850.055231481485</v>
      </c>
      <c r="U3067" s="12" t="str">
        <f>TEXT(Table1[[#This Row],[Date Created Conversion (Launched at)]],"mmmm")</f>
        <v>July</v>
      </c>
      <c r="V3067" s="12">
        <f>YEAR(Table1[[#This Row],[Date Created Conversion (Launched at)]])</f>
        <v>2014</v>
      </c>
    </row>
    <row r="3068" spans="1:22" ht="43" x14ac:dyDescent="0.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 s="8">
        <v>1468128537</v>
      </c>
      <c r="J3068" s="8">
        <v>1465536537</v>
      </c>
      <c r="K3068" t="b">
        <v>0</v>
      </c>
      <c r="L3068">
        <v>15</v>
      </c>
      <c r="M3068" t="b">
        <v>0</v>
      </c>
      <c r="N3068" s="5">
        <f>Table1[[#This Row],[pledged]]/Table1[[#This Row],[backers_count]]</f>
        <v>2796.6666666666665</v>
      </c>
      <c r="O3068" s="1">
        <f t="shared" si="143"/>
        <v>12</v>
      </c>
      <c r="P3068" s="5" t="s">
        <v>8302</v>
      </c>
      <c r="Q3068" s="1" t="s">
        <v>8318</v>
      </c>
      <c r="R3068" s="1" t="s">
        <v>8358</v>
      </c>
      <c r="S3068" s="9">
        <f t="shared" si="141"/>
        <v>42531.228437500002</v>
      </c>
      <c r="T3068" s="11">
        <f t="shared" si="142"/>
        <v>42561.228437500002</v>
      </c>
      <c r="U3068" s="12" t="str">
        <f>TEXT(Table1[[#This Row],[Date Created Conversion (Launched at)]],"mmmm")</f>
        <v>June</v>
      </c>
      <c r="V3068" s="12">
        <f>YEAR(Table1[[#This Row],[Date Created Conversion (Launched at)]])</f>
        <v>2016</v>
      </c>
    </row>
    <row r="3069" spans="1:22" ht="43" x14ac:dyDescent="0.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 s="8">
        <v>1441837879</v>
      </c>
      <c r="J3069" s="8">
        <v>1439245879</v>
      </c>
      <c r="K3069" t="b">
        <v>0</v>
      </c>
      <c r="L3069">
        <v>1</v>
      </c>
      <c r="M3069" t="b">
        <v>0</v>
      </c>
      <c r="N3069" s="5">
        <f>Table1[[#This Row],[pledged]]/Table1[[#This Row],[backers_count]]</f>
        <v>200</v>
      </c>
      <c r="O3069" s="1">
        <f t="shared" si="143"/>
        <v>3</v>
      </c>
      <c r="P3069" s="5" t="s">
        <v>8302</v>
      </c>
      <c r="Q3069" s="1" t="s">
        <v>8318</v>
      </c>
      <c r="R3069" s="1" t="s">
        <v>8358</v>
      </c>
      <c r="S3069" s="9">
        <f t="shared" si="141"/>
        <v>42226.938414351855</v>
      </c>
      <c r="T3069" s="11">
        <f t="shared" si="142"/>
        <v>42256.938414351855</v>
      </c>
      <c r="U3069" s="12" t="str">
        <f>TEXT(Table1[[#This Row],[Date Created Conversion (Launched at)]],"mmmm")</f>
        <v>August</v>
      </c>
      <c r="V3069" s="12">
        <f>YEAR(Table1[[#This Row],[Date Created Conversion (Launched at)]])</f>
        <v>2015</v>
      </c>
    </row>
    <row r="3070" spans="1:22" ht="43" x14ac:dyDescent="0.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 s="8">
        <v>1445013352</v>
      </c>
      <c r="J3070" s="8">
        <v>1442421352</v>
      </c>
      <c r="K3070" t="b">
        <v>0</v>
      </c>
      <c r="L3070">
        <v>2</v>
      </c>
      <c r="M3070" t="b">
        <v>0</v>
      </c>
      <c r="N3070" s="5">
        <f>Table1[[#This Row],[pledged]]/Table1[[#This Row],[backers_count]]</f>
        <v>87.5</v>
      </c>
      <c r="O3070" s="1">
        <f t="shared" si="143"/>
        <v>0</v>
      </c>
      <c r="P3070" s="5" t="s">
        <v>8302</v>
      </c>
      <c r="Q3070" s="1" t="s">
        <v>8318</v>
      </c>
      <c r="R3070" s="1" t="s">
        <v>8358</v>
      </c>
      <c r="S3070" s="9">
        <f t="shared" si="141"/>
        <v>42263.691574074073</v>
      </c>
      <c r="T3070" s="11">
        <f t="shared" si="142"/>
        <v>42293.691574074073</v>
      </c>
      <c r="U3070" s="12" t="str">
        <f>TEXT(Table1[[#This Row],[Date Created Conversion (Launched at)]],"mmmm")</f>
        <v>September</v>
      </c>
      <c r="V3070" s="12">
        <f>YEAR(Table1[[#This Row],[Date Created Conversion (Launched at)]])</f>
        <v>2015</v>
      </c>
    </row>
    <row r="3071" spans="1:22" ht="43" x14ac:dyDescent="0.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 s="8">
        <v>1418587234</v>
      </c>
      <c r="J3071" s="8">
        <v>1415995234</v>
      </c>
      <c r="K3071" t="b">
        <v>0</v>
      </c>
      <c r="L3071">
        <v>7</v>
      </c>
      <c r="M3071" t="b">
        <v>0</v>
      </c>
      <c r="N3071" s="5">
        <f>Table1[[#This Row],[pledged]]/Table1[[#This Row],[backers_count]]</f>
        <v>20.142857142857142</v>
      </c>
      <c r="O3071" s="1">
        <f t="shared" si="143"/>
        <v>14</v>
      </c>
      <c r="P3071" s="5" t="s">
        <v>8302</v>
      </c>
      <c r="Q3071" s="1" t="s">
        <v>8318</v>
      </c>
      <c r="R3071" s="1" t="s">
        <v>8358</v>
      </c>
      <c r="S3071" s="9">
        <f t="shared" si="141"/>
        <v>41957.833726851852</v>
      </c>
      <c r="T3071" s="11">
        <f t="shared" si="142"/>
        <v>41987.833726851852</v>
      </c>
      <c r="U3071" s="12" t="str">
        <f>TEXT(Table1[[#This Row],[Date Created Conversion (Launched at)]],"mmmm")</f>
        <v>November</v>
      </c>
      <c r="V3071" s="12">
        <f>YEAR(Table1[[#This Row],[Date Created Conversion (Launched at)]])</f>
        <v>2014</v>
      </c>
    </row>
    <row r="3072" spans="1:22" ht="43" x14ac:dyDescent="0.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 s="8">
        <v>1481132169</v>
      </c>
      <c r="J3072" s="8">
        <v>1479317769</v>
      </c>
      <c r="K3072" t="b">
        <v>0</v>
      </c>
      <c r="L3072">
        <v>16</v>
      </c>
      <c r="M3072" t="b">
        <v>0</v>
      </c>
      <c r="N3072" s="5">
        <f>Table1[[#This Row],[pledged]]/Table1[[#This Row],[backers_count]]</f>
        <v>20.875</v>
      </c>
      <c r="O3072" s="1">
        <f t="shared" si="143"/>
        <v>3</v>
      </c>
      <c r="P3072" s="5" t="s">
        <v>8302</v>
      </c>
      <c r="Q3072" s="1" t="s">
        <v>8318</v>
      </c>
      <c r="R3072" s="1" t="s">
        <v>8358</v>
      </c>
      <c r="S3072" s="9">
        <f t="shared" si="141"/>
        <v>42690.733437499999</v>
      </c>
      <c r="T3072" s="11">
        <f t="shared" si="142"/>
        <v>42711.733437499999</v>
      </c>
      <c r="U3072" s="12" t="str">
        <f>TEXT(Table1[[#This Row],[Date Created Conversion (Launched at)]],"mmmm")</f>
        <v>November</v>
      </c>
      <c r="V3072" s="12">
        <f>YEAR(Table1[[#This Row],[Date Created Conversion (Launched at)]])</f>
        <v>2016</v>
      </c>
    </row>
    <row r="3073" spans="1:22" ht="43" x14ac:dyDescent="0.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 s="8">
        <v>1429595940</v>
      </c>
      <c r="J3073" s="8">
        <v>1428082481</v>
      </c>
      <c r="K3073" t="b">
        <v>0</v>
      </c>
      <c r="L3073">
        <v>117</v>
      </c>
      <c r="M3073" t="b">
        <v>0</v>
      </c>
      <c r="N3073" s="5">
        <f>Table1[[#This Row],[pledged]]/Table1[[#This Row],[backers_count]]</f>
        <v>61.307692307692307</v>
      </c>
      <c r="O3073" s="1">
        <f t="shared" si="143"/>
        <v>60</v>
      </c>
      <c r="P3073" s="5" t="s">
        <v>8302</v>
      </c>
      <c r="Q3073" s="1" t="s">
        <v>8318</v>
      </c>
      <c r="R3073" s="1" t="s">
        <v>8358</v>
      </c>
      <c r="S3073" s="9">
        <f t="shared" si="141"/>
        <v>42097.732418981483</v>
      </c>
      <c r="T3073" s="11">
        <f t="shared" si="142"/>
        <v>42115.249305555553</v>
      </c>
      <c r="U3073" s="12" t="str">
        <f>TEXT(Table1[[#This Row],[Date Created Conversion (Launched at)]],"mmmm")</f>
        <v>April</v>
      </c>
      <c r="V3073" s="12">
        <f>YEAR(Table1[[#This Row],[Date Created Conversion (Launched at)]])</f>
        <v>2015</v>
      </c>
    </row>
    <row r="3074" spans="1:22" ht="43" x14ac:dyDescent="0.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 s="8">
        <v>1477791960</v>
      </c>
      <c r="J3074" s="8">
        <v>1476549262</v>
      </c>
      <c r="K3074" t="b">
        <v>0</v>
      </c>
      <c r="L3074">
        <v>2</v>
      </c>
      <c r="M3074" t="b">
        <v>0</v>
      </c>
      <c r="N3074" s="5">
        <f>Table1[[#This Row],[pledged]]/Table1[[#This Row],[backers_count]]</f>
        <v>1</v>
      </c>
      <c r="O3074" s="1">
        <f t="shared" si="143"/>
        <v>0</v>
      </c>
      <c r="P3074" s="5" t="s">
        <v>8302</v>
      </c>
      <c r="Q3074" s="1" t="s">
        <v>8318</v>
      </c>
      <c r="R3074" s="1" t="s">
        <v>8358</v>
      </c>
      <c r="S3074" s="9">
        <f t="shared" ref="S3074:S3137" si="144">(J3074/86400)+DATE(1970,1,1)</f>
        <v>42658.690532407403</v>
      </c>
      <c r="T3074" s="11">
        <f t="shared" ref="T3074:T3137" si="145">(I3074/86400)+DATE(1970,1,1)</f>
        <v>42673.073611111111</v>
      </c>
      <c r="U3074" s="12" t="str">
        <f>TEXT(Table1[[#This Row],[Date Created Conversion (Launched at)]],"mmmm")</f>
        <v>October</v>
      </c>
      <c r="V3074" s="12">
        <f>YEAR(Table1[[#This Row],[Date Created Conversion (Launched at)]])</f>
        <v>2016</v>
      </c>
    </row>
    <row r="3075" spans="1:22" ht="43" x14ac:dyDescent="0.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 s="8">
        <v>1434309540</v>
      </c>
      <c r="J3075" s="8">
        <v>1429287900</v>
      </c>
      <c r="K3075" t="b">
        <v>0</v>
      </c>
      <c r="L3075">
        <v>7</v>
      </c>
      <c r="M3075" t="b">
        <v>0</v>
      </c>
      <c r="N3075" s="5">
        <f>Table1[[#This Row],[pledged]]/Table1[[#This Row],[backers_count]]</f>
        <v>92.142857142857139</v>
      </c>
      <c r="O3075" s="1">
        <f t="shared" ref="O3075:O3138" si="146">ROUND(($E3075/$D3075)*100,0)</f>
        <v>0</v>
      </c>
      <c r="P3075" s="5" t="s">
        <v>8302</v>
      </c>
      <c r="Q3075" s="1" t="s">
        <v>8318</v>
      </c>
      <c r="R3075" s="1" t="s">
        <v>8358</v>
      </c>
      <c r="S3075" s="9">
        <f t="shared" si="144"/>
        <v>42111.684027777781</v>
      </c>
      <c r="T3075" s="11">
        <f t="shared" si="145"/>
        <v>42169.804861111115</v>
      </c>
      <c r="U3075" s="12" t="str">
        <f>TEXT(Table1[[#This Row],[Date Created Conversion (Launched at)]],"mmmm")</f>
        <v>April</v>
      </c>
      <c r="V3075" s="12">
        <f>YEAR(Table1[[#This Row],[Date Created Conversion (Launched at)]])</f>
        <v>2015</v>
      </c>
    </row>
    <row r="3076" spans="1:22" ht="57.35" x14ac:dyDescent="0.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 s="8">
        <v>1457617359</v>
      </c>
      <c r="J3076" s="8">
        <v>1455025359</v>
      </c>
      <c r="K3076" t="b">
        <v>0</v>
      </c>
      <c r="L3076">
        <v>3</v>
      </c>
      <c r="M3076" t="b">
        <v>0</v>
      </c>
      <c r="N3076" s="5">
        <f>Table1[[#This Row],[pledged]]/Table1[[#This Row],[backers_count]]</f>
        <v>7.333333333333333</v>
      </c>
      <c r="O3076" s="1">
        <f t="shared" si="146"/>
        <v>0</v>
      </c>
      <c r="P3076" s="5" t="s">
        <v>8302</v>
      </c>
      <c r="Q3076" s="1" t="s">
        <v>8318</v>
      </c>
      <c r="R3076" s="1" t="s">
        <v>8358</v>
      </c>
      <c r="S3076" s="9">
        <f t="shared" si="144"/>
        <v>42409.571284722224</v>
      </c>
      <c r="T3076" s="11">
        <f t="shared" si="145"/>
        <v>42439.571284722224</v>
      </c>
      <c r="U3076" s="12" t="str">
        <f>TEXT(Table1[[#This Row],[Date Created Conversion (Launched at)]],"mmmm")</f>
        <v>February</v>
      </c>
      <c r="V3076" s="12">
        <f>YEAR(Table1[[#This Row],[Date Created Conversion (Launched at)]])</f>
        <v>2016</v>
      </c>
    </row>
    <row r="3077" spans="1:22" ht="43" x14ac:dyDescent="0.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 s="8">
        <v>1471573640</v>
      </c>
      <c r="J3077" s="8">
        <v>1467253640</v>
      </c>
      <c r="K3077" t="b">
        <v>0</v>
      </c>
      <c r="L3077">
        <v>20</v>
      </c>
      <c r="M3077" t="b">
        <v>0</v>
      </c>
      <c r="N3077" s="5">
        <f>Table1[[#This Row],[pledged]]/Table1[[#This Row],[backers_count]]</f>
        <v>64.8</v>
      </c>
      <c r="O3077" s="1">
        <f t="shared" si="146"/>
        <v>9</v>
      </c>
      <c r="P3077" s="5" t="s">
        <v>8302</v>
      </c>
      <c r="Q3077" s="1" t="s">
        <v>8318</v>
      </c>
      <c r="R3077" s="1" t="s">
        <v>8358</v>
      </c>
      <c r="S3077" s="9">
        <f t="shared" si="144"/>
        <v>42551.102314814816</v>
      </c>
      <c r="T3077" s="11">
        <f t="shared" si="145"/>
        <v>42601.102314814816</v>
      </c>
      <c r="U3077" s="12" t="str">
        <f>TEXT(Table1[[#This Row],[Date Created Conversion (Launched at)]],"mmmm")</f>
        <v>June</v>
      </c>
      <c r="V3077" s="12">
        <f>YEAR(Table1[[#This Row],[Date Created Conversion (Launched at)]])</f>
        <v>2016</v>
      </c>
    </row>
    <row r="3078" spans="1:22" ht="28.7" x14ac:dyDescent="0.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 s="8">
        <v>1444405123</v>
      </c>
      <c r="J3078" s="8">
        <v>1439221123</v>
      </c>
      <c r="K3078" t="b">
        <v>0</v>
      </c>
      <c r="L3078">
        <v>50</v>
      </c>
      <c r="M3078" t="b">
        <v>0</v>
      </c>
      <c r="N3078" s="5">
        <f>Table1[[#This Row],[pledged]]/Table1[[#This Row],[backers_count]]</f>
        <v>30.12</v>
      </c>
      <c r="O3078" s="1">
        <f t="shared" si="146"/>
        <v>15</v>
      </c>
      <c r="P3078" s="5" t="s">
        <v>8302</v>
      </c>
      <c r="Q3078" s="1" t="s">
        <v>8318</v>
      </c>
      <c r="R3078" s="1" t="s">
        <v>8358</v>
      </c>
      <c r="S3078" s="9">
        <f t="shared" si="144"/>
        <v>42226.651886574073</v>
      </c>
      <c r="T3078" s="11">
        <f t="shared" si="145"/>
        <v>42286.651886574073</v>
      </c>
      <c r="U3078" s="12" t="str">
        <f>TEXT(Table1[[#This Row],[Date Created Conversion (Launched at)]],"mmmm")</f>
        <v>August</v>
      </c>
      <c r="V3078" s="12">
        <f>YEAR(Table1[[#This Row],[Date Created Conversion (Launched at)]])</f>
        <v>2015</v>
      </c>
    </row>
    <row r="3079" spans="1:22" ht="43" x14ac:dyDescent="0.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 s="8">
        <v>1488495478</v>
      </c>
      <c r="J3079" s="8">
        <v>1485903478</v>
      </c>
      <c r="K3079" t="b">
        <v>0</v>
      </c>
      <c r="L3079">
        <v>2</v>
      </c>
      <c r="M3079" t="b">
        <v>0</v>
      </c>
      <c r="N3079" s="5">
        <f>Table1[[#This Row],[pledged]]/Table1[[#This Row],[backers_count]]</f>
        <v>52.5</v>
      </c>
      <c r="O3079" s="1">
        <f t="shared" si="146"/>
        <v>0</v>
      </c>
      <c r="P3079" s="5" t="s">
        <v>8302</v>
      </c>
      <c r="Q3079" s="1" t="s">
        <v>8318</v>
      </c>
      <c r="R3079" s="1" t="s">
        <v>8358</v>
      </c>
      <c r="S3079" s="9">
        <f t="shared" si="144"/>
        <v>42766.956921296296</v>
      </c>
      <c r="T3079" s="11">
        <f t="shared" si="145"/>
        <v>42796.956921296296</v>
      </c>
      <c r="U3079" s="12" t="str">
        <f>TEXT(Table1[[#This Row],[Date Created Conversion (Launched at)]],"mmmm")</f>
        <v>January</v>
      </c>
      <c r="V3079" s="12">
        <f>YEAR(Table1[[#This Row],[Date Created Conversion (Launched at)]])</f>
        <v>2017</v>
      </c>
    </row>
    <row r="3080" spans="1:22" ht="43" x14ac:dyDescent="0.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 s="8">
        <v>1424920795</v>
      </c>
      <c r="J3080" s="8">
        <v>1422328795</v>
      </c>
      <c r="K3080" t="b">
        <v>0</v>
      </c>
      <c r="L3080">
        <v>3</v>
      </c>
      <c r="M3080" t="b">
        <v>0</v>
      </c>
      <c r="N3080" s="5">
        <f>Table1[[#This Row],[pledged]]/Table1[[#This Row],[backers_count]]</f>
        <v>23.666666666666668</v>
      </c>
      <c r="O3080" s="1">
        <f t="shared" si="146"/>
        <v>0</v>
      </c>
      <c r="P3080" s="5" t="s">
        <v>8302</v>
      </c>
      <c r="Q3080" s="1" t="s">
        <v>8318</v>
      </c>
      <c r="R3080" s="1" t="s">
        <v>8358</v>
      </c>
      <c r="S3080" s="9">
        <f t="shared" si="144"/>
        <v>42031.138831018514</v>
      </c>
      <c r="T3080" s="11">
        <f t="shared" si="145"/>
        <v>42061.138831018514</v>
      </c>
      <c r="U3080" s="12" t="str">
        <f>TEXT(Table1[[#This Row],[Date Created Conversion (Launched at)]],"mmmm")</f>
        <v>January</v>
      </c>
      <c r="V3080" s="12">
        <f>YEAR(Table1[[#This Row],[Date Created Conversion (Launched at)]])</f>
        <v>2015</v>
      </c>
    </row>
    <row r="3081" spans="1:22" ht="43" x14ac:dyDescent="0.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 s="8">
        <v>1427040435</v>
      </c>
      <c r="J3081" s="8">
        <v>1424452035</v>
      </c>
      <c r="K3081" t="b">
        <v>0</v>
      </c>
      <c r="L3081">
        <v>27</v>
      </c>
      <c r="M3081" t="b">
        <v>0</v>
      </c>
      <c r="N3081" s="5">
        <f>Table1[[#This Row],[pledged]]/Table1[[#This Row],[backers_count]]</f>
        <v>415.77777777777777</v>
      </c>
      <c r="O3081" s="1">
        <f t="shared" si="146"/>
        <v>1</v>
      </c>
      <c r="P3081" s="5" t="s">
        <v>8302</v>
      </c>
      <c r="Q3081" s="1" t="s">
        <v>8318</v>
      </c>
      <c r="R3081" s="1" t="s">
        <v>8358</v>
      </c>
      <c r="S3081" s="9">
        <f t="shared" si="144"/>
        <v>42055.713368055556</v>
      </c>
      <c r="T3081" s="11">
        <f t="shared" si="145"/>
        <v>42085.671701388885</v>
      </c>
      <c r="U3081" s="12" t="str">
        <f>TEXT(Table1[[#This Row],[Date Created Conversion (Launched at)]],"mmmm")</f>
        <v>February</v>
      </c>
      <c r="V3081" s="12">
        <f>YEAR(Table1[[#This Row],[Date Created Conversion (Launched at)]])</f>
        <v>2015</v>
      </c>
    </row>
    <row r="3082" spans="1:22" ht="43" x14ac:dyDescent="0.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 s="8">
        <v>1419644444</v>
      </c>
      <c r="J3082" s="8">
        <v>1414456844</v>
      </c>
      <c r="K3082" t="b">
        <v>0</v>
      </c>
      <c r="L3082">
        <v>7</v>
      </c>
      <c r="M3082" t="b">
        <v>0</v>
      </c>
      <c r="N3082" s="5">
        <f>Table1[[#This Row],[pledged]]/Table1[[#This Row],[backers_count]]</f>
        <v>53.714285714285715</v>
      </c>
      <c r="O3082" s="1">
        <f t="shared" si="146"/>
        <v>0</v>
      </c>
      <c r="P3082" s="5" t="s">
        <v>8302</v>
      </c>
      <c r="Q3082" s="1" t="s">
        <v>8318</v>
      </c>
      <c r="R3082" s="1" t="s">
        <v>8358</v>
      </c>
      <c r="S3082" s="9">
        <f t="shared" si="144"/>
        <v>41940.028287037036</v>
      </c>
      <c r="T3082" s="11">
        <f t="shared" si="145"/>
        <v>42000.0699537037</v>
      </c>
      <c r="U3082" s="12" t="str">
        <f>TEXT(Table1[[#This Row],[Date Created Conversion (Launched at)]],"mmmm")</f>
        <v>October</v>
      </c>
      <c r="V3082" s="12">
        <f>YEAR(Table1[[#This Row],[Date Created Conversion (Launched at)]])</f>
        <v>2014</v>
      </c>
    </row>
    <row r="3083" spans="1:22" ht="43" x14ac:dyDescent="0.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 s="8">
        <v>1442722891</v>
      </c>
      <c r="J3083" s="8">
        <v>1440130891</v>
      </c>
      <c r="K3083" t="b">
        <v>0</v>
      </c>
      <c r="L3083">
        <v>5</v>
      </c>
      <c r="M3083" t="b">
        <v>0</v>
      </c>
      <c r="N3083" s="5">
        <f>Table1[[#This Row],[pledged]]/Table1[[#This Row],[backers_count]]</f>
        <v>420.6</v>
      </c>
      <c r="O3083" s="1">
        <f t="shared" si="146"/>
        <v>0</v>
      </c>
      <c r="P3083" s="5" t="s">
        <v>8302</v>
      </c>
      <c r="Q3083" s="1" t="s">
        <v>8318</v>
      </c>
      <c r="R3083" s="1" t="s">
        <v>8358</v>
      </c>
      <c r="S3083" s="9">
        <f t="shared" si="144"/>
        <v>42237.181608796294</v>
      </c>
      <c r="T3083" s="11">
        <f t="shared" si="145"/>
        <v>42267.181608796294</v>
      </c>
      <c r="U3083" s="12" t="str">
        <f>TEXT(Table1[[#This Row],[Date Created Conversion (Launched at)]],"mmmm")</f>
        <v>August</v>
      </c>
      <c r="V3083" s="12">
        <f>YEAR(Table1[[#This Row],[Date Created Conversion (Launched at)]])</f>
        <v>2015</v>
      </c>
    </row>
    <row r="3084" spans="1:22" ht="43" x14ac:dyDescent="0.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 s="8">
        <v>1447628946</v>
      </c>
      <c r="J3084" s="8">
        <v>1445033346</v>
      </c>
      <c r="K3084" t="b">
        <v>0</v>
      </c>
      <c r="L3084">
        <v>0</v>
      </c>
      <c r="M3084" t="b">
        <v>0</v>
      </c>
      <c r="N3084" s="5" t="e">
        <f>Table1[[#This Row],[pledged]]/Table1[[#This Row],[backers_count]]</f>
        <v>#DIV/0!</v>
      </c>
      <c r="O3084" s="1">
        <f t="shared" si="146"/>
        <v>0</v>
      </c>
      <c r="P3084" s="5" t="s">
        <v>8302</v>
      </c>
      <c r="Q3084" s="1" t="s">
        <v>8318</v>
      </c>
      <c r="R3084" s="1" t="s">
        <v>8358</v>
      </c>
      <c r="S3084" s="9">
        <f t="shared" si="144"/>
        <v>42293.922986111109</v>
      </c>
      <c r="T3084" s="11">
        <f t="shared" si="145"/>
        <v>42323.96465277778</v>
      </c>
      <c r="U3084" s="12" t="str">
        <f>TEXT(Table1[[#This Row],[Date Created Conversion (Launched at)]],"mmmm")</f>
        <v>October</v>
      </c>
      <c r="V3084" s="12">
        <f>YEAR(Table1[[#This Row],[Date Created Conversion (Launched at)]])</f>
        <v>2015</v>
      </c>
    </row>
    <row r="3085" spans="1:22" ht="57.35" x14ac:dyDescent="0.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 s="8">
        <v>1409547600</v>
      </c>
      <c r="J3085" s="8">
        <v>1406986278</v>
      </c>
      <c r="K3085" t="b">
        <v>0</v>
      </c>
      <c r="L3085">
        <v>3</v>
      </c>
      <c r="M3085" t="b">
        <v>0</v>
      </c>
      <c r="N3085" s="5">
        <f>Table1[[#This Row],[pledged]]/Table1[[#This Row],[backers_count]]</f>
        <v>18.666666666666668</v>
      </c>
      <c r="O3085" s="1">
        <f t="shared" si="146"/>
        <v>0</v>
      </c>
      <c r="P3085" s="5" t="s">
        <v>8302</v>
      </c>
      <c r="Q3085" s="1" t="s">
        <v>8318</v>
      </c>
      <c r="R3085" s="1" t="s">
        <v>8358</v>
      </c>
      <c r="S3085" s="9">
        <f t="shared" si="144"/>
        <v>41853.563402777778</v>
      </c>
      <c r="T3085" s="11">
        <f t="shared" si="145"/>
        <v>41883.208333333336</v>
      </c>
      <c r="U3085" s="12" t="str">
        <f>TEXT(Table1[[#This Row],[Date Created Conversion (Launched at)]],"mmmm")</f>
        <v>August</v>
      </c>
      <c r="V3085" s="12">
        <f>YEAR(Table1[[#This Row],[Date Created Conversion (Launched at)]])</f>
        <v>2014</v>
      </c>
    </row>
    <row r="3086" spans="1:22" ht="43" x14ac:dyDescent="0.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 s="8">
        <v>1430851680</v>
      </c>
      <c r="J3086" s="8">
        <v>1428340931</v>
      </c>
      <c r="K3086" t="b">
        <v>0</v>
      </c>
      <c r="L3086">
        <v>6</v>
      </c>
      <c r="M3086" t="b">
        <v>0</v>
      </c>
      <c r="N3086" s="5">
        <f>Table1[[#This Row],[pledged]]/Table1[[#This Row],[backers_count]]</f>
        <v>78.333333333333329</v>
      </c>
      <c r="O3086" s="1">
        <f t="shared" si="146"/>
        <v>12</v>
      </c>
      <c r="P3086" s="5" t="s">
        <v>8302</v>
      </c>
      <c r="Q3086" s="1" t="s">
        <v>8318</v>
      </c>
      <c r="R3086" s="1" t="s">
        <v>8358</v>
      </c>
      <c r="S3086" s="9">
        <f t="shared" si="144"/>
        <v>42100.723738425921</v>
      </c>
      <c r="T3086" s="11">
        <f t="shared" si="145"/>
        <v>42129.783333333333</v>
      </c>
      <c r="U3086" s="12" t="str">
        <f>TEXT(Table1[[#This Row],[Date Created Conversion (Launched at)]],"mmmm")</f>
        <v>April</v>
      </c>
      <c r="V3086" s="12">
        <f>YEAR(Table1[[#This Row],[Date Created Conversion (Launched at)]])</f>
        <v>2015</v>
      </c>
    </row>
    <row r="3087" spans="1:22" ht="43" x14ac:dyDescent="0.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 s="8">
        <v>1443561159</v>
      </c>
      <c r="J3087" s="8">
        <v>1440969159</v>
      </c>
      <c r="K3087" t="b">
        <v>0</v>
      </c>
      <c r="L3087">
        <v>9</v>
      </c>
      <c r="M3087" t="b">
        <v>0</v>
      </c>
      <c r="N3087" s="5">
        <f>Table1[[#This Row],[pledged]]/Table1[[#This Row],[backers_count]]</f>
        <v>67.777777777777771</v>
      </c>
      <c r="O3087" s="1">
        <f t="shared" si="146"/>
        <v>2</v>
      </c>
      <c r="P3087" s="5" t="s">
        <v>8302</v>
      </c>
      <c r="Q3087" s="1" t="s">
        <v>8318</v>
      </c>
      <c r="R3087" s="1" t="s">
        <v>8358</v>
      </c>
      <c r="S3087" s="9">
        <f t="shared" si="144"/>
        <v>42246.883784722224</v>
      </c>
      <c r="T3087" s="11">
        <f t="shared" si="145"/>
        <v>42276.883784722224</v>
      </c>
      <c r="U3087" s="12" t="str">
        <f>TEXT(Table1[[#This Row],[Date Created Conversion (Launched at)]],"mmmm")</f>
        <v>August</v>
      </c>
      <c r="V3087" s="12">
        <f>YEAR(Table1[[#This Row],[Date Created Conversion (Launched at)]])</f>
        <v>2015</v>
      </c>
    </row>
    <row r="3088" spans="1:22" ht="43" x14ac:dyDescent="0.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 s="8">
        <v>1439827559</v>
      </c>
      <c r="J3088" s="8">
        <v>1434643559</v>
      </c>
      <c r="K3088" t="b">
        <v>0</v>
      </c>
      <c r="L3088">
        <v>3</v>
      </c>
      <c r="M3088" t="b">
        <v>0</v>
      </c>
      <c r="N3088" s="5">
        <f>Table1[[#This Row],[pledged]]/Table1[[#This Row],[backers_count]]</f>
        <v>16.666666666666668</v>
      </c>
      <c r="O3088" s="1">
        <f t="shared" si="146"/>
        <v>0</v>
      </c>
      <c r="P3088" s="5" t="s">
        <v>8302</v>
      </c>
      <c r="Q3088" s="1" t="s">
        <v>8318</v>
      </c>
      <c r="R3088" s="1" t="s">
        <v>8358</v>
      </c>
      <c r="S3088" s="9">
        <f t="shared" si="144"/>
        <v>42173.67082175926</v>
      </c>
      <c r="T3088" s="11">
        <f t="shared" si="145"/>
        <v>42233.67082175926</v>
      </c>
      <c r="U3088" s="12" t="str">
        <f>TEXT(Table1[[#This Row],[Date Created Conversion (Launched at)]],"mmmm")</f>
        <v>June</v>
      </c>
      <c r="V3088" s="12">
        <f>YEAR(Table1[[#This Row],[Date Created Conversion (Launched at)]])</f>
        <v>2015</v>
      </c>
    </row>
    <row r="3089" spans="1:22" ht="43" x14ac:dyDescent="0.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 s="8">
        <v>1482294990</v>
      </c>
      <c r="J3089" s="8">
        <v>1477107390</v>
      </c>
      <c r="K3089" t="b">
        <v>0</v>
      </c>
      <c r="L3089">
        <v>2</v>
      </c>
      <c r="M3089" t="b">
        <v>0</v>
      </c>
      <c r="N3089" s="5">
        <f>Table1[[#This Row],[pledged]]/Table1[[#This Row],[backers_count]]</f>
        <v>62.5</v>
      </c>
      <c r="O3089" s="1">
        <f t="shared" si="146"/>
        <v>1</v>
      </c>
      <c r="P3089" s="5" t="s">
        <v>8302</v>
      </c>
      <c r="Q3089" s="1" t="s">
        <v>8318</v>
      </c>
      <c r="R3089" s="1" t="s">
        <v>8358</v>
      </c>
      <c r="S3089" s="9">
        <f t="shared" si="144"/>
        <v>42665.150347222225</v>
      </c>
      <c r="T3089" s="11">
        <f t="shared" si="145"/>
        <v>42725.192013888889</v>
      </c>
      <c r="U3089" s="12" t="str">
        <f>TEXT(Table1[[#This Row],[Date Created Conversion (Launched at)]],"mmmm")</f>
        <v>October</v>
      </c>
      <c r="V3089" s="12">
        <f>YEAR(Table1[[#This Row],[Date Created Conversion (Launched at)]])</f>
        <v>2016</v>
      </c>
    </row>
    <row r="3090" spans="1:22" ht="28.7" x14ac:dyDescent="0.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 s="8">
        <v>1420724460</v>
      </c>
      <c r="J3090" s="8">
        <v>1418046247</v>
      </c>
      <c r="K3090" t="b">
        <v>0</v>
      </c>
      <c r="L3090">
        <v>3</v>
      </c>
      <c r="M3090" t="b">
        <v>0</v>
      </c>
      <c r="N3090" s="5">
        <f>Table1[[#This Row],[pledged]]/Table1[[#This Row],[backers_count]]</f>
        <v>42</v>
      </c>
      <c r="O3090" s="1">
        <f t="shared" si="146"/>
        <v>0</v>
      </c>
      <c r="P3090" s="5" t="s">
        <v>8302</v>
      </c>
      <c r="Q3090" s="1" t="s">
        <v>8318</v>
      </c>
      <c r="R3090" s="1" t="s">
        <v>8358</v>
      </c>
      <c r="S3090" s="9">
        <f t="shared" si="144"/>
        <v>41981.57230324074</v>
      </c>
      <c r="T3090" s="11">
        <f t="shared" si="145"/>
        <v>42012.570138888885</v>
      </c>
      <c r="U3090" s="12" t="str">
        <f>TEXT(Table1[[#This Row],[Date Created Conversion (Launched at)]],"mmmm")</f>
        <v>December</v>
      </c>
      <c r="V3090" s="12">
        <f>YEAR(Table1[[#This Row],[Date Created Conversion (Launched at)]])</f>
        <v>2014</v>
      </c>
    </row>
    <row r="3091" spans="1:22" ht="43" x14ac:dyDescent="0.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 s="8">
        <v>1468029540</v>
      </c>
      <c r="J3091" s="8">
        <v>1465304483</v>
      </c>
      <c r="K3091" t="b">
        <v>0</v>
      </c>
      <c r="L3091">
        <v>45</v>
      </c>
      <c r="M3091" t="b">
        <v>0</v>
      </c>
      <c r="N3091" s="5">
        <f>Table1[[#This Row],[pledged]]/Table1[[#This Row],[backers_count]]</f>
        <v>130.0888888888889</v>
      </c>
      <c r="O3091" s="1">
        <f t="shared" si="146"/>
        <v>23</v>
      </c>
      <c r="P3091" s="5" t="s">
        <v>8302</v>
      </c>
      <c r="Q3091" s="1" t="s">
        <v>8318</v>
      </c>
      <c r="R3091" s="1" t="s">
        <v>8358</v>
      </c>
      <c r="S3091" s="9">
        <f t="shared" si="144"/>
        <v>42528.542627314819</v>
      </c>
      <c r="T3091" s="11">
        <f t="shared" si="145"/>
        <v>42560.082638888889</v>
      </c>
      <c r="U3091" s="12" t="str">
        <f>TEXT(Table1[[#This Row],[Date Created Conversion (Launched at)]],"mmmm")</f>
        <v>June</v>
      </c>
      <c r="V3091" s="12">
        <f>YEAR(Table1[[#This Row],[Date Created Conversion (Launched at)]])</f>
        <v>2016</v>
      </c>
    </row>
    <row r="3092" spans="1:22" ht="43" x14ac:dyDescent="0.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 s="8">
        <v>1430505545</v>
      </c>
      <c r="J3092" s="8">
        <v>1425325145</v>
      </c>
      <c r="K3092" t="b">
        <v>0</v>
      </c>
      <c r="L3092">
        <v>9</v>
      </c>
      <c r="M3092" t="b">
        <v>0</v>
      </c>
      <c r="N3092" s="5">
        <f>Table1[[#This Row],[pledged]]/Table1[[#This Row],[backers_count]]</f>
        <v>1270.2222222222222</v>
      </c>
      <c r="O3092" s="1">
        <f t="shared" si="146"/>
        <v>5</v>
      </c>
      <c r="P3092" s="5" t="s">
        <v>8302</v>
      </c>
      <c r="Q3092" s="1" t="s">
        <v>8318</v>
      </c>
      <c r="R3092" s="1" t="s">
        <v>8358</v>
      </c>
      <c r="S3092" s="9">
        <f t="shared" si="144"/>
        <v>42065.818807870368</v>
      </c>
      <c r="T3092" s="11">
        <f t="shared" si="145"/>
        <v>42125.777141203704</v>
      </c>
      <c r="U3092" s="12" t="str">
        <f>TEXT(Table1[[#This Row],[Date Created Conversion (Launched at)]],"mmmm")</f>
        <v>March</v>
      </c>
      <c r="V3092" s="12">
        <f>YEAR(Table1[[#This Row],[Date Created Conversion (Launched at)]])</f>
        <v>2015</v>
      </c>
    </row>
    <row r="3093" spans="1:22" ht="43" x14ac:dyDescent="0.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 s="8">
        <v>1471214743</v>
      </c>
      <c r="J3093" s="8">
        <v>1468622743</v>
      </c>
      <c r="K3093" t="b">
        <v>0</v>
      </c>
      <c r="L3093">
        <v>9</v>
      </c>
      <c r="M3093" t="b">
        <v>0</v>
      </c>
      <c r="N3093" s="5">
        <f>Table1[[#This Row],[pledged]]/Table1[[#This Row],[backers_count]]</f>
        <v>88.444444444444443</v>
      </c>
      <c r="O3093" s="1">
        <f t="shared" si="146"/>
        <v>16</v>
      </c>
      <c r="P3093" s="5" t="s">
        <v>8302</v>
      </c>
      <c r="Q3093" s="1" t="s">
        <v>8318</v>
      </c>
      <c r="R3093" s="1" t="s">
        <v>8358</v>
      </c>
      <c r="S3093" s="9">
        <f t="shared" si="144"/>
        <v>42566.948414351849</v>
      </c>
      <c r="T3093" s="11">
        <f t="shared" si="145"/>
        <v>42596.948414351849</v>
      </c>
      <c r="U3093" s="12" t="str">
        <f>TEXT(Table1[[#This Row],[Date Created Conversion (Launched at)]],"mmmm")</f>
        <v>July</v>
      </c>
      <c r="V3093" s="12">
        <f>YEAR(Table1[[#This Row],[Date Created Conversion (Launched at)]])</f>
        <v>2016</v>
      </c>
    </row>
    <row r="3094" spans="1:22" ht="43" x14ac:dyDescent="0.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 s="8">
        <v>1444946400</v>
      </c>
      <c r="J3094" s="8">
        <v>1441723912</v>
      </c>
      <c r="K3094" t="b">
        <v>0</v>
      </c>
      <c r="L3094">
        <v>21</v>
      </c>
      <c r="M3094" t="b">
        <v>0</v>
      </c>
      <c r="N3094" s="5">
        <f>Table1[[#This Row],[pledged]]/Table1[[#This Row],[backers_count]]</f>
        <v>56.342380952380957</v>
      </c>
      <c r="O3094" s="1">
        <f t="shared" si="146"/>
        <v>1</v>
      </c>
      <c r="P3094" s="5" t="s">
        <v>8302</v>
      </c>
      <c r="Q3094" s="1" t="s">
        <v>8318</v>
      </c>
      <c r="R3094" s="1" t="s">
        <v>8358</v>
      </c>
      <c r="S3094" s="9">
        <f t="shared" si="144"/>
        <v>42255.619351851856</v>
      </c>
      <c r="T3094" s="11">
        <f t="shared" si="145"/>
        <v>42292.916666666672</v>
      </c>
      <c r="U3094" s="12" t="str">
        <f>TEXT(Table1[[#This Row],[Date Created Conversion (Launched at)]],"mmmm")</f>
        <v>September</v>
      </c>
      <c r="V3094" s="12">
        <f>YEAR(Table1[[#This Row],[Date Created Conversion (Launched at)]])</f>
        <v>2015</v>
      </c>
    </row>
    <row r="3095" spans="1:22" ht="43" x14ac:dyDescent="0.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 s="8">
        <v>1401595140</v>
      </c>
      <c r="J3095" s="8">
        <v>1398980941</v>
      </c>
      <c r="K3095" t="b">
        <v>0</v>
      </c>
      <c r="L3095">
        <v>17</v>
      </c>
      <c r="M3095" t="b">
        <v>0</v>
      </c>
      <c r="N3095" s="5">
        <f>Table1[[#This Row],[pledged]]/Table1[[#This Row],[backers_count]]</f>
        <v>53.529411764705884</v>
      </c>
      <c r="O3095" s="1">
        <f t="shared" si="146"/>
        <v>23</v>
      </c>
      <c r="P3095" s="5" t="s">
        <v>8302</v>
      </c>
      <c r="Q3095" s="1" t="s">
        <v>8318</v>
      </c>
      <c r="R3095" s="1" t="s">
        <v>8358</v>
      </c>
      <c r="S3095" s="9">
        <f t="shared" si="144"/>
        <v>41760.909039351856</v>
      </c>
      <c r="T3095" s="11">
        <f t="shared" si="145"/>
        <v>41791.165972222225</v>
      </c>
      <c r="U3095" s="12" t="str">
        <f>TEXT(Table1[[#This Row],[Date Created Conversion (Launched at)]],"mmmm")</f>
        <v>May</v>
      </c>
      <c r="V3095" s="12">
        <f>YEAR(Table1[[#This Row],[Date Created Conversion (Launched at)]])</f>
        <v>2014</v>
      </c>
    </row>
    <row r="3096" spans="1:22" ht="28.7" x14ac:dyDescent="0.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 s="8">
        <v>1442775956</v>
      </c>
      <c r="J3096" s="8">
        <v>1437591956</v>
      </c>
      <c r="K3096" t="b">
        <v>0</v>
      </c>
      <c r="L3096">
        <v>1</v>
      </c>
      <c r="M3096" t="b">
        <v>0</v>
      </c>
      <c r="N3096" s="5">
        <f>Table1[[#This Row],[pledged]]/Table1[[#This Row],[backers_count]]</f>
        <v>25</v>
      </c>
      <c r="O3096" s="1">
        <f t="shared" si="146"/>
        <v>0</v>
      </c>
      <c r="P3096" s="5" t="s">
        <v>8302</v>
      </c>
      <c r="Q3096" s="1" t="s">
        <v>8318</v>
      </c>
      <c r="R3096" s="1" t="s">
        <v>8358</v>
      </c>
      <c r="S3096" s="9">
        <f t="shared" si="144"/>
        <v>42207.795787037037</v>
      </c>
      <c r="T3096" s="11">
        <f t="shared" si="145"/>
        <v>42267.795787037037</v>
      </c>
      <c r="U3096" s="12" t="str">
        <f>TEXT(Table1[[#This Row],[Date Created Conversion (Launched at)]],"mmmm")</f>
        <v>July</v>
      </c>
      <c r="V3096" s="12">
        <f>YEAR(Table1[[#This Row],[Date Created Conversion (Launched at)]])</f>
        <v>2015</v>
      </c>
    </row>
    <row r="3097" spans="1:22" ht="43" x14ac:dyDescent="0.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 s="8">
        <v>1470011780</v>
      </c>
      <c r="J3097" s="8">
        <v>1464827780</v>
      </c>
      <c r="K3097" t="b">
        <v>0</v>
      </c>
      <c r="L3097">
        <v>1</v>
      </c>
      <c r="M3097" t="b">
        <v>0</v>
      </c>
      <c r="N3097" s="5">
        <f>Table1[[#This Row],[pledged]]/Table1[[#This Row],[backers_count]]</f>
        <v>50</v>
      </c>
      <c r="O3097" s="1">
        <f t="shared" si="146"/>
        <v>0</v>
      </c>
      <c r="P3097" s="5" t="s">
        <v>8302</v>
      </c>
      <c r="Q3097" s="1" t="s">
        <v>8318</v>
      </c>
      <c r="R3097" s="1" t="s">
        <v>8358</v>
      </c>
      <c r="S3097" s="9">
        <f t="shared" si="144"/>
        <v>42523.025231481486</v>
      </c>
      <c r="T3097" s="11">
        <f t="shared" si="145"/>
        <v>42583.025231481486</v>
      </c>
      <c r="U3097" s="12" t="str">
        <f>TEXT(Table1[[#This Row],[Date Created Conversion (Launched at)]],"mmmm")</f>
        <v>June</v>
      </c>
      <c r="V3097" s="12">
        <f>YEAR(Table1[[#This Row],[Date Created Conversion (Launched at)]])</f>
        <v>2016</v>
      </c>
    </row>
    <row r="3098" spans="1:22" ht="43" x14ac:dyDescent="0.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 s="8">
        <v>1432151326</v>
      </c>
      <c r="J3098" s="8">
        <v>1429559326</v>
      </c>
      <c r="K3098" t="b">
        <v>0</v>
      </c>
      <c r="L3098">
        <v>14</v>
      </c>
      <c r="M3098" t="b">
        <v>0</v>
      </c>
      <c r="N3098" s="5">
        <f>Table1[[#This Row],[pledged]]/Table1[[#This Row],[backers_count]]</f>
        <v>56.785714285714285</v>
      </c>
      <c r="O3098" s="1">
        <f t="shared" si="146"/>
        <v>4</v>
      </c>
      <c r="P3098" s="5" t="s">
        <v>8302</v>
      </c>
      <c r="Q3098" s="1" t="s">
        <v>8318</v>
      </c>
      <c r="R3098" s="1" t="s">
        <v>8358</v>
      </c>
      <c r="S3098" s="9">
        <f t="shared" si="144"/>
        <v>42114.825532407413</v>
      </c>
      <c r="T3098" s="11">
        <f t="shared" si="145"/>
        <v>42144.825532407413</v>
      </c>
      <c r="U3098" s="12" t="str">
        <f>TEXT(Table1[[#This Row],[Date Created Conversion (Launched at)]],"mmmm")</f>
        <v>April</v>
      </c>
      <c r="V3098" s="12">
        <f>YEAR(Table1[[#This Row],[Date Created Conversion (Launched at)]])</f>
        <v>2015</v>
      </c>
    </row>
    <row r="3099" spans="1:22" ht="43" x14ac:dyDescent="0.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 s="8">
        <v>1475848800</v>
      </c>
      <c r="J3099" s="8">
        <v>1474027501</v>
      </c>
      <c r="K3099" t="b">
        <v>0</v>
      </c>
      <c r="L3099">
        <v>42</v>
      </c>
      <c r="M3099" t="b">
        <v>0</v>
      </c>
      <c r="N3099" s="5">
        <f>Table1[[#This Row],[pledged]]/Table1[[#This Row],[backers_count]]</f>
        <v>40.833333333333336</v>
      </c>
      <c r="O3099" s="1">
        <f t="shared" si="146"/>
        <v>17</v>
      </c>
      <c r="P3099" s="5" t="s">
        <v>8302</v>
      </c>
      <c r="Q3099" s="1" t="s">
        <v>8318</v>
      </c>
      <c r="R3099" s="1" t="s">
        <v>8358</v>
      </c>
      <c r="S3099" s="9">
        <f t="shared" si="144"/>
        <v>42629.503483796296</v>
      </c>
      <c r="T3099" s="11">
        <f t="shared" si="145"/>
        <v>42650.583333333328</v>
      </c>
      <c r="U3099" s="12" t="str">
        <f>TEXT(Table1[[#This Row],[Date Created Conversion (Launched at)]],"mmmm")</f>
        <v>September</v>
      </c>
      <c r="V3099" s="12">
        <f>YEAR(Table1[[#This Row],[Date Created Conversion (Launched at)]])</f>
        <v>2016</v>
      </c>
    </row>
    <row r="3100" spans="1:22" ht="43" x14ac:dyDescent="0.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 s="8">
        <v>1454890620</v>
      </c>
      <c r="J3100" s="8">
        <v>1450724449</v>
      </c>
      <c r="K3100" t="b">
        <v>0</v>
      </c>
      <c r="L3100">
        <v>27</v>
      </c>
      <c r="M3100" t="b">
        <v>0</v>
      </c>
      <c r="N3100" s="5">
        <f>Table1[[#This Row],[pledged]]/Table1[[#This Row],[backers_count]]</f>
        <v>65.111111111111114</v>
      </c>
      <c r="O3100" s="1">
        <f t="shared" si="146"/>
        <v>4</v>
      </c>
      <c r="P3100" s="5" t="s">
        <v>8302</v>
      </c>
      <c r="Q3100" s="1" t="s">
        <v>8318</v>
      </c>
      <c r="R3100" s="1" t="s">
        <v>8358</v>
      </c>
      <c r="S3100" s="9">
        <f t="shared" si="144"/>
        <v>42359.792233796295</v>
      </c>
      <c r="T3100" s="11">
        <f t="shared" si="145"/>
        <v>42408.01180555555</v>
      </c>
      <c r="U3100" s="12" t="str">
        <f>TEXT(Table1[[#This Row],[Date Created Conversion (Launched at)]],"mmmm")</f>
        <v>December</v>
      </c>
      <c r="V3100" s="12">
        <f>YEAR(Table1[[#This Row],[Date Created Conversion (Launched at)]])</f>
        <v>2015</v>
      </c>
    </row>
    <row r="3101" spans="1:22" ht="43" x14ac:dyDescent="0.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 s="8">
        <v>1455251591</v>
      </c>
      <c r="J3101" s="8">
        <v>1452659591</v>
      </c>
      <c r="K3101" t="b">
        <v>0</v>
      </c>
      <c r="L3101">
        <v>5</v>
      </c>
      <c r="M3101" t="b">
        <v>0</v>
      </c>
      <c r="N3101" s="5">
        <f>Table1[[#This Row],[pledged]]/Table1[[#This Row],[backers_count]]</f>
        <v>55.6</v>
      </c>
      <c r="O3101" s="1">
        <f t="shared" si="146"/>
        <v>14</v>
      </c>
      <c r="P3101" s="5" t="s">
        <v>8302</v>
      </c>
      <c r="Q3101" s="1" t="s">
        <v>8318</v>
      </c>
      <c r="R3101" s="1" t="s">
        <v>8358</v>
      </c>
      <c r="S3101" s="9">
        <f t="shared" si="144"/>
        <v>42382.189710648148</v>
      </c>
      <c r="T3101" s="11">
        <f t="shared" si="145"/>
        <v>42412.189710648148</v>
      </c>
      <c r="U3101" s="12" t="str">
        <f>TEXT(Table1[[#This Row],[Date Created Conversion (Launched at)]],"mmmm")</f>
        <v>January</v>
      </c>
      <c r="V3101" s="12">
        <f>YEAR(Table1[[#This Row],[Date Created Conversion (Launched at)]])</f>
        <v>2016</v>
      </c>
    </row>
    <row r="3102" spans="1:22" ht="43" x14ac:dyDescent="0.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 s="8">
        <v>1413816975</v>
      </c>
      <c r="J3102" s="8">
        <v>1411224975</v>
      </c>
      <c r="K3102" t="b">
        <v>0</v>
      </c>
      <c r="L3102">
        <v>13</v>
      </c>
      <c r="M3102" t="b">
        <v>0</v>
      </c>
      <c r="N3102" s="5">
        <f>Table1[[#This Row],[pledged]]/Table1[[#This Row],[backers_count]]</f>
        <v>140.53846153846155</v>
      </c>
      <c r="O3102" s="1">
        <f t="shared" si="146"/>
        <v>15</v>
      </c>
      <c r="P3102" s="5" t="s">
        <v>8302</v>
      </c>
      <c r="Q3102" s="1" t="s">
        <v>8318</v>
      </c>
      <c r="R3102" s="1" t="s">
        <v>8358</v>
      </c>
      <c r="S3102" s="9">
        <f t="shared" si="144"/>
        <v>41902.622395833336</v>
      </c>
      <c r="T3102" s="11">
        <f t="shared" si="145"/>
        <v>41932.622395833336</v>
      </c>
      <c r="U3102" s="12" t="str">
        <f>TEXT(Table1[[#This Row],[Date Created Conversion (Launched at)]],"mmmm")</f>
        <v>September</v>
      </c>
      <c r="V3102" s="12">
        <f>YEAR(Table1[[#This Row],[Date Created Conversion (Launched at)]])</f>
        <v>2014</v>
      </c>
    </row>
    <row r="3103" spans="1:22" ht="57.35" x14ac:dyDescent="0.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 s="8">
        <v>1437033360</v>
      </c>
      <c r="J3103" s="8">
        <v>1434445937</v>
      </c>
      <c r="K3103" t="b">
        <v>0</v>
      </c>
      <c r="L3103">
        <v>12</v>
      </c>
      <c r="M3103" t="b">
        <v>0</v>
      </c>
      <c r="N3103" s="5">
        <f>Table1[[#This Row],[pledged]]/Table1[[#This Row],[backers_count]]</f>
        <v>25</v>
      </c>
      <c r="O3103" s="1">
        <f t="shared" si="146"/>
        <v>12</v>
      </c>
      <c r="P3103" s="5" t="s">
        <v>8302</v>
      </c>
      <c r="Q3103" s="1" t="s">
        <v>8318</v>
      </c>
      <c r="R3103" s="1" t="s">
        <v>8358</v>
      </c>
      <c r="S3103" s="9">
        <f t="shared" si="144"/>
        <v>42171.383530092593</v>
      </c>
      <c r="T3103" s="11">
        <f t="shared" si="145"/>
        <v>42201.330555555556</v>
      </c>
      <c r="U3103" s="12" t="str">
        <f>TEXT(Table1[[#This Row],[Date Created Conversion (Launched at)]],"mmmm")</f>
        <v>June</v>
      </c>
      <c r="V3103" s="12">
        <f>YEAR(Table1[[#This Row],[Date Created Conversion (Launched at)]])</f>
        <v>2015</v>
      </c>
    </row>
    <row r="3104" spans="1:22" ht="43" x14ac:dyDescent="0.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 s="8">
        <v>1471939818</v>
      </c>
      <c r="J3104" s="8">
        <v>1467619818</v>
      </c>
      <c r="K3104" t="b">
        <v>0</v>
      </c>
      <c r="L3104">
        <v>90</v>
      </c>
      <c r="M3104" t="b">
        <v>0</v>
      </c>
      <c r="N3104" s="5">
        <f>Table1[[#This Row],[pledged]]/Table1[[#This Row],[backers_count]]</f>
        <v>69.533333333333331</v>
      </c>
      <c r="O3104" s="1">
        <f t="shared" si="146"/>
        <v>39</v>
      </c>
      <c r="P3104" s="5" t="s">
        <v>8302</v>
      </c>
      <c r="Q3104" s="1" t="s">
        <v>8318</v>
      </c>
      <c r="R3104" s="1" t="s">
        <v>8358</v>
      </c>
      <c r="S3104" s="9">
        <f t="shared" si="144"/>
        <v>42555.340486111112</v>
      </c>
      <c r="T3104" s="11">
        <f t="shared" si="145"/>
        <v>42605.340486111112</v>
      </c>
      <c r="U3104" s="12" t="str">
        <f>TEXT(Table1[[#This Row],[Date Created Conversion (Launched at)]],"mmmm")</f>
        <v>July</v>
      </c>
      <c r="V3104" s="12">
        <f>YEAR(Table1[[#This Row],[Date Created Conversion (Launched at)]])</f>
        <v>2016</v>
      </c>
    </row>
    <row r="3105" spans="1:22" ht="28.7" x14ac:dyDescent="0.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 s="8">
        <v>1434080706</v>
      </c>
      <c r="J3105" s="8">
        <v>1428896706</v>
      </c>
      <c r="K3105" t="b">
        <v>0</v>
      </c>
      <c r="L3105">
        <v>2</v>
      </c>
      <c r="M3105" t="b">
        <v>0</v>
      </c>
      <c r="N3105" s="5">
        <f>Table1[[#This Row],[pledged]]/Table1[[#This Row],[backers_count]]</f>
        <v>5.5</v>
      </c>
      <c r="O3105" s="1">
        <f t="shared" si="146"/>
        <v>0</v>
      </c>
      <c r="P3105" s="5" t="s">
        <v>8302</v>
      </c>
      <c r="Q3105" s="1" t="s">
        <v>8318</v>
      </c>
      <c r="R3105" s="1" t="s">
        <v>8358</v>
      </c>
      <c r="S3105" s="9">
        <f t="shared" si="144"/>
        <v>42107.156319444446</v>
      </c>
      <c r="T3105" s="11">
        <f t="shared" si="145"/>
        <v>42167.156319444446</v>
      </c>
      <c r="U3105" s="12" t="str">
        <f>TEXT(Table1[[#This Row],[Date Created Conversion (Launched at)]],"mmmm")</f>
        <v>April</v>
      </c>
      <c r="V3105" s="12">
        <f>YEAR(Table1[[#This Row],[Date Created Conversion (Launched at)]])</f>
        <v>2015</v>
      </c>
    </row>
    <row r="3106" spans="1:22" ht="43" x14ac:dyDescent="0.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 s="8">
        <v>1422928800</v>
      </c>
      <c r="J3106" s="8">
        <v>1420235311</v>
      </c>
      <c r="K3106" t="b">
        <v>0</v>
      </c>
      <c r="L3106">
        <v>5</v>
      </c>
      <c r="M3106" t="b">
        <v>0</v>
      </c>
      <c r="N3106" s="5">
        <f>Table1[[#This Row],[pledged]]/Table1[[#This Row],[backers_count]]</f>
        <v>237</v>
      </c>
      <c r="O3106" s="1">
        <f t="shared" si="146"/>
        <v>30</v>
      </c>
      <c r="P3106" s="5" t="s">
        <v>8302</v>
      </c>
      <c r="Q3106" s="1" t="s">
        <v>8318</v>
      </c>
      <c r="R3106" s="1" t="s">
        <v>8358</v>
      </c>
      <c r="S3106" s="9">
        <f t="shared" si="144"/>
        <v>42006.908692129626</v>
      </c>
      <c r="T3106" s="11">
        <f t="shared" si="145"/>
        <v>42038.083333333328</v>
      </c>
      <c r="U3106" s="12" t="str">
        <f>TEXT(Table1[[#This Row],[Date Created Conversion (Launched at)]],"mmmm")</f>
        <v>January</v>
      </c>
      <c r="V3106" s="12">
        <f>YEAR(Table1[[#This Row],[Date Created Conversion (Launched at)]])</f>
        <v>2015</v>
      </c>
    </row>
    <row r="3107" spans="1:22" ht="43" x14ac:dyDescent="0.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 s="8">
        <v>1413694800</v>
      </c>
      <c r="J3107" s="8">
        <v>1408986916</v>
      </c>
      <c r="K3107" t="b">
        <v>0</v>
      </c>
      <c r="L3107">
        <v>31</v>
      </c>
      <c r="M3107" t="b">
        <v>0</v>
      </c>
      <c r="N3107" s="5">
        <f>Table1[[#This Row],[pledged]]/Table1[[#This Row],[backers_count]]</f>
        <v>79.870967741935488</v>
      </c>
      <c r="O3107" s="1">
        <f t="shared" si="146"/>
        <v>42</v>
      </c>
      <c r="P3107" s="5" t="s">
        <v>8302</v>
      </c>
      <c r="Q3107" s="1" t="s">
        <v>8318</v>
      </c>
      <c r="R3107" s="1" t="s">
        <v>8358</v>
      </c>
      <c r="S3107" s="9">
        <f t="shared" si="144"/>
        <v>41876.718935185185</v>
      </c>
      <c r="T3107" s="11">
        <f t="shared" si="145"/>
        <v>41931.208333333336</v>
      </c>
      <c r="U3107" s="12" t="str">
        <f>TEXT(Table1[[#This Row],[Date Created Conversion (Launched at)]],"mmmm")</f>
        <v>August</v>
      </c>
      <c r="V3107" s="12">
        <f>YEAR(Table1[[#This Row],[Date Created Conversion (Launched at)]])</f>
        <v>2014</v>
      </c>
    </row>
    <row r="3108" spans="1:22" ht="43" x14ac:dyDescent="0.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 s="8">
        <v>1442440800</v>
      </c>
      <c r="J3108" s="8">
        <v>1440497876</v>
      </c>
      <c r="K3108" t="b">
        <v>0</v>
      </c>
      <c r="L3108">
        <v>4</v>
      </c>
      <c r="M3108" t="b">
        <v>0</v>
      </c>
      <c r="N3108" s="5">
        <f>Table1[[#This Row],[pledged]]/Table1[[#This Row],[backers_count]]</f>
        <v>10.25</v>
      </c>
      <c r="O3108" s="1">
        <f t="shared" si="146"/>
        <v>4</v>
      </c>
      <c r="P3108" s="5" t="s">
        <v>8302</v>
      </c>
      <c r="Q3108" s="1" t="s">
        <v>8318</v>
      </c>
      <c r="R3108" s="1" t="s">
        <v>8358</v>
      </c>
      <c r="S3108" s="9">
        <f t="shared" si="144"/>
        <v>42241.429120370369</v>
      </c>
      <c r="T3108" s="11">
        <f t="shared" si="145"/>
        <v>42263.916666666672</v>
      </c>
      <c r="U3108" s="12" t="str">
        <f>TEXT(Table1[[#This Row],[Date Created Conversion (Launched at)]],"mmmm")</f>
        <v>August</v>
      </c>
      <c r="V3108" s="12">
        <f>YEAR(Table1[[#This Row],[Date Created Conversion (Launched at)]])</f>
        <v>2015</v>
      </c>
    </row>
    <row r="3109" spans="1:22" ht="43" x14ac:dyDescent="0.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 s="8">
        <v>1431372751</v>
      </c>
      <c r="J3109" s="8">
        <v>1430767951</v>
      </c>
      <c r="K3109" t="b">
        <v>0</v>
      </c>
      <c r="L3109">
        <v>29</v>
      </c>
      <c r="M3109" t="b">
        <v>0</v>
      </c>
      <c r="N3109" s="5">
        <f>Table1[[#This Row],[pledged]]/Table1[[#This Row],[backers_count]]</f>
        <v>272.58620689655174</v>
      </c>
      <c r="O3109" s="1">
        <f t="shared" si="146"/>
        <v>20</v>
      </c>
      <c r="P3109" s="5" t="s">
        <v>8302</v>
      </c>
      <c r="Q3109" s="1" t="s">
        <v>8318</v>
      </c>
      <c r="R3109" s="1" t="s">
        <v>8358</v>
      </c>
      <c r="S3109" s="9">
        <f t="shared" si="144"/>
        <v>42128.814247685186</v>
      </c>
      <c r="T3109" s="11">
        <f t="shared" si="145"/>
        <v>42135.814247685186</v>
      </c>
      <c r="U3109" s="12" t="str">
        <f>TEXT(Table1[[#This Row],[Date Created Conversion (Launched at)]],"mmmm")</f>
        <v>May</v>
      </c>
      <c r="V3109" s="12">
        <f>YEAR(Table1[[#This Row],[Date Created Conversion (Launched at)]])</f>
        <v>2015</v>
      </c>
    </row>
    <row r="3110" spans="1:22" x14ac:dyDescent="0.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 s="8">
        <v>1430234394</v>
      </c>
      <c r="J3110" s="8">
        <v>1425053994</v>
      </c>
      <c r="K3110" t="b">
        <v>0</v>
      </c>
      <c r="L3110">
        <v>2</v>
      </c>
      <c r="M3110" t="b">
        <v>0</v>
      </c>
      <c r="N3110" s="5">
        <f>Table1[[#This Row],[pledged]]/Table1[[#This Row],[backers_count]]</f>
        <v>13</v>
      </c>
      <c r="O3110" s="1">
        <f t="shared" si="146"/>
        <v>0</v>
      </c>
      <c r="P3110" s="5" t="s">
        <v>8302</v>
      </c>
      <c r="Q3110" s="1" t="s">
        <v>8318</v>
      </c>
      <c r="R3110" s="1" t="s">
        <v>8358</v>
      </c>
      <c r="S3110" s="9">
        <f t="shared" si="144"/>
        <v>42062.680486111116</v>
      </c>
      <c r="T3110" s="11">
        <f t="shared" si="145"/>
        <v>42122.638819444444</v>
      </c>
      <c r="U3110" s="12" t="str">
        <f>TEXT(Table1[[#This Row],[Date Created Conversion (Launched at)]],"mmmm")</f>
        <v>February</v>
      </c>
      <c r="V3110" s="12">
        <f>YEAR(Table1[[#This Row],[Date Created Conversion (Launched at)]])</f>
        <v>2015</v>
      </c>
    </row>
    <row r="3111" spans="1:22" ht="43" x14ac:dyDescent="0.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 s="8">
        <v>1409194810</v>
      </c>
      <c r="J3111" s="8">
        <v>1406170810</v>
      </c>
      <c r="K3111" t="b">
        <v>0</v>
      </c>
      <c r="L3111">
        <v>114</v>
      </c>
      <c r="M3111" t="b">
        <v>0</v>
      </c>
      <c r="N3111" s="5">
        <f>Table1[[#This Row],[pledged]]/Table1[[#This Row],[backers_count]]</f>
        <v>58.184210526315788</v>
      </c>
      <c r="O3111" s="1">
        <f t="shared" si="146"/>
        <v>25</v>
      </c>
      <c r="P3111" s="5" t="s">
        <v>8302</v>
      </c>
      <c r="Q3111" s="1" t="s">
        <v>8318</v>
      </c>
      <c r="R3111" s="1" t="s">
        <v>8358</v>
      </c>
      <c r="S3111" s="9">
        <f t="shared" si="144"/>
        <v>41844.125115740739</v>
      </c>
      <c r="T3111" s="11">
        <f t="shared" si="145"/>
        <v>41879.125115740739</v>
      </c>
      <c r="U3111" s="12" t="str">
        <f>TEXT(Table1[[#This Row],[Date Created Conversion (Launched at)]],"mmmm")</f>
        <v>July</v>
      </c>
      <c r="V3111" s="12">
        <f>YEAR(Table1[[#This Row],[Date Created Conversion (Launched at)]])</f>
        <v>2014</v>
      </c>
    </row>
    <row r="3112" spans="1:22" ht="43" x14ac:dyDescent="0.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 s="8">
        <v>1487465119</v>
      </c>
      <c r="J3112" s="8">
        <v>1484009119</v>
      </c>
      <c r="K3112" t="b">
        <v>0</v>
      </c>
      <c r="L3112">
        <v>1</v>
      </c>
      <c r="M3112" t="b">
        <v>0</v>
      </c>
      <c r="N3112" s="5">
        <f>Table1[[#This Row],[pledged]]/Table1[[#This Row],[backers_count]]</f>
        <v>10</v>
      </c>
      <c r="O3112" s="1">
        <f t="shared" si="146"/>
        <v>0</v>
      </c>
      <c r="P3112" s="5" t="s">
        <v>8302</v>
      </c>
      <c r="Q3112" s="1" t="s">
        <v>8318</v>
      </c>
      <c r="R3112" s="1" t="s">
        <v>8358</v>
      </c>
      <c r="S3112" s="9">
        <f t="shared" si="144"/>
        <v>42745.031469907408</v>
      </c>
      <c r="T3112" s="11">
        <f t="shared" si="145"/>
        <v>42785.031469907408</v>
      </c>
      <c r="U3112" s="12" t="str">
        <f>TEXT(Table1[[#This Row],[Date Created Conversion (Launched at)]],"mmmm")</f>
        <v>January</v>
      </c>
      <c r="V3112" s="12">
        <f>YEAR(Table1[[#This Row],[Date Created Conversion (Launched at)]])</f>
        <v>2017</v>
      </c>
    </row>
    <row r="3113" spans="1:22" ht="28.7" x14ac:dyDescent="0.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 s="8">
        <v>1412432220</v>
      </c>
      <c r="J3113" s="8">
        <v>1409753820</v>
      </c>
      <c r="K3113" t="b">
        <v>0</v>
      </c>
      <c r="L3113">
        <v>76</v>
      </c>
      <c r="M3113" t="b">
        <v>0</v>
      </c>
      <c r="N3113" s="5">
        <f>Table1[[#This Row],[pledged]]/Table1[[#This Row],[backers_count]]</f>
        <v>70.10526315789474</v>
      </c>
      <c r="O3113" s="1">
        <f t="shared" si="146"/>
        <v>27</v>
      </c>
      <c r="P3113" s="5" t="s">
        <v>8302</v>
      </c>
      <c r="Q3113" s="1" t="s">
        <v>8318</v>
      </c>
      <c r="R3113" s="1" t="s">
        <v>8358</v>
      </c>
      <c r="S3113" s="9">
        <f t="shared" si="144"/>
        <v>41885.595138888893</v>
      </c>
      <c r="T3113" s="11">
        <f t="shared" si="145"/>
        <v>41916.595138888893</v>
      </c>
      <c r="U3113" s="12" t="str">
        <f>TEXT(Table1[[#This Row],[Date Created Conversion (Launched at)]],"mmmm")</f>
        <v>September</v>
      </c>
      <c r="V3113" s="12">
        <f>YEAR(Table1[[#This Row],[Date Created Conversion (Launched at)]])</f>
        <v>2014</v>
      </c>
    </row>
    <row r="3114" spans="1:22" ht="43" x14ac:dyDescent="0.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 s="8">
        <v>1477968934</v>
      </c>
      <c r="J3114" s="8">
        <v>1472784934</v>
      </c>
      <c r="K3114" t="b">
        <v>0</v>
      </c>
      <c r="L3114">
        <v>9</v>
      </c>
      <c r="M3114" t="b">
        <v>0</v>
      </c>
      <c r="N3114" s="5">
        <f>Table1[[#This Row],[pledged]]/Table1[[#This Row],[backers_count]]</f>
        <v>57.888888888888886</v>
      </c>
      <c r="O3114" s="1">
        <f t="shared" si="146"/>
        <v>5</v>
      </c>
      <c r="P3114" s="5" t="s">
        <v>8302</v>
      </c>
      <c r="Q3114" s="1" t="s">
        <v>8318</v>
      </c>
      <c r="R3114" s="1" t="s">
        <v>8358</v>
      </c>
      <c r="S3114" s="9">
        <f t="shared" si="144"/>
        <v>42615.121921296297</v>
      </c>
      <c r="T3114" s="11">
        <f t="shared" si="145"/>
        <v>42675.121921296297</v>
      </c>
      <c r="U3114" s="12" t="str">
        <f>TEXT(Table1[[#This Row],[Date Created Conversion (Launched at)]],"mmmm")</f>
        <v>September</v>
      </c>
      <c r="V3114" s="12">
        <f>YEAR(Table1[[#This Row],[Date Created Conversion (Launched at)]])</f>
        <v>2016</v>
      </c>
    </row>
    <row r="3115" spans="1:22" ht="43" x14ac:dyDescent="0.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 s="8">
        <v>1429291982</v>
      </c>
      <c r="J3115" s="8">
        <v>1426699982</v>
      </c>
      <c r="K3115" t="b">
        <v>0</v>
      </c>
      <c r="L3115">
        <v>37</v>
      </c>
      <c r="M3115" t="b">
        <v>0</v>
      </c>
      <c r="N3115" s="5">
        <f>Table1[[#This Row],[pledged]]/Table1[[#This Row],[backers_count]]</f>
        <v>125.27027027027027</v>
      </c>
      <c r="O3115" s="1">
        <f t="shared" si="146"/>
        <v>4</v>
      </c>
      <c r="P3115" s="5" t="s">
        <v>8302</v>
      </c>
      <c r="Q3115" s="1" t="s">
        <v>8318</v>
      </c>
      <c r="R3115" s="1" t="s">
        <v>8358</v>
      </c>
      <c r="S3115" s="9">
        <f t="shared" si="144"/>
        <v>42081.731273148151</v>
      </c>
      <c r="T3115" s="11">
        <f t="shared" si="145"/>
        <v>42111.731273148151</v>
      </c>
      <c r="U3115" s="12" t="str">
        <f>TEXT(Table1[[#This Row],[Date Created Conversion (Launched at)]],"mmmm")</f>
        <v>March</v>
      </c>
      <c r="V3115" s="12">
        <f>YEAR(Table1[[#This Row],[Date Created Conversion (Launched at)]])</f>
        <v>2015</v>
      </c>
    </row>
    <row r="3116" spans="1:22" ht="43" x14ac:dyDescent="0.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 s="8">
        <v>1411312250</v>
      </c>
      <c r="J3116" s="8">
        <v>1406128250</v>
      </c>
      <c r="K3116" t="b">
        <v>0</v>
      </c>
      <c r="L3116">
        <v>0</v>
      </c>
      <c r="M3116" t="b">
        <v>0</v>
      </c>
      <c r="N3116" s="5" t="e">
        <f>Table1[[#This Row],[pledged]]/Table1[[#This Row],[backers_count]]</f>
        <v>#DIV/0!</v>
      </c>
      <c r="O3116" s="1">
        <f t="shared" si="146"/>
        <v>0</v>
      </c>
      <c r="P3116" s="5" t="s">
        <v>8302</v>
      </c>
      <c r="Q3116" s="1" t="s">
        <v>8318</v>
      </c>
      <c r="R3116" s="1" t="s">
        <v>8358</v>
      </c>
      <c r="S3116" s="9">
        <f t="shared" si="144"/>
        <v>41843.632523148146</v>
      </c>
      <c r="T3116" s="11">
        <f t="shared" si="145"/>
        <v>41903.632523148146</v>
      </c>
      <c r="U3116" s="12" t="str">
        <f>TEXT(Table1[[#This Row],[Date Created Conversion (Launched at)]],"mmmm")</f>
        <v>July</v>
      </c>
      <c r="V3116" s="12">
        <f>YEAR(Table1[[#This Row],[Date Created Conversion (Launched at)]])</f>
        <v>2014</v>
      </c>
    </row>
    <row r="3117" spans="1:22" ht="43" x14ac:dyDescent="0.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 s="8">
        <v>1465123427</v>
      </c>
      <c r="J3117" s="8">
        <v>1462531427</v>
      </c>
      <c r="K3117" t="b">
        <v>0</v>
      </c>
      <c r="L3117">
        <v>1</v>
      </c>
      <c r="M3117" t="b">
        <v>0</v>
      </c>
      <c r="N3117" s="5">
        <f>Table1[[#This Row],[pledged]]/Table1[[#This Row],[backers_count]]</f>
        <v>300</v>
      </c>
      <c r="O3117" s="1">
        <f t="shared" si="146"/>
        <v>3</v>
      </c>
      <c r="P3117" s="5" t="s">
        <v>8302</v>
      </c>
      <c r="Q3117" s="1" t="s">
        <v>8318</v>
      </c>
      <c r="R3117" s="1" t="s">
        <v>8358</v>
      </c>
      <c r="S3117" s="9">
        <f t="shared" si="144"/>
        <v>42496.447071759263</v>
      </c>
      <c r="T3117" s="11">
        <f t="shared" si="145"/>
        <v>42526.447071759263</v>
      </c>
      <c r="U3117" s="12" t="str">
        <f>TEXT(Table1[[#This Row],[Date Created Conversion (Launched at)]],"mmmm")</f>
        <v>May</v>
      </c>
      <c r="V3117" s="12">
        <f>YEAR(Table1[[#This Row],[Date Created Conversion (Launched at)]])</f>
        <v>2016</v>
      </c>
    </row>
    <row r="3118" spans="1:22" ht="43" x14ac:dyDescent="0.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 s="8">
        <v>1427890925</v>
      </c>
      <c r="J3118" s="8">
        <v>1426681325</v>
      </c>
      <c r="K3118" t="b">
        <v>0</v>
      </c>
      <c r="L3118">
        <v>10</v>
      </c>
      <c r="M3118" t="b">
        <v>0</v>
      </c>
      <c r="N3118" s="5">
        <f>Table1[[#This Row],[pledged]]/Table1[[#This Row],[backers_count]]</f>
        <v>43</v>
      </c>
      <c r="O3118" s="1">
        <f t="shared" si="146"/>
        <v>57</v>
      </c>
      <c r="P3118" s="5" t="s">
        <v>8302</v>
      </c>
      <c r="Q3118" s="1" t="s">
        <v>8318</v>
      </c>
      <c r="R3118" s="1" t="s">
        <v>8358</v>
      </c>
      <c r="S3118" s="9">
        <f t="shared" si="144"/>
        <v>42081.515335648146</v>
      </c>
      <c r="T3118" s="11">
        <f t="shared" si="145"/>
        <v>42095.515335648146</v>
      </c>
      <c r="U3118" s="12" t="str">
        <f>TEXT(Table1[[#This Row],[Date Created Conversion (Launched at)]],"mmmm")</f>
        <v>March</v>
      </c>
      <c r="V3118" s="12">
        <f>YEAR(Table1[[#This Row],[Date Created Conversion (Launched at)]])</f>
        <v>2015</v>
      </c>
    </row>
    <row r="3119" spans="1:22" ht="43" x14ac:dyDescent="0.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 s="8">
        <v>1464354720</v>
      </c>
      <c r="J3119" s="8">
        <v>1463648360</v>
      </c>
      <c r="K3119" t="b">
        <v>0</v>
      </c>
      <c r="L3119">
        <v>1</v>
      </c>
      <c r="M3119" t="b">
        <v>0</v>
      </c>
      <c r="N3119" s="5">
        <f>Table1[[#This Row],[pledged]]/Table1[[#This Row],[backers_count]]</f>
        <v>1</v>
      </c>
      <c r="O3119" s="1">
        <f t="shared" si="146"/>
        <v>0</v>
      </c>
      <c r="P3119" s="5" t="s">
        <v>8302</v>
      </c>
      <c r="Q3119" s="1" t="s">
        <v>8318</v>
      </c>
      <c r="R3119" s="1" t="s">
        <v>8358</v>
      </c>
      <c r="S3119" s="9">
        <f t="shared" si="144"/>
        <v>42509.374537037038</v>
      </c>
      <c r="T3119" s="11">
        <f t="shared" si="145"/>
        <v>42517.55</v>
      </c>
      <c r="U3119" s="12" t="str">
        <f>TEXT(Table1[[#This Row],[Date Created Conversion (Launched at)]],"mmmm")</f>
        <v>May</v>
      </c>
      <c r="V3119" s="12">
        <f>YEAR(Table1[[#This Row],[Date Created Conversion (Launched at)]])</f>
        <v>2016</v>
      </c>
    </row>
    <row r="3120" spans="1:22" ht="28.7" x14ac:dyDescent="0.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 s="8">
        <v>1467473723</v>
      </c>
      <c r="J3120" s="8">
        <v>1465832123</v>
      </c>
      <c r="K3120" t="b">
        <v>0</v>
      </c>
      <c r="L3120">
        <v>2</v>
      </c>
      <c r="M3120" t="b">
        <v>0</v>
      </c>
      <c r="N3120" s="5">
        <f>Table1[[#This Row],[pledged]]/Table1[[#This Row],[backers_count]]</f>
        <v>775</v>
      </c>
      <c r="O3120" s="1">
        <f t="shared" si="146"/>
        <v>0</v>
      </c>
      <c r="P3120" s="5" t="s">
        <v>8302</v>
      </c>
      <c r="Q3120" s="1" t="s">
        <v>8318</v>
      </c>
      <c r="R3120" s="1" t="s">
        <v>8358</v>
      </c>
      <c r="S3120" s="9">
        <f t="shared" si="144"/>
        <v>42534.649571759262</v>
      </c>
      <c r="T3120" s="11">
        <f t="shared" si="145"/>
        <v>42553.649571759262</v>
      </c>
      <c r="U3120" s="12" t="str">
        <f>TEXT(Table1[[#This Row],[Date Created Conversion (Launched at)]],"mmmm")</f>
        <v>June</v>
      </c>
      <c r="V3120" s="12">
        <f>YEAR(Table1[[#This Row],[Date Created Conversion (Launched at)]])</f>
        <v>2016</v>
      </c>
    </row>
    <row r="3121" spans="1:22" ht="43" x14ac:dyDescent="0.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 s="8">
        <v>1427414732</v>
      </c>
      <c r="J3121" s="8">
        <v>1424826332</v>
      </c>
      <c r="K3121" t="b">
        <v>0</v>
      </c>
      <c r="L3121">
        <v>1</v>
      </c>
      <c r="M3121" t="b">
        <v>0</v>
      </c>
      <c r="N3121" s="5">
        <f>Table1[[#This Row],[pledged]]/Table1[[#This Row],[backers_count]]</f>
        <v>5</v>
      </c>
      <c r="O3121" s="1">
        <f t="shared" si="146"/>
        <v>0</v>
      </c>
      <c r="P3121" s="5" t="s">
        <v>8302</v>
      </c>
      <c r="Q3121" s="1" t="s">
        <v>8318</v>
      </c>
      <c r="R3121" s="1" t="s">
        <v>8358</v>
      </c>
      <c r="S3121" s="9">
        <f t="shared" si="144"/>
        <v>42060.04550925926</v>
      </c>
      <c r="T3121" s="11">
        <f t="shared" si="145"/>
        <v>42090.003842592589</v>
      </c>
      <c r="U3121" s="12" t="str">
        <f>TEXT(Table1[[#This Row],[Date Created Conversion (Launched at)]],"mmmm")</f>
        <v>February</v>
      </c>
      <c r="V3121" s="12">
        <f>YEAR(Table1[[#This Row],[Date Created Conversion (Launched at)]])</f>
        <v>2015</v>
      </c>
    </row>
    <row r="3122" spans="1:22" ht="43" x14ac:dyDescent="0.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 s="8">
        <v>1462484196</v>
      </c>
      <c r="J3122" s="8">
        <v>1457303796</v>
      </c>
      <c r="K3122" t="b">
        <v>0</v>
      </c>
      <c r="L3122">
        <v>10</v>
      </c>
      <c r="M3122" t="b">
        <v>0</v>
      </c>
      <c r="N3122" s="5">
        <f>Table1[[#This Row],[pledged]]/Table1[[#This Row],[backers_count]]</f>
        <v>12.8</v>
      </c>
      <c r="O3122" s="1">
        <f t="shared" si="146"/>
        <v>0</v>
      </c>
      <c r="P3122" s="5" t="s">
        <v>8302</v>
      </c>
      <c r="Q3122" s="1" t="s">
        <v>8318</v>
      </c>
      <c r="R3122" s="1" t="s">
        <v>8358</v>
      </c>
      <c r="S3122" s="9">
        <f t="shared" si="144"/>
        <v>42435.942083333328</v>
      </c>
      <c r="T3122" s="11">
        <f t="shared" si="145"/>
        <v>42495.900416666671</v>
      </c>
      <c r="U3122" s="12" t="str">
        <f>TEXT(Table1[[#This Row],[Date Created Conversion (Launched at)]],"mmmm")</f>
        <v>March</v>
      </c>
      <c r="V3122" s="12">
        <f>YEAR(Table1[[#This Row],[Date Created Conversion (Launched at)]])</f>
        <v>2016</v>
      </c>
    </row>
    <row r="3123" spans="1:22" ht="28.7" x14ac:dyDescent="0.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 s="8">
        <v>1411748335</v>
      </c>
      <c r="J3123" s="8">
        <v>1406564335</v>
      </c>
      <c r="K3123" t="b">
        <v>0</v>
      </c>
      <c r="L3123">
        <v>1</v>
      </c>
      <c r="M3123" t="b">
        <v>0</v>
      </c>
      <c r="N3123" s="5">
        <f>Table1[[#This Row],[pledged]]/Table1[[#This Row],[backers_count]]</f>
        <v>10</v>
      </c>
      <c r="O3123" s="1">
        <f t="shared" si="146"/>
        <v>1</v>
      </c>
      <c r="P3123" s="5" t="s">
        <v>8302</v>
      </c>
      <c r="Q3123" s="1" t="s">
        <v>8318</v>
      </c>
      <c r="R3123" s="1" t="s">
        <v>8358</v>
      </c>
      <c r="S3123" s="9">
        <f t="shared" si="144"/>
        <v>41848.679803240739</v>
      </c>
      <c r="T3123" s="11">
        <f t="shared" si="145"/>
        <v>41908.679803240739</v>
      </c>
      <c r="U3123" s="12" t="str">
        <f>TEXT(Table1[[#This Row],[Date Created Conversion (Launched at)]],"mmmm")</f>
        <v>July</v>
      </c>
      <c r="V3123" s="12">
        <f>YEAR(Table1[[#This Row],[Date Created Conversion (Launched at)]])</f>
        <v>2014</v>
      </c>
    </row>
    <row r="3124" spans="1:22" x14ac:dyDescent="0.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 s="8">
        <v>1478733732</v>
      </c>
      <c r="J3124" s="8">
        <v>1478298132</v>
      </c>
      <c r="K3124" t="b">
        <v>0</v>
      </c>
      <c r="L3124">
        <v>2</v>
      </c>
      <c r="M3124" t="b">
        <v>0</v>
      </c>
      <c r="N3124" s="5">
        <f>Table1[[#This Row],[pledged]]/Table1[[#This Row],[backers_count]]</f>
        <v>58</v>
      </c>
      <c r="O3124" s="1">
        <f t="shared" si="146"/>
        <v>58</v>
      </c>
      <c r="P3124" s="5" t="s">
        <v>8302</v>
      </c>
      <c r="Q3124" s="1" t="s">
        <v>8318</v>
      </c>
      <c r="R3124" s="1" t="s">
        <v>8358</v>
      </c>
      <c r="S3124" s="9">
        <f t="shared" si="144"/>
        <v>42678.932083333333</v>
      </c>
      <c r="T3124" s="11">
        <f t="shared" si="145"/>
        <v>42683.973750000005</v>
      </c>
      <c r="U3124" s="12" t="str">
        <f>TEXT(Table1[[#This Row],[Date Created Conversion (Launched at)]],"mmmm")</f>
        <v>November</v>
      </c>
      <c r="V3124" s="12">
        <f>YEAR(Table1[[#This Row],[Date Created Conversion (Launched at)]])</f>
        <v>2016</v>
      </c>
    </row>
    <row r="3125" spans="1:22" ht="43" x14ac:dyDescent="0.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 s="8">
        <v>1468108198</v>
      </c>
      <c r="J3125" s="8">
        <v>1465516198</v>
      </c>
      <c r="K3125" t="b">
        <v>0</v>
      </c>
      <c r="L3125">
        <v>348</v>
      </c>
      <c r="M3125" t="b">
        <v>0</v>
      </c>
      <c r="N3125" s="5">
        <f>Table1[[#This Row],[pledged]]/Table1[[#This Row],[backers_count]]</f>
        <v>244.80459770114942</v>
      </c>
      <c r="O3125" s="1">
        <f t="shared" si="146"/>
        <v>68</v>
      </c>
      <c r="P3125" s="5" t="s">
        <v>8302</v>
      </c>
      <c r="Q3125" s="1" t="s">
        <v>8318</v>
      </c>
      <c r="R3125" s="1" t="s">
        <v>8358</v>
      </c>
      <c r="S3125" s="9">
        <f t="shared" si="144"/>
        <v>42530.993032407408</v>
      </c>
      <c r="T3125" s="11">
        <f t="shared" si="145"/>
        <v>42560.993032407408</v>
      </c>
      <c r="U3125" s="12" t="str">
        <f>TEXT(Table1[[#This Row],[Date Created Conversion (Launched at)]],"mmmm")</f>
        <v>June</v>
      </c>
      <c r="V3125" s="12">
        <f>YEAR(Table1[[#This Row],[Date Created Conversion (Launched at)]])</f>
        <v>2016</v>
      </c>
    </row>
    <row r="3126" spans="1:22" ht="28.7" x14ac:dyDescent="0.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 s="8">
        <v>1422902601</v>
      </c>
      <c r="J3126" s="8">
        <v>1417718601</v>
      </c>
      <c r="K3126" t="b">
        <v>0</v>
      </c>
      <c r="L3126">
        <v>4</v>
      </c>
      <c r="M3126" t="b">
        <v>0</v>
      </c>
      <c r="N3126" s="5">
        <f>Table1[[#This Row],[pledged]]/Table1[[#This Row],[backers_count]]</f>
        <v>6.5</v>
      </c>
      <c r="O3126" s="1">
        <f t="shared" si="146"/>
        <v>0</v>
      </c>
      <c r="P3126" s="5" t="s">
        <v>8302</v>
      </c>
      <c r="Q3126" s="1" t="s">
        <v>8318</v>
      </c>
      <c r="R3126" s="1" t="s">
        <v>8358</v>
      </c>
      <c r="S3126" s="9">
        <f t="shared" si="144"/>
        <v>41977.780104166668</v>
      </c>
      <c r="T3126" s="11">
        <f t="shared" si="145"/>
        <v>42037.780104166668</v>
      </c>
      <c r="U3126" s="12" t="str">
        <f>TEXT(Table1[[#This Row],[Date Created Conversion (Launched at)]],"mmmm")</f>
        <v>December</v>
      </c>
      <c r="V3126" s="12">
        <f>YEAR(Table1[[#This Row],[Date Created Conversion (Launched at)]])</f>
        <v>2014</v>
      </c>
    </row>
    <row r="3127" spans="1:22" x14ac:dyDescent="0.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 s="8">
        <v>1452142672</v>
      </c>
      <c r="J3127" s="8">
        <v>1449550672</v>
      </c>
      <c r="K3127" t="b">
        <v>0</v>
      </c>
      <c r="L3127">
        <v>0</v>
      </c>
      <c r="M3127" t="b">
        <v>0</v>
      </c>
      <c r="N3127" s="5" t="e">
        <f>Table1[[#This Row],[pledged]]/Table1[[#This Row],[backers_count]]</f>
        <v>#DIV/0!</v>
      </c>
      <c r="O3127" s="1">
        <f t="shared" si="146"/>
        <v>0</v>
      </c>
      <c r="P3127" s="5" t="s">
        <v>8302</v>
      </c>
      <c r="Q3127" s="1" t="s">
        <v>8318</v>
      </c>
      <c r="R3127" s="1" t="s">
        <v>8358</v>
      </c>
      <c r="S3127" s="9">
        <f t="shared" si="144"/>
        <v>42346.20685185185</v>
      </c>
      <c r="T3127" s="11">
        <f t="shared" si="145"/>
        <v>42376.20685185185</v>
      </c>
      <c r="U3127" s="12" t="str">
        <f>TEXT(Table1[[#This Row],[Date Created Conversion (Launched at)]],"mmmm")</f>
        <v>December</v>
      </c>
      <c r="V3127" s="12">
        <f>YEAR(Table1[[#This Row],[Date Created Conversion (Launched at)]])</f>
        <v>2015</v>
      </c>
    </row>
    <row r="3128" spans="1:22" ht="71.7" x14ac:dyDescent="0.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 s="8">
        <v>1459121162</v>
      </c>
      <c r="J3128" s="8">
        <v>1456532762</v>
      </c>
      <c r="K3128" t="b">
        <v>0</v>
      </c>
      <c r="L3128">
        <v>17</v>
      </c>
      <c r="M3128" t="b">
        <v>0</v>
      </c>
      <c r="N3128" s="5">
        <f>Table1[[#This Row],[pledged]]/Table1[[#This Row],[backers_count]]</f>
        <v>61.176470588235297</v>
      </c>
      <c r="O3128" s="1">
        <f t="shared" si="146"/>
        <v>4</v>
      </c>
      <c r="P3128" s="5" t="s">
        <v>8302</v>
      </c>
      <c r="Q3128" s="1" t="s">
        <v>8318</v>
      </c>
      <c r="R3128" s="1" t="s">
        <v>8358</v>
      </c>
      <c r="S3128" s="9">
        <f t="shared" si="144"/>
        <v>42427.018078703702</v>
      </c>
      <c r="T3128" s="11">
        <f t="shared" si="145"/>
        <v>42456.976412037038</v>
      </c>
      <c r="U3128" s="12" t="str">
        <f>TEXT(Table1[[#This Row],[Date Created Conversion (Launched at)]],"mmmm")</f>
        <v>February</v>
      </c>
      <c r="V3128" s="12">
        <f>YEAR(Table1[[#This Row],[Date Created Conversion (Launched at)]])</f>
        <v>2016</v>
      </c>
    </row>
    <row r="3129" spans="1:22" ht="43" x14ac:dyDescent="0.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 s="8">
        <v>1425242029</v>
      </c>
      <c r="J3129" s="8">
        <v>1422650029</v>
      </c>
      <c r="K3129" t="b">
        <v>0</v>
      </c>
      <c r="L3129">
        <v>0</v>
      </c>
      <c r="M3129" t="b">
        <v>0</v>
      </c>
      <c r="N3129" s="5" t="e">
        <f>Table1[[#This Row],[pledged]]/Table1[[#This Row],[backers_count]]</f>
        <v>#DIV/0!</v>
      </c>
      <c r="O3129" s="1">
        <f t="shared" si="146"/>
        <v>0</v>
      </c>
      <c r="P3129" s="5" t="s">
        <v>8302</v>
      </c>
      <c r="Q3129" s="1" t="s">
        <v>8318</v>
      </c>
      <c r="R3129" s="1" t="s">
        <v>8358</v>
      </c>
      <c r="S3129" s="9">
        <f t="shared" si="144"/>
        <v>42034.856817129628</v>
      </c>
      <c r="T3129" s="11">
        <f t="shared" si="145"/>
        <v>42064.856817129628</v>
      </c>
      <c r="U3129" s="12" t="str">
        <f>TEXT(Table1[[#This Row],[Date Created Conversion (Launched at)]],"mmmm")</f>
        <v>January</v>
      </c>
      <c r="V3129" s="12">
        <f>YEAR(Table1[[#This Row],[Date Created Conversion (Launched at)]])</f>
        <v>2015</v>
      </c>
    </row>
    <row r="3130" spans="1:22" ht="43" x14ac:dyDescent="0.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 s="8">
        <v>1489690141</v>
      </c>
      <c r="J3130" s="8">
        <v>1487101741</v>
      </c>
      <c r="K3130" t="b">
        <v>0</v>
      </c>
      <c r="L3130">
        <v>117</v>
      </c>
      <c r="M3130" t="b">
        <v>0</v>
      </c>
      <c r="N3130" s="5">
        <f>Table1[[#This Row],[pledged]]/Table1[[#This Row],[backers_count]]</f>
        <v>139.23931623931625</v>
      </c>
      <c r="O3130" s="1">
        <f t="shared" si="146"/>
        <v>109</v>
      </c>
      <c r="P3130" s="5" t="s">
        <v>8270</v>
      </c>
      <c r="Q3130" s="1" t="s">
        <v>8318</v>
      </c>
      <c r="R3130" s="1" t="s">
        <v>8319</v>
      </c>
      <c r="S3130" s="9">
        <f t="shared" si="144"/>
        <v>42780.825706018513</v>
      </c>
      <c r="T3130" s="11">
        <f t="shared" si="145"/>
        <v>42810.784039351856</v>
      </c>
      <c r="U3130" s="12" t="str">
        <f>TEXT(Table1[[#This Row],[Date Created Conversion (Launched at)]],"mmmm")</f>
        <v>February</v>
      </c>
      <c r="V3130" s="12">
        <f>YEAR(Table1[[#This Row],[Date Created Conversion (Launched at)]])</f>
        <v>2017</v>
      </c>
    </row>
    <row r="3131" spans="1:22" ht="43" x14ac:dyDescent="0.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 s="8">
        <v>1492542819</v>
      </c>
      <c r="J3131" s="8">
        <v>1489090419</v>
      </c>
      <c r="K3131" t="b">
        <v>0</v>
      </c>
      <c r="L3131">
        <v>1</v>
      </c>
      <c r="M3131" t="b">
        <v>0</v>
      </c>
      <c r="N3131" s="5">
        <f>Table1[[#This Row],[pledged]]/Table1[[#This Row],[backers_count]]</f>
        <v>10</v>
      </c>
      <c r="O3131" s="1">
        <f t="shared" si="146"/>
        <v>1</v>
      </c>
      <c r="P3131" s="5" t="s">
        <v>8270</v>
      </c>
      <c r="Q3131" s="1" t="s">
        <v>8318</v>
      </c>
      <c r="R3131" s="1" t="s">
        <v>8319</v>
      </c>
      <c r="S3131" s="9">
        <f t="shared" si="144"/>
        <v>42803.842812499999</v>
      </c>
      <c r="T3131" s="11">
        <f t="shared" si="145"/>
        <v>42843.801145833335</v>
      </c>
      <c r="U3131" s="12" t="str">
        <f>TEXT(Table1[[#This Row],[Date Created Conversion (Launched at)]],"mmmm")</f>
        <v>March</v>
      </c>
      <c r="V3131" s="12">
        <f>YEAR(Table1[[#This Row],[Date Created Conversion (Launched at)]])</f>
        <v>2017</v>
      </c>
    </row>
    <row r="3132" spans="1:22" ht="43" x14ac:dyDescent="0.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 s="8">
        <v>1492145940</v>
      </c>
      <c r="J3132" s="8">
        <v>1489504916</v>
      </c>
      <c r="K3132" t="b">
        <v>0</v>
      </c>
      <c r="L3132">
        <v>4</v>
      </c>
      <c r="M3132" t="b">
        <v>0</v>
      </c>
      <c r="N3132" s="5">
        <f>Table1[[#This Row],[pledged]]/Table1[[#This Row],[backers_count]]</f>
        <v>93.75</v>
      </c>
      <c r="O3132" s="1">
        <f t="shared" si="146"/>
        <v>4</v>
      </c>
      <c r="P3132" s="5" t="s">
        <v>8270</v>
      </c>
      <c r="Q3132" s="1" t="s">
        <v>8318</v>
      </c>
      <c r="R3132" s="1" t="s">
        <v>8319</v>
      </c>
      <c r="S3132" s="9">
        <f t="shared" si="144"/>
        <v>42808.640231481477</v>
      </c>
      <c r="T3132" s="11">
        <f t="shared" si="145"/>
        <v>42839.207638888889</v>
      </c>
      <c r="U3132" s="12" t="str">
        <f>TEXT(Table1[[#This Row],[Date Created Conversion (Launched at)]],"mmmm")</f>
        <v>March</v>
      </c>
      <c r="V3132" s="12">
        <f>YEAR(Table1[[#This Row],[Date Created Conversion (Launched at)]])</f>
        <v>2017</v>
      </c>
    </row>
    <row r="3133" spans="1:22" ht="28.7" x14ac:dyDescent="0.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 s="8">
        <v>1491656045</v>
      </c>
      <c r="J3133" s="8">
        <v>1489067645</v>
      </c>
      <c r="K3133" t="b">
        <v>0</v>
      </c>
      <c r="L3133">
        <v>12</v>
      </c>
      <c r="M3133" t="b">
        <v>0</v>
      </c>
      <c r="N3133" s="5">
        <f>Table1[[#This Row],[pledged]]/Table1[[#This Row],[backers_count]]</f>
        <v>53.75</v>
      </c>
      <c r="O3133" s="1">
        <f t="shared" si="146"/>
        <v>16</v>
      </c>
      <c r="P3133" s="5" t="s">
        <v>8270</v>
      </c>
      <c r="Q3133" s="1" t="s">
        <v>8318</v>
      </c>
      <c r="R3133" s="1" t="s">
        <v>8319</v>
      </c>
      <c r="S3133" s="9">
        <f t="shared" si="144"/>
        <v>42803.579224537039</v>
      </c>
      <c r="T3133" s="11">
        <f t="shared" si="145"/>
        <v>42833.537557870368</v>
      </c>
      <c r="U3133" s="12" t="str">
        <f>TEXT(Table1[[#This Row],[Date Created Conversion (Launched at)]],"mmmm")</f>
        <v>March</v>
      </c>
      <c r="V3133" s="12">
        <f>YEAR(Table1[[#This Row],[Date Created Conversion (Launched at)]])</f>
        <v>2017</v>
      </c>
    </row>
    <row r="3134" spans="1:22" ht="28.7" x14ac:dyDescent="0.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 s="8">
        <v>1492759460</v>
      </c>
      <c r="J3134" s="8">
        <v>1487579060</v>
      </c>
      <c r="K3134" t="b">
        <v>0</v>
      </c>
      <c r="L3134">
        <v>1</v>
      </c>
      <c r="M3134" t="b">
        <v>0</v>
      </c>
      <c r="N3134" s="5">
        <f>Table1[[#This Row],[pledged]]/Table1[[#This Row],[backers_count]]</f>
        <v>10</v>
      </c>
      <c r="O3134" s="1">
        <f t="shared" si="146"/>
        <v>0</v>
      </c>
      <c r="P3134" s="5" t="s">
        <v>8270</v>
      </c>
      <c r="Q3134" s="1" t="s">
        <v>8318</v>
      </c>
      <c r="R3134" s="1" t="s">
        <v>8319</v>
      </c>
      <c r="S3134" s="9">
        <f t="shared" si="144"/>
        <v>42786.350231481483</v>
      </c>
      <c r="T3134" s="11">
        <f t="shared" si="145"/>
        <v>42846.308564814812</v>
      </c>
      <c r="U3134" s="12" t="str">
        <f>TEXT(Table1[[#This Row],[Date Created Conversion (Launched at)]],"mmmm")</f>
        <v>February</v>
      </c>
      <c r="V3134" s="12">
        <f>YEAR(Table1[[#This Row],[Date Created Conversion (Launched at)]])</f>
        <v>2017</v>
      </c>
    </row>
    <row r="3135" spans="1:22" ht="43" x14ac:dyDescent="0.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 s="8">
        <v>1490358834</v>
      </c>
      <c r="J3135" s="8">
        <v>1487770434</v>
      </c>
      <c r="K3135" t="b">
        <v>0</v>
      </c>
      <c r="L3135">
        <v>16</v>
      </c>
      <c r="M3135" t="b">
        <v>0</v>
      </c>
      <c r="N3135" s="5">
        <f>Table1[[#This Row],[pledged]]/Table1[[#This Row],[backers_count]]</f>
        <v>33.75</v>
      </c>
      <c r="O3135" s="1">
        <f t="shared" si="146"/>
        <v>108</v>
      </c>
      <c r="P3135" s="5" t="s">
        <v>8270</v>
      </c>
      <c r="Q3135" s="1" t="s">
        <v>8318</v>
      </c>
      <c r="R3135" s="1" t="s">
        <v>8319</v>
      </c>
      <c r="S3135" s="9">
        <f t="shared" si="144"/>
        <v>42788.565208333333</v>
      </c>
      <c r="T3135" s="11">
        <f t="shared" si="145"/>
        <v>42818.523541666669</v>
      </c>
      <c r="U3135" s="12" t="str">
        <f>TEXT(Table1[[#This Row],[Date Created Conversion (Launched at)]],"mmmm")</f>
        <v>February</v>
      </c>
      <c r="V3135" s="12">
        <f>YEAR(Table1[[#This Row],[Date Created Conversion (Launched at)]])</f>
        <v>2017</v>
      </c>
    </row>
    <row r="3136" spans="1:22" ht="43" x14ac:dyDescent="0.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 s="8">
        <v>1490631419</v>
      </c>
      <c r="J3136" s="8">
        <v>1488820619</v>
      </c>
      <c r="K3136" t="b">
        <v>0</v>
      </c>
      <c r="L3136">
        <v>12</v>
      </c>
      <c r="M3136" t="b">
        <v>0</v>
      </c>
      <c r="N3136" s="5">
        <f>Table1[[#This Row],[pledged]]/Table1[[#This Row],[backers_count]]</f>
        <v>18.75</v>
      </c>
      <c r="O3136" s="1">
        <f t="shared" si="146"/>
        <v>23</v>
      </c>
      <c r="P3136" s="5" t="s">
        <v>8270</v>
      </c>
      <c r="Q3136" s="1" t="s">
        <v>8318</v>
      </c>
      <c r="R3136" s="1" t="s">
        <v>8319</v>
      </c>
      <c r="S3136" s="9">
        <f t="shared" si="144"/>
        <v>42800.720127314809</v>
      </c>
      <c r="T3136" s="11">
        <f t="shared" si="145"/>
        <v>42821.678460648152</v>
      </c>
      <c r="U3136" s="12" t="str">
        <f>TEXT(Table1[[#This Row],[Date Created Conversion (Launched at)]],"mmmm")</f>
        <v>March</v>
      </c>
      <c r="V3136" s="12">
        <f>YEAR(Table1[[#This Row],[Date Created Conversion (Launched at)]])</f>
        <v>2017</v>
      </c>
    </row>
    <row r="3137" spans="1:22" ht="43" x14ac:dyDescent="0.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 s="8">
        <v>1491277121</v>
      </c>
      <c r="J3137" s="8">
        <v>1489376321</v>
      </c>
      <c r="K3137" t="b">
        <v>0</v>
      </c>
      <c r="L3137">
        <v>7</v>
      </c>
      <c r="M3137" t="b">
        <v>0</v>
      </c>
      <c r="N3137" s="5">
        <f>Table1[[#This Row],[pledged]]/Table1[[#This Row],[backers_count]]</f>
        <v>23.142857142857142</v>
      </c>
      <c r="O3137" s="1">
        <f t="shared" si="146"/>
        <v>21</v>
      </c>
      <c r="P3137" s="5" t="s">
        <v>8270</v>
      </c>
      <c r="Q3137" s="1" t="s">
        <v>8318</v>
      </c>
      <c r="R3137" s="1" t="s">
        <v>8319</v>
      </c>
      <c r="S3137" s="9">
        <f t="shared" si="144"/>
        <v>42807.151863425926</v>
      </c>
      <c r="T3137" s="11">
        <f t="shared" si="145"/>
        <v>42829.151863425926</v>
      </c>
      <c r="U3137" s="12" t="str">
        <f>TEXT(Table1[[#This Row],[Date Created Conversion (Launched at)]],"mmmm")</f>
        <v>March</v>
      </c>
      <c r="V3137" s="12">
        <f>YEAR(Table1[[#This Row],[Date Created Conversion (Launched at)]])</f>
        <v>2017</v>
      </c>
    </row>
    <row r="3138" spans="1:22" ht="43" x14ac:dyDescent="0.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 s="8">
        <v>1491001140</v>
      </c>
      <c r="J3138" s="8">
        <v>1487847954</v>
      </c>
      <c r="K3138" t="b">
        <v>0</v>
      </c>
      <c r="L3138">
        <v>22</v>
      </c>
      <c r="M3138" t="b">
        <v>0</v>
      </c>
      <c r="N3138" s="5">
        <f>Table1[[#This Row],[pledged]]/Table1[[#This Row],[backers_count]]</f>
        <v>29.045454545454547</v>
      </c>
      <c r="O3138" s="1">
        <f t="shared" si="146"/>
        <v>128</v>
      </c>
      <c r="P3138" s="5" t="s">
        <v>8270</v>
      </c>
      <c r="Q3138" s="1" t="s">
        <v>8318</v>
      </c>
      <c r="R3138" s="1" t="s">
        <v>8319</v>
      </c>
      <c r="S3138" s="9">
        <f t="shared" ref="S3138:S3201" si="147">(J3138/86400)+DATE(1970,1,1)</f>
        <v>42789.462430555555</v>
      </c>
      <c r="T3138" s="11">
        <f t="shared" ref="T3138:T3201" si="148">(I3138/86400)+DATE(1970,1,1)</f>
        <v>42825.957638888889</v>
      </c>
      <c r="U3138" s="12" t="str">
        <f>TEXT(Table1[[#This Row],[Date Created Conversion (Launched at)]],"mmmm")</f>
        <v>February</v>
      </c>
      <c r="V3138" s="12">
        <f>YEAR(Table1[[#This Row],[Date Created Conversion (Launched at)]])</f>
        <v>2017</v>
      </c>
    </row>
    <row r="3139" spans="1:22" ht="28.7" x14ac:dyDescent="0.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 s="8">
        <v>1493838720</v>
      </c>
      <c r="J3139" s="8">
        <v>1489439669</v>
      </c>
      <c r="K3139" t="b">
        <v>0</v>
      </c>
      <c r="L3139">
        <v>1</v>
      </c>
      <c r="M3139" t="b">
        <v>0</v>
      </c>
      <c r="N3139" s="5">
        <f>Table1[[#This Row],[pledged]]/Table1[[#This Row],[backers_count]]</f>
        <v>50</v>
      </c>
      <c r="O3139" s="1">
        <f t="shared" ref="O3139:O3202" si="149">ROUND(($E3139/$D3139)*100,0)</f>
        <v>3</v>
      </c>
      <c r="P3139" s="5" t="s">
        <v>8270</v>
      </c>
      <c r="Q3139" s="1" t="s">
        <v>8318</v>
      </c>
      <c r="R3139" s="1" t="s">
        <v>8319</v>
      </c>
      <c r="S3139" s="9">
        <f t="shared" si="147"/>
        <v>42807.885057870371</v>
      </c>
      <c r="T3139" s="11">
        <f t="shared" si="148"/>
        <v>42858.8</v>
      </c>
      <c r="U3139" s="12" t="str">
        <f>TEXT(Table1[[#This Row],[Date Created Conversion (Launched at)]],"mmmm")</f>
        <v>March</v>
      </c>
      <c r="V3139" s="12">
        <f>YEAR(Table1[[#This Row],[Date Created Conversion (Launched at)]])</f>
        <v>2017</v>
      </c>
    </row>
    <row r="3140" spans="1:22" ht="57.35" x14ac:dyDescent="0.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 s="8">
        <v>1491233407</v>
      </c>
      <c r="J3140" s="8">
        <v>1489591807</v>
      </c>
      <c r="K3140" t="b">
        <v>0</v>
      </c>
      <c r="L3140">
        <v>0</v>
      </c>
      <c r="M3140" t="b">
        <v>0</v>
      </c>
      <c r="N3140" s="5" t="e">
        <f>Table1[[#This Row],[pledged]]/Table1[[#This Row],[backers_count]]</f>
        <v>#DIV/0!</v>
      </c>
      <c r="O3140" s="1">
        <f t="shared" si="149"/>
        <v>0</v>
      </c>
      <c r="P3140" s="5" t="s">
        <v>8270</v>
      </c>
      <c r="Q3140" s="1" t="s">
        <v>8318</v>
      </c>
      <c r="R3140" s="1" t="s">
        <v>8319</v>
      </c>
      <c r="S3140" s="9">
        <f t="shared" si="147"/>
        <v>42809.645914351851</v>
      </c>
      <c r="T3140" s="11">
        <f t="shared" si="148"/>
        <v>42828.645914351851</v>
      </c>
      <c r="U3140" s="12" t="str">
        <f>TEXT(Table1[[#This Row],[Date Created Conversion (Launched at)]],"mmmm")</f>
        <v>March</v>
      </c>
      <c r="V3140" s="12">
        <f>YEAR(Table1[[#This Row],[Date Created Conversion (Launched at)]])</f>
        <v>2017</v>
      </c>
    </row>
    <row r="3141" spans="1:22" ht="43" x14ac:dyDescent="0.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 s="8">
        <v>1490416380</v>
      </c>
      <c r="J3141" s="8">
        <v>1487485760</v>
      </c>
      <c r="K3141" t="b">
        <v>0</v>
      </c>
      <c r="L3141">
        <v>6</v>
      </c>
      <c r="M3141" t="b">
        <v>0</v>
      </c>
      <c r="N3141" s="5">
        <f>Table1[[#This Row],[pledged]]/Table1[[#This Row],[backers_count]]</f>
        <v>450</v>
      </c>
      <c r="O3141" s="1">
        <f t="shared" si="149"/>
        <v>5</v>
      </c>
      <c r="P3141" s="5" t="s">
        <v>8270</v>
      </c>
      <c r="Q3141" s="1" t="s">
        <v>8318</v>
      </c>
      <c r="R3141" s="1" t="s">
        <v>8319</v>
      </c>
      <c r="S3141" s="9">
        <f t="shared" si="147"/>
        <v>42785.270370370374</v>
      </c>
      <c r="T3141" s="11">
        <f t="shared" si="148"/>
        <v>42819.189583333333</v>
      </c>
      <c r="U3141" s="12" t="str">
        <f>TEXT(Table1[[#This Row],[Date Created Conversion (Launched at)]],"mmmm")</f>
        <v>February</v>
      </c>
      <c r="V3141" s="12">
        <f>YEAR(Table1[[#This Row],[Date Created Conversion (Launched at)]])</f>
        <v>2017</v>
      </c>
    </row>
    <row r="3142" spans="1:22" ht="43" x14ac:dyDescent="0.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 s="8">
        <v>1491581703</v>
      </c>
      <c r="J3142" s="8">
        <v>1488993303</v>
      </c>
      <c r="K3142" t="b">
        <v>0</v>
      </c>
      <c r="L3142">
        <v>4</v>
      </c>
      <c r="M3142" t="b">
        <v>0</v>
      </c>
      <c r="N3142" s="5">
        <f>Table1[[#This Row],[pledged]]/Table1[[#This Row],[backers_count]]</f>
        <v>24</v>
      </c>
      <c r="O3142" s="1">
        <f t="shared" si="149"/>
        <v>1</v>
      </c>
      <c r="P3142" s="5" t="s">
        <v>8270</v>
      </c>
      <c r="Q3142" s="1" t="s">
        <v>8318</v>
      </c>
      <c r="R3142" s="1" t="s">
        <v>8319</v>
      </c>
      <c r="S3142" s="9">
        <f t="shared" si="147"/>
        <v>42802.718784722223</v>
      </c>
      <c r="T3142" s="11">
        <f t="shared" si="148"/>
        <v>42832.677118055552</v>
      </c>
      <c r="U3142" s="12" t="str">
        <f>TEXT(Table1[[#This Row],[Date Created Conversion (Launched at)]],"mmmm")</f>
        <v>March</v>
      </c>
      <c r="V3142" s="12">
        <f>YEAR(Table1[[#This Row],[Date Created Conversion (Launched at)]])</f>
        <v>2017</v>
      </c>
    </row>
    <row r="3143" spans="1:22" ht="57.35" x14ac:dyDescent="0.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 s="8">
        <v>1492372800</v>
      </c>
      <c r="J3143" s="8">
        <v>1488823488</v>
      </c>
      <c r="K3143" t="b">
        <v>0</v>
      </c>
      <c r="L3143">
        <v>8</v>
      </c>
      <c r="M3143" t="b">
        <v>0</v>
      </c>
      <c r="N3143" s="5">
        <f>Table1[[#This Row],[pledged]]/Table1[[#This Row],[backers_count]]</f>
        <v>32.25</v>
      </c>
      <c r="O3143" s="1">
        <f t="shared" si="149"/>
        <v>52</v>
      </c>
      <c r="P3143" s="5" t="s">
        <v>8270</v>
      </c>
      <c r="Q3143" s="1" t="s">
        <v>8318</v>
      </c>
      <c r="R3143" s="1" t="s">
        <v>8319</v>
      </c>
      <c r="S3143" s="9">
        <f t="shared" si="147"/>
        <v>42800.753333333334</v>
      </c>
      <c r="T3143" s="11">
        <f t="shared" si="148"/>
        <v>42841.833333333328</v>
      </c>
      <c r="U3143" s="12" t="str">
        <f>TEXT(Table1[[#This Row],[Date Created Conversion (Launched at)]],"mmmm")</f>
        <v>March</v>
      </c>
      <c r="V3143" s="12">
        <f>YEAR(Table1[[#This Row],[Date Created Conversion (Launched at)]])</f>
        <v>2017</v>
      </c>
    </row>
    <row r="3144" spans="1:22" ht="43" x14ac:dyDescent="0.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 s="8">
        <v>1489922339</v>
      </c>
      <c r="J3144" s="8">
        <v>1487333939</v>
      </c>
      <c r="K3144" t="b">
        <v>0</v>
      </c>
      <c r="L3144">
        <v>3</v>
      </c>
      <c r="M3144" t="b">
        <v>0</v>
      </c>
      <c r="N3144" s="5">
        <f>Table1[[#This Row],[pledged]]/Table1[[#This Row],[backers_count]]</f>
        <v>15</v>
      </c>
      <c r="O3144" s="1">
        <f t="shared" si="149"/>
        <v>2</v>
      </c>
      <c r="P3144" s="5" t="s">
        <v>8270</v>
      </c>
      <c r="Q3144" s="1" t="s">
        <v>8318</v>
      </c>
      <c r="R3144" s="1" t="s">
        <v>8319</v>
      </c>
      <c r="S3144" s="9">
        <f t="shared" si="147"/>
        <v>42783.513182870374</v>
      </c>
      <c r="T3144" s="11">
        <f t="shared" si="148"/>
        <v>42813.471516203703</v>
      </c>
      <c r="U3144" s="12" t="str">
        <f>TEXT(Table1[[#This Row],[Date Created Conversion (Launched at)]],"mmmm")</f>
        <v>February</v>
      </c>
      <c r="V3144" s="12">
        <f>YEAR(Table1[[#This Row],[Date Created Conversion (Launched at)]])</f>
        <v>2017</v>
      </c>
    </row>
    <row r="3145" spans="1:22" ht="57.35" x14ac:dyDescent="0.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 s="8">
        <v>1491726956</v>
      </c>
      <c r="J3145" s="8">
        <v>1489480556</v>
      </c>
      <c r="K3145" t="b">
        <v>0</v>
      </c>
      <c r="L3145">
        <v>0</v>
      </c>
      <c r="M3145" t="b">
        <v>0</v>
      </c>
      <c r="N3145" s="5" t="e">
        <f>Table1[[#This Row],[pledged]]/Table1[[#This Row],[backers_count]]</f>
        <v>#DIV/0!</v>
      </c>
      <c r="O3145" s="1">
        <f t="shared" si="149"/>
        <v>0</v>
      </c>
      <c r="P3145" s="5" t="s">
        <v>8270</v>
      </c>
      <c r="Q3145" s="1" t="s">
        <v>8318</v>
      </c>
      <c r="R3145" s="1" t="s">
        <v>8319</v>
      </c>
      <c r="S3145" s="9">
        <f t="shared" si="147"/>
        <v>42808.358287037037</v>
      </c>
      <c r="T3145" s="11">
        <f t="shared" si="148"/>
        <v>42834.358287037037</v>
      </c>
      <c r="U3145" s="12" t="str">
        <f>TEXT(Table1[[#This Row],[Date Created Conversion (Launched at)]],"mmmm")</f>
        <v>March</v>
      </c>
      <c r="V3145" s="12">
        <f>YEAR(Table1[[#This Row],[Date Created Conversion (Launched at)]])</f>
        <v>2017</v>
      </c>
    </row>
    <row r="3146" spans="1:22" ht="57.35" x14ac:dyDescent="0.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 s="8">
        <v>1489903200</v>
      </c>
      <c r="J3146" s="8">
        <v>1488459307</v>
      </c>
      <c r="K3146" t="b">
        <v>0</v>
      </c>
      <c r="L3146">
        <v>30</v>
      </c>
      <c r="M3146" t="b">
        <v>0</v>
      </c>
      <c r="N3146" s="5">
        <f>Table1[[#This Row],[pledged]]/Table1[[#This Row],[backers_count]]</f>
        <v>251.33333333333334</v>
      </c>
      <c r="O3146" s="1">
        <f t="shared" si="149"/>
        <v>75</v>
      </c>
      <c r="P3146" s="5" t="s">
        <v>8270</v>
      </c>
      <c r="Q3146" s="1" t="s">
        <v>8318</v>
      </c>
      <c r="R3146" s="1" t="s">
        <v>8319</v>
      </c>
      <c r="S3146" s="9">
        <f t="shared" si="147"/>
        <v>42796.538275462968</v>
      </c>
      <c r="T3146" s="11">
        <f t="shared" si="148"/>
        <v>42813.25</v>
      </c>
      <c r="U3146" s="12" t="str">
        <f>TEXT(Table1[[#This Row],[Date Created Conversion (Launched at)]],"mmmm")</f>
        <v>March</v>
      </c>
      <c r="V3146" s="12">
        <f>YEAR(Table1[[#This Row],[Date Created Conversion (Launched at)]])</f>
        <v>2017</v>
      </c>
    </row>
    <row r="3147" spans="1:22" ht="43" x14ac:dyDescent="0.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 s="8">
        <v>1490659134</v>
      </c>
      <c r="J3147" s="8">
        <v>1485478734</v>
      </c>
      <c r="K3147" t="b">
        <v>0</v>
      </c>
      <c r="L3147">
        <v>0</v>
      </c>
      <c r="M3147" t="b">
        <v>0</v>
      </c>
      <c r="N3147" s="5" t="e">
        <f>Table1[[#This Row],[pledged]]/Table1[[#This Row],[backers_count]]</f>
        <v>#DIV/0!</v>
      </c>
      <c r="O3147" s="1">
        <f t="shared" si="149"/>
        <v>0</v>
      </c>
      <c r="P3147" s="5" t="s">
        <v>8270</v>
      </c>
      <c r="Q3147" s="1" t="s">
        <v>8318</v>
      </c>
      <c r="R3147" s="1" t="s">
        <v>8319</v>
      </c>
      <c r="S3147" s="9">
        <f t="shared" si="147"/>
        <v>42762.040902777779</v>
      </c>
      <c r="T3147" s="11">
        <f t="shared" si="148"/>
        <v>42821.999236111107</v>
      </c>
      <c r="U3147" s="12" t="str">
        <f>TEXT(Table1[[#This Row],[Date Created Conversion (Launched at)]],"mmmm")</f>
        <v>January</v>
      </c>
      <c r="V3147" s="12">
        <f>YEAR(Table1[[#This Row],[Date Created Conversion (Launched at)]])</f>
        <v>2017</v>
      </c>
    </row>
    <row r="3148" spans="1:22" ht="28.7" x14ac:dyDescent="0.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 s="8">
        <v>1492356166</v>
      </c>
      <c r="J3148" s="8">
        <v>1488471766</v>
      </c>
      <c r="K3148" t="b">
        <v>0</v>
      </c>
      <c r="L3148">
        <v>12</v>
      </c>
      <c r="M3148" t="b">
        <v>0</v>
      </c>
      <c r="N3148" s="5">
        <f>Table1[[#This Row],[pledged]]/Table1[[#This Row],[backers_count]]</f>
        <v>437.5</v>
      </c>
      <c r="O3148" s="1">
        <f t="shared" si="149"/>
        <v>11</v>
      </c>
      <c r="P3148" s="5" t="s">
        <v>8270</v>
      </c>
      <c r="Q3148" s="1" t="s">
        <v>8318</v>
      </c>
      <c r="R3148" s="1" t="s">
        <v>8319</v>
      </c>
      <c r="S3148" s="9">
        <f t="shared" si="147"/>
        <v>42796.682476851856</v>
      </c>
      <c r="T3148" s="11">
        <f t="shared" si="148"/>
        <v>42841.640810185185</v>
      </c>
      <c r="U3148" s="12" t="str">
        <f>TEXT(Table1[[#This Row],[Date Created Conversion (Launched at)]],"mmmm")</f>
        <v>March</v>
      </c>
      <c r="V3148" s="12">
        <f>YEAR(Table1[[#This Row],[Date Created Conversion (Launched at)]])</f>
        <v>2017</v>
      </c>
    </row>
    <row r="3149" spans="1:22" ht="43" x14ac:dyDescent="0.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 s="8">
        <v>1415319355</v>
      </c>
      <c r="J3149" s="8">
        <v>1411859755</v>
      </c>
      <c r="K3149" t="b">
        <v>1</v>
      </c>
      <c r="L3149">
        <v>213</v>
      </c>
      <c r="M3149" t="b">
        <v>1</v>
      </c>
      <c r="N3149" s="5">
        <f>Table1[[#This Row],[pledged]]/Table1[[#This Row],[backers_count]]</f>
        <v>110.35211267605634</v>
      </c>
      <c r="O3149" s="1">
        <f t="shared" si="149"/>
        <v>118</v>
      </c>
      <c r="P3149" s="5" t="s">
        <v>8270</v>
      </c>
      <c r="Q3149" s="1" t="s">
        <v>8318</v>
      </c>
      <c r="R3149" s="1" t="s">
        <v>8319</v>
      </c>
      <c r="S3149" s="9">
        <f t="shared" si="147"/>
        <v>41909.96938657407</v>
      </c>
      <c r="T3149" s="11">
        <f t="shared" si="148"/>
        <v>41950.011053240742</v>
      </c>
      <c r="U3149" s="12" t="str">
        <f>TEXT(Table1[[#This Row],[Date Created Conversion (Launched at)]],"mmmm")</f>
        <v>September</v>
      </c>
      <c r="V3149" s="12">
        <f>YEAR(Table1[[#This Row],[Date Created Conversion (Launched at)]])</f>
        <v>2014</v>
      </c>
    </row>
    <row r="3150" spans="1:22" ht="28.7" x14ac:dyDescent="0.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 s="8">
        <v>1412136000</v>
      </c>
      <c r="J3150" s="8">
        <v>1410278284</v>
      </c>
      <c r="K3150" t="b">
        <v>1</v>
      </c>
      <c r="L3150">
        <v>57</v>
      </c>
      <c r="M3150" t="b">
        <v>1</v>
      </c>
      <c r="N3150" s="5">
        <f>Table1[[#This Row],[pledged]]/Table1[[#This Row],[backers_count]]</f>
        <v>41.421052631578945</v>
      </c>
      <c r="O3150" s="1">
        <f t="shared" si="149"/>
        <v>131</v>
      </c>
      <c r="P3150" s="5" t="s">
        <v>8270</v>
      </c>
      <c r="Q3150" s="1" t="s">
        <v>8318</v>
      </c>
      <c r="R3150" s="1" t="s">
        <v>8319</v>
      </c>
      <c r="S3150" s="9">
        <f t="shared" si="147"/>
        <v>41891.665324074071</v>
      </c>
      <c r="T3150" s="11">
        <f t="shared" si="148"/>
        <v>41913.166666666664</v>
      </c>
      <c r="U3150" s="12" t="str">
        <f>TEXT(Table1[[#This Row],[Date Created Conversion (Launched at)]],"mmmm")</f>
        <v>September</v>
      </c>
      <c r="V3150" s="12">
        <f>YEAR(Table1[[#This Row],[Date Created Conversion (Launched at)]])</f>
        <v>2014</v>
      </c>
    </row>
    <row r="3151" spans="1:22" ht="43" x14ac:dyDescent="0.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 s="8">
        <v>1354845600</v>
      </c>
      <c r="J3151" s="8">
        <v>1352766300</v>
      </c>
      <c r="K3151" t="b">
        <v>1</v>
      </c>
      <c r="L3151">
        <v>25</v>
      </c>
      <c r="M3151" t="b">
        <v>1</v>
      </c>
      <c r="N3151" s="5">
        <f>Table1[[#This Row],[pledged]]/Table1[[#This Row],[backers_count]]</f>
        <v>52</v>
      </c>
      <c r="O3151" s="1">
        <f t="shared" si="149"/>
        <v>104</v>
      </c>
      <c r="P3151" s="5" t="s">
        <v>8270</v>
      </c>
      <c r="Q3151" s="1" t="s">
        <v>8318</v>
      </c>
      <c r="R3151" s="1" t="s">
        <v>8319</v>
      </c>
      <c r="S3151" s="9">
        <f t="shared" si="147"/>
        <v>41226.017361111109</v>
      </c>
      <c r="T3151" s="11">
        <f t="shared" si="148"/>
        <v>41250.083333333336</v>
      </c>
      <c r="U3151" s="12" t="str">
        <f>TEXT(Table1[[#This Row],[Date Created Conversion (Launched at)]],"mmmm")</f>
        <v>November</v>
      </c>
      <c r="V3151" s="12">
        <f>YEAR(Table1[[#This Row],[Date Created Conversion (Launched at)]])</f>
        <v>2012</v>
      </c>
    </row>
    <row r="3152" spans="1:22" ht="57.35" x14ac:dyDescent="0.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 s="8">
        <v>1295928000</v>
      </c>
      <c r="J3152" s="8">
        <v>1288160403</v>
      </c>
      <c r="K3152" t="b">
        <v>1</v>
      </c>
      <c r="L3152">
        <v>104</v>
      </c>
      <c r="M3152" t="b">
        <v>1</v>
      </c>
      <c r="N3152" s="5">
        <f>Table1[[#This Row],[pledged]]/Table1[[#This Row],[backers_count]]</f>
        <v>33.990384615384613</v>
      </c>
      <c r="O3152" s="1">
        <f t="shared" si="149"/>
        <v>101</v>
      </c>
      <c r="P3152" s="5" t="s">
        <v>8270</v>
      </c>
      <c r="Q3152" s="1" t="s">
        <v>8318</v>
      </c>
      <c r="R3152" s="1" t="s">
        <v>8319</v>
      </c>
      <c r="S3152" s="9">
        <f t="shared" si="147"/>
        <v>40478.263923611114</v>
      </c>
      <c r="T3152" s="11">
        <f t="shared" si="148"/>
        <v>40568.166666666664</v>
      </c>
      <c r="U3152" s="12" t="str">
        <f>TEXT(Table1[[#This Row],[Date Created Conversion (Launched at)]],"mmmm")</f>
        <v>October</v>
      </c>
      <c r="V3152" s="12">
        <f>YEAR(Table1[[#This Row],[Date Created Conversion (Launched at)]])</f>
        <v>2010</v>
      </c>
    </row>
    <row r="3153" spans="1:22" ht="43" x14ac:dyDescent="0.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 s="8">
        <v>1410379774</v>
      </c>
      <c r="J3153" s="8">
        <v>1407787774</v>
      </c>
      <c r="K3153" t="b">
        <v>1</v>
      </c>
      <c r="L3153">
        <v>34</v>
      </c>
      <c r="M3153" t="b">
        <v>1</v>
      </c>
      <c r="N3153" s="5">
        <f>Table1[[#This Row],[pledged]]/Table1[[#This Row],[backers_count]]</f>
        <v>103.35294117647059</v>
      </c>
      <c r="O3153" s="1">
        <f t="shared" si="149"/>
        <v>100</v>
      </c>
      <c r="P3153" s="5" t="s">
        <v>8270</v>
      </c>
      <c r="Q3153" s="1" t="s">
        <v>8318</v>
      </c>
      <c r="R3153" s="1" t="s">
        <v>8319</v>
      </c>
      <c r="S3153" s="9">
        <f t="shared" si="147"/>
        <v>41862.83997685185</v>
      </c>
      <c r="T3153" s="11">
        <f t="shared" si="148"/>
        <v>41892.83997685185</v>
      </c>
      <c r="U3153" s="12" t="str">
        <f>TEXT(Table1[[#This Row],[Date Created Conversion (Launched at)]],"mmmm")</f>
        <v>August</v>
      </c>
      <c r="V3153" s="12">
        <f>YEAR(Table1[[#This Row],[Date Created Conversion (Launched at)]])</f>
        <v>2014</v>
      </c>
    </row>
    <row r="3154" spans="1:22" ht="43" x14ac:dyDescent="0.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 s="8">
        <v>1383425367</v>
      </c>
      <c r="J3154" s="8">
        <v>1380833367</v>
      </c>
      <c r="K3154" t="b">
        <v>1</v>
      </c>
      <c r="L3154">
        <v>67</v>
      </c>
      <c r="M3154" t="b">
        <v>1</v>
      </c>
      <c r="N3154" s="5">
        <f>Table1[[#This Row],[pledged]]/Table1[[#This Row],[backers_count]]</f>
        <v>34.791044776119406</v>
      </c>
      <c r="O3154" s="1">
        <f t="shared" si="149"/>
        <v>106</v>
      </c>
      <c r="P3154" s="5" t="s">
        <v>8270</v>
      </c>
      <c r="Q3154" s="1" t="s">
        <v>8318</v>
      </c>
      <c r="R3154" s="1" t="s">
        <v>8319</v>
      </c>
      <c r="S3154" s="9">
        <f t="shared" si="147"/>
        <v>41550.867673611108</v>
      </c>
      <c r="T3154" s="11">
        <f t="shared" si="148"/>
        <v>41580.867673611108</v>
      </c>
      <c r="U3154" s="12" t="str">
        <f>TEXT(Table1[[#This Row],[Date Created Conversion (Launched at)]],"mmmm")</f>
        <v>October</v>
      </c>
      <c r="V3154" s="12">
        <f>YEAR(Table1[[#This Row],[Date Created Conversion (Launched at)]])</f>
        <v>2013</v>
      </c>
    </row>
    <row r="3155" spans="1:22" ht="43" x14ac:dyDescent="0.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 s="8">
        <v>1304225940</v>
      </c>
      <c r="J3155" s="8">
        <v>1301542937</v>
      </c>
      <c r="K3155" t="b">
        <v>1</v>
      </c>
      <c r="L3155">
        <v>241</v>
      </c>
      <c r="M3155" t="b">
        <v>1</v>
      </c>
      <c r="N3155" s="5">
        <f>Table1[[#This Row],[pledged]]/Table1[[#This Row],[backers_count]]</f>
        <v>41.773858921161825</v>
      </c>
      <c r="O3155" s="1">
        <f t="shared" si="149"/>
        <v>336</v>
      </c>
      <c r="P3155" s="5" t="s">
        <v>8270</v>
      </c>
      <c r="Q3155" s="1" t="s">
        <v>8318</v>
      </c>
      <c r="R3155" s="1" t="s">
        <v>8319</v>
      </c>
      <c r="S3155" s="9">
        <f t="shared" si="147"/>
        <v>40633.154363425929</v>
      </c>
      <c r="T3155" s="11">
        <f t="shared" si="148"/>
        <v>40664.207638888889</v>
      </c>
      <c r="U3155" s="12" t="str">
        <f>TEXT(Table1[[#This Row],[Date Created Conversion (Launched at)]],"mmmm")</f>
        <v>March</v>
      </c>
      <c r="V3155" s="12">
        <f>YEAR(Table1[[#This Row],[Date Created Conversion (Launched at)]])</f>
        <v>2011</v>
      </c>
    </row>
    <row r="3156" spans="1:22" ht="43" x14ac:dyDescent="0.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 s="8">
        <v>1333310458</v>
      </c>
      <c r="J3156" s="8">
        <v>1330722058</v>
      </c>
      <c r="K3156" t="b">
        <v>1</v>
      </c>
      <c r="L3156">
        <v>123</v>
      </c>
      <c r="M3156" t="b">
        <v>1</v>
      </c>
      <c r="N3156" s="5">
        <f>Table1[[#This Row],[pledged]]/Table1[[#This Row],[backers_count]]</f>
        <v>64.268292682926827</v>
      </c>
      <c r="O3156" s="1">
        <f t="shared" si="149"/>
        <v>113</v>
      </c>
      <c r="P3156" s="5" t="s">
        <v>8270</v>
      </c>
      <c r="Q3156" s="1" t="s">
        <v>8318</v>
      </c>
      <c r="R3156" s="1" t="s">
        <v>8319</v>
      </c>
      <c r="S3156" s="9">
        <f t="shared" si="147"/>
        <v>40970.875671296293</v>
      </c>
      <c r="T3156" s="11">
        <f t="shared" si="148"/>
        <v>41000.834004629629</v>
      </c>
      <c r="U3156" s="12" t="str">
        <f>TEXT(Table1[[#This Row],[Date Created Conversion (Launched at)]],"mmmm")</f>
        <v>March</v>
      </c>
      <c r="V3156" s="12">
        <f>YEAR(Table1[[#This Row],[Date Created Conversion (Launched at)]])</f>
        <v>2012</v>
      </c>
    </row>
    <row r="3157" spans="1:22" ht="43" x14ac:dyDescent="0.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 s="8">
        <v>1356004725</v>
      </c>
      <c r="J3157" s="8">
        <v>1353412725</v>
      </c>
      <c r="K3157" t="b">
        <v>1</v>
      </c>
      <c r="L3157">
        <v>302</v>
      </c>
      <c r="M3157" t="b">
        <v>1</v>
      </c>
      <c r="N3157" s="5">
        <f>Table1[[#This Row],[pledged]]/Table1[[#This Row],[backers_count]]</f>
        <v>31.209370860927152</v>
      </c>
      <c r="O3157" s="1">
        <f t="shared" si="149"/>
        <v>189</v>
      </c>
      <c r="P3157" s="5" t="s">
        <v>8270</v>
      </c>
      <c r="Q3157" s="1" t="s">
        <v>8318</v>
      </c>
      <c r="R3157" s="1" t="s">
        <v>8319</v>
      </c>
      <c r="S3157" s="9">
        <f t="shared" si="147"/>
        <v>41233.499131944445</v>
      </c>
      <c r="T3157" s="11">
        <f t="shared" si="148"/>
        <v>41263.499131944445</v>
      </c>
      <c r="U3157" s="12" t="str">
        <f>TEXT(Table1[[#This Row],[Date Created Conversion (Launched at)]],"mmmm")</f>
        <v>November</v>
      </c>
      <c r="V3157" s="12">
        <f>YEAR(Table1[[#This Row],[Date Created Conversion (Launched at)]])</f>
        <v>2012</v>
      </c>
    </row>
    <row r="3158" spans="1:22" ht="43" x14ac:dyDescent="0.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 s="8">
        <v>1338591144</v>
      </c>
      <c r="J3158" s="8">
        <v>1335567144</v>
      </c>
      <c r="K3158" t="b">
        <v>1</v>
      </c>
      <c r="L3158">
        <v>89</v>
      </c>
      <c r="M3158" t="b">
        <v>1</v>
      </c>
      <c r="N3158" s="5">
        <f>Table1[[#This Row],[pledged]]/Table1[[#This Row],[backers_count]]</f>
        <v>62.921348314606739</v>
      </c>
      <c r="O3158" s="1">
        <f t="shared" si="149"/>
        <v>102</v>
      </c>
      <c r="P3158" s="5" t="s">
        <v>8270</v>
      </c>
      <c r="Q3158" s="1" t="s">
        <v>8318</v>
      </c>
      <c r="R3158" s="1" t="s">
        <v>8319</v>
      </c>
      <c r="S3158" s="9">
        <f t="shared" si="147"/>
        <v>41026.953055555554</v>
      </c>
      <c r="T3158" s="11">
        <f t="shared" si="148"/>
        <v>41061.953055555554</v>
      </c>
      <c r="U3158" s="12" t="str">
        <f>TEXT(Table1[[#This Row],[Date Created Conversion (Launched at)]],"mmmm")</f>
        <v>April</v>
      </c>
      <c r="V3158" s="12">
        <f>YEAR(Table1[[#This Row],[Date Created Conversion (Launched at)]])</f>
        <v>2012</v>
      </c>
    </row>
    <row r="3159" spans="1:22" ht="28.7" x14ac:dyDescent="0.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 s="8">
        <v>1405746000</v>
      </c>
      <c r="J3159" s="8">
        <v>1404932105</v>
      </c>
      <c r="K3159" t="b">
        <v>1</v>
      </c>
      <c r="L3159">
        <v>41</v>
      </c>
      <c r="M3159" t="b">
        <v>1</v>
      </c>
      <c r="N3159" s="5">
        <f>Table1[[#This Row],[pledged]]/Table1[[#This Row],[backers_count]]</f>
        <v>98.536585365853654</v>
      </c>
      <c r="O3159" s="1">
        <f t="shared" si="149"/>
        <v>101</v>
      </c>
      <c r="P3159" s="5" t="s">
        <v>8270</v>
      </c>
      <c r="Q3159" s="1" t="s">
        <v>8318</v>
      </c>
      <c r="R3159" s="1" t="s">
        <v>8319</v>
      </c>
      <c r="S3159" s="9">
        <f t="shared" si="147"/>
        <v>41829.788252314815</v>
      </c>
      <c r="T3159" s="11">
        <f t="shared" si="148"/>
        <v>41839.208333333336</v>
      </c>
      <c r="U3159" s="12" t="str">
        <f>TEXT(Table1[[#This Row],[Date Created Conversion (Launched at)]],"mmmm")</f>
        <v>July</v>
      </c>
      <c r="V3159" s="12">
        <f>YEAR(Table1[[#This Row],[Date Created Conversion (Launched at)]])</f>
        <v>2014</v>
      </c>
    </row>
    <row r="3160" spans="1:22" ht="28.7" x14ac:dyDescent="0.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 s="8">
        <v>1374523752</v>
      </c>
      <c r="J3160" s="8">
        <v>1371931752</v>
      </c>
      <c r="K3160" t="b">
        <v>1</v>
      </c>
      <c r="L3160">
        <v>69</v>
      </c>
      <c r="M3160" t="b">
        <v>1</v>
      </c>
      <c r="N3160" s="5">
        <f>Table1[[#This Row],[pledged]]/Table1[[#This Row],[backers_count]]</f>
        <v>82.608695652173907</v>
      </c>
      <c r="O3160" s="1">
        <f t="shared" si="149"/>
        <v>114</v>
      </c>
      <c r="P3160" s="5" t="s">
        <v>8270</v>
      </c>
      <c r="Q3160" s="1" t="s">
        <v>8318</v>
      </c>
      <c r="R3160" s="1" t="s">
        <v>8319</v>
      </c>
      <c r="S3160" s="9">
        <f t="shared" si="147"/>
        <v>41447.839722222227</v>
      </c>
      <c r="T3160" s="11">
        <f t="shared" si="148"/>
        <v>41477.839722222227</v>
      </c>
      <c r="U3160" s="12" t="str">
        <f>TEXT(Table1[[#This Row],[Date Created Conversion (Launched at)]],"mmmm")</f>
        <v>June</v>
      </c>
      <c r="V3160" s="12">
        <f>YEAR(Table1[[#This Row],[Date Created Conversion (Launched at)]])</f>
        <v>2013</v>
      </c>
    </row>
    <row r="3161" spans="1:22" ht="28.7" x14ac:dyDescent="0.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 s="8">
        <v>1326927600</v>
      </c>
      <c r="J3161" s="8">
        <v>1323221761</v>
      </c>
      <c r="K3161" t="b">
        <v>1</v>
      </c>
      <c r="L3161">
        <v>52</v>
      </c>
      <c r="M3161" t="b">
        <v>1</v>
      </c>
      <c r="N3161" s="5">
        <f>Table1[[#This Row],[pledged]]/Table1[[#This Row],[backers_count]]</f>
        <v>38.504230769230773</v>
      </c>
      <c r="O3161" s="1">
        <f t="shared" si="149"/>
        <v>133</v>
      </c>
      <c r="P3161" s="5" t="s">
        <v>8270</v>
      </c>
      <c r="Q3161" s="1" t="s">
        <v>8318</v>
      </c>
      <c r="R3161" s="1" t="s">
        <v>8319</v>
      </c>
      <c r="S3161" s="9">
        <f t="shared" si="147"/>
        <v>40884.066678240742</v>
      </c>
      <c r="T3161" s="11">
        <f t="shared" si="148"/>
        <v>40926.958333333336</v>
      </c>
      <c r="U3161" s="12" t="str">
        <f>TEXT(Table1[[#This Row],[Date Created Conversion (Launched at)]],"mmmm")</f>
        <v>December</v>
      </c>
      <c r="V3161" s="12">
        <f>YEAR(Table1[[#This Row],[Date Created Conversion (Launched at)]])</f>
        <v>2011</v>
      </c>
    </row>
    <row r="3162" spans="1:22" ht="43" x14ac:dyDescent="0.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 s="8">
        <v>1407905940</v>
      </c>
      <c r="J3162" s="8">
        <v>1405923687</v>
      </c>
      <c r="K3162" t="b">
        <v>1</v>
      </c>
      <c r="L3162">
        <v>57</v>
      </c>
      <c r="M3162" t="b">
        <v>1</v>
      </c>
      <c r="N3162" s="5">
        <f>Table1[[#This Row],[pledged]]/Table1[[#This Row],[backers_count]]</f>
        <v>80.15789473684211</v>
      </c>
      <c r="O3162" s="1">
        <f t="shared" si="149"/>
        <v>102</v>
      </c>
      <c r="P3162" s="5" t="s">
        <v>8270</v>
      </c>
      <c r="Q3162" s="1" t="s">
        <v>8318</v>
      </c>
      <c r="R3162" s="1" t="s">
        <v>8319</v>
      </c>
      <c r="S3162" s="9">
        <f t="shared" si="147"/>
        <v>41841.26489583333</v>
      </c>
      <c r="T3162" s="11">
        <f t="shared" si="148"/>
        <v>41864.207638888889</v>
      </c>
      <c r="U3162" s="12" t="str">
        <f>TEXT(Table1[[#This Row],[Date Created Conversion (Launched at)]],"mmmm")</f>
        <v>July</v>
      </c>
      <c r="V3162" s="12">
        <f>YEAR(Table1[[#This Row],[Date Created Conversion (Launched at)]])</f>
        <v>2014</v>
      </c>
    </row>
    <row r="3163" spans="1:22" ht="43" x14ac:dyDescent="0.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 s="8">
        <v>1413377522</v>
      </c>
      <c r="J3163" s="8">
        <v>1410785522</v>
      </c>
      <c r="K3163" t="b">
        <v>1</v>
      </c>
      <c r="L3163">
        <v>74</v>
      </c>
      <c r="M3163" t="b">
        <v>1</v>
      </c>
      <c r="N3163" s="5">
        <f>Table1[[#This Row],[pledged]]/Table1[[#This Row],[backers_count]]</f>
        <v>28.405405405405407</v>
      </c>
      <c r="O3163" s="1">
        <f t="shared" si="149"/>
        <v>105</v>
      </c>
      <c r="P3163" s="5" t="s">
        <v>8270</v>
      </c>
      <c r="Q3163" s="1" t="s">
        <v>8318</v>
      </c>
      <c r="R3163" s="1" t="s">
        <v>8319</v>
      </c>
      <c r="S3163" s="9">
        <f t="shared" si="147"/>
        <v>41897.536134259259</v>
      </c>
      <c r="T3163" s="11">
        <f t="shared" si="148"/>
        <v>41927.536134259259</v>
      </c>
      <c r="U3163" s="12" t="str">
        <f>TEXT(Table1[[#This Row],[Date Created Conversion (Launched at)]],"mmmm")</f>
        <v>September</v>
      </c>
      <c r="V3163" s="12">
        <f>YEAR(Table1[[#This Row],[Date Created Conversion (Launched at)]])</f>
        <v>2014</v>
      </c>
    </row>
    <row r="3164" spans="1:22" ht="43" x14ac:dyDescent="0.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 s="8">
        <v>1404698400</v>
      </c>
      <c r="J3164" s="8">
        <v>1402331262</v>
      </c>
      <c r="K3164" t="b">
        <v>1</v>
      </c>
      <c r="L3164">
        <v>63</v>
      </c>
      <c r="M3164" t="b">
        <v>1</v>
      </c>
      <c r="N3164" s="5">
        <f>Table1[[#This Row],[pledged]]/Table1[[#This Row],[backers_count]]</f>
        <v>80.730158730158735</v>
      </c>
      <c r="O3164" s="1">
        <f t="shared" si="149"/>
        <v>127</v>
      </c>
      <c r="P3164" s="5" t="s">
        <v>8270</v>
      </c>
      <c r="Q3164" s="1" t="s">
        <v>8318</v>
      </c>
      <c r="R3164" s="1" t="s">
        <v>8319</v>
      </c>
      <c r="S3164" s="9">
        <f t="shared" si="147"/>
        <v>41799.685902777775</v>
      </c>
      <c r="T3164" s="11">
        <f t="shared" si="148"/>
        <v>41827.083333333336</v>
      </c>
      <c r="U3164" s="12" t="str">
        <f>TEXT(Table1[[#This Row],[Date Created Conversion (Launched at)]],"mmmm")</f>
        <v>June</v>
      </c>
      <c r="V3164" s="12">
        <f>YEAR(Table1[[#This Row],[Date Created Conversion (Launched at)]])</f>
        <v>2014</v>
      </c>
    </row>
    <row r="3165" spans="1:22" ht="43" x14ac:dyDescent="0.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 s="8">
        <v>1402855525</v>
      </c>
      <c r="J3165" s="8">
        <v>1400263525</v>
      </c>
      <c r="K3165" t="b">
        <v>1</v>
      </c>
      <c r="L3165">
        <v>72</v>
      </c>
      <c r="M3165" t="b">
        <v>1</v>
      </c>
      <c r="N3165" s="5">
        <f>Table1[[#This Row],[pledged]]/Table1[[#This Row],[backers_count]]</f>
        <v>200.69444444444446</v>
      </c>
      <c r="O3165" s="1">
        <f t="shared" si="149"/>
        <v>111</v>
      </c>
      <c r="P3165" s="5" t="s">
        <v>8270</v>
      </c>
      <c r="Q3165" s="1" t="s">
        <v>8318</v>
      </c>
      <c r="R3165" s="1" t="s">
        <v>8319</v>
      </c>
      <c r="S3165" s="9">
        <f t="shared" si="147"/>
        <v>41775.753761574073</v>
      </c>
      <c r="T3165" s="11">
        <f t="shared" si="148"/>
        <v>41805.753761574073</v>
      </c>
      <c r="U3165" s="12" t="str">
        <f>TEXT(Table1[[#This Row],[Date Created Conversion (Launched at)]],"mmmm")</f>
        <v>May</v>
      </c>
      <c r="V3165" s="12">
        <f>YEAR(Table1[[#This Row],[Date Created Conversion (Launched at)]])</f>
        <v>2014</v>
      </c>
    </row>
    <row r="3166" spans="1:22" ht="43" x14ac:dyDescent="0.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 s="8">
        <v>1402341615</v>
      </c>
      <c r="J3166" s="8">
        <v>1399490415</v>
      </c>
      <c r="K3166" t="b">
        <v>1</v>
      </c>
      <c r="L3166">
        <v>71</v>
      </c>
      <c r="M3166" t="b">
        <v>1</v>
      </c>
      <c r="N3166" s="5">
        <f>Table1[[#This Row],[pledged]]/Table1[[#This Row],[backers_count]]</f>
        <v>37.591549295774648</v>
      </c>
      <c r="O3166" s="1">
        <f t="shared" si="149"/>
        <v>107</v>
      </c>
      <c r="P3166" s="5" t="s">
        <v>8270</v>
      </c>
      <c r="Q3166" s="1" t="s">
        <v>8318</v>
      </c>
      <c r="R3166" s="1" t="s">
        <v>8319</v>
      </c>
      <c r="S3166" s="9">
        <f t="shared" si="147"/>
        <v>41766.805729166663</v>
      </c>
      <c r="T3166" s="11">
        <f t="shared" si="148"/>
        <v>41799.805729166663</v>
      </c>
      <c r="U3166" s="12" t="str">
        <f>TEXT(Table1[[#This Row],[Date Created Conversion (Launched at)]],"mmmm")</f>
        <v>May</v>
      </c>
      <c r="V3166" s="12">
        <f>YEAR(Table1[[#This Row],[Date Created Conversion (Launched at)]])</f>
        <v>2014</v>
      </c>
    </row>
    <row r="3167" spans="1:22" ht="43" x14ac:dyDescent="0.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 s="8">
        <v>1304395140</v>
      </c>
      <c r="J3167" s="8">
        <v>1302493760</v>
      </c>
      <c r="K3167" t="b">
        <v>1</v>
      </c>
      <c r="L3167">
        <v>21</v>
      </c>
      <c r="M3167" t="b">
        <v>1</v>
      </c>
      <c r="N3167" s="5">
        <f>Table1[[#This Row],[pledged]]/Table1[[#This Row],[backers_count]]</f>
        <v>58.095238095238095</v>
      </c>
      <c r="O3167" s="1">
        <f t="shared" si="149"/>
        <v>163</v>
      </c>
      <c r="P3167" s="5" t="s">
        <v>8270</v>
      </c>
      <c r="Q3167" s="1" t="s">
        <v>8318</v>
      </c>
      <c r="R3167" s="1" t="s">
        <v>8319</v>
      </c>
      <c r="S3167" s="9">
        <f t="shared" si="147"/>
        <v>40644.159259259257</v>
      </c>
      <c r="T3167" s="11">
        <f t="shared" si="148"/>
        <v>40666.165972222225</v>
      </c>
      <c r="U3167" s="12" t="str">
        <f>TEXT(Table1[[#This Row],[Date Created Conversion (Launched at)]],"mmmm")</f>
        <v>April</v>
      </c>
      <c r="V3167" s="12">
        <f>YEAR(Table1[[#This Row],[Date Created Conversion (Launched at)]])</f>
        <v>2011</v>
      </c>
    </row>
    <row r="3168" spans="1:22" ht="43" x14ac:dyDescent="0.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 s="8">
        <v>1416988740</v>
      </c>
      <c r="J3168" s="8">
        <v>1414514153</v>
      </c>
      <c r="K3168" t="b">
        <v>1</v>
      </c>
      <c r="L3168">
        <v>930</v>
      </c>
      <c r="M3168" t="b">
        <v>1</v>
      </c>
      <c r="N3168" s="5">
        <f>Table1[[#This Row],[pledged]]/Table1[[#This Row],[backers_count]]</f>
        <v>60.300892473118282</v>
      </c>
      <c r="O3168" s="1">
        <f t="shared" si="149"/>
        <v>160</v>
      </c>
      <c r="P3168" s="5" t="s">
        <v>8270</v>
      </c>
      <c r="Q3168" s="1" t="s">
        <v>8318</v>
      </c>
      <c r="R3168" s="1" t="s">
        <v>8319</v>
      </c>
      <c r="S3168" s="9">
        <f t="shared" si="147"/>
        <v>41940.69158564815</v>
      </c>
      <c r="T3168" s="11">
        <f t="shared" si="148"/>
        <v>41969.332638888889</v>
      </c>
      <c r="U3168" s="12" t="str">
        <f>TEXT(Table1[[#This Row],[Date Created Conversion (Launched at)]],"mmmm")</f>
        <v>October</v>
      </c>
      <c r="V3168" s="12">
        <f>YEAR(Table1[[#This Row],[Date Created Conversion (Launched at)]])</f>
        <v>2014</v>
      </c>
    </row>
    <row r="3169" spans="1:22" ht="28.7" x14ac:dyDescent="0.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 s="8">
        <v>1406952781</v>
      </c>
      <c r="J3169" s="8">
        <v>1405743181</v>
      </c>
      <c r="K3169" t="b">
        <v>1</v>
      </c>
      <c r="L3169">
        <v>55</v>
      </c>
      <c r="M3169" t="b">
        <v>1</v>
      </c>
      <c r="N3169" s="5">
        <f>Table1[[#This Row],[pledged]]/Table1[[#This Row],[backers_count]]</f>
        <v>63.363636363636367</v>
      </c>
      <c r="O3169" s="1">
        <f t="shared" si="149"/>
        <v>116</v>
      </c>
      <c r="P3169" s="5" t="s">
        <v>8270</v>
      </c>
      <c r="Q3169" s="1" t="s">
        <v>8318</v>
      </c>
      <c r="R3169" s="1" t="s">
        <v>8319</v>
      </c>
      <c r="S3169" s="9">
        <f t="shared" si="147"/>
        <v>41839.175706018519</v>
      </c>
      <c r="T3169" s="11">
        <f t="shared" si="148"/>
        <v>41853.175706018519</v>
      </c>
      <c r="U3169" s="12" t="str">
        <f>TEXT(Table1[[#This Row],[Date Created Conversion (Launched at)]],"mmmm")</f>
        <v>July</v>
      </c>
      <c r="V3169" s="12">
        <f>YEAR(Table1[[#This Row],[Date Created Conversion (Launched at)]])</f>
        <v>2014</v>
      </c>
    </row>
    <row r="3170" spans="1:22" ht="43" x14ac:dyDescent="0.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 s="8">
        <v>1402696800</v>
      </c>
      <c r="J3170" s="8">
        <v>1399948353</v>
      </c>
      <c r="K3170" t="b">
        <v>1</v>
      </c>
      <c r="L3170">
        <v>61</v>
      </c>
      <c r="M3170" t="b">
        <v>1</v>
      </c>
      <c r="N3170" s="5">
        <f>Table1[[#This Row],[pledged]]/Table1[[#This Row],[backers_count]]</f>
        <v>50.901639344262293</v>
      </c>
      <c r="O3170" s="1">
        <f t="shared" si="149"/>
        <v>124</v>
      </c>
      <c r="P3170" s="5" t="s">
        <v>8270</v>
      </c>
      <c r="Q3170" s="1" t="s">
        <v>8318</v>
      </c>
      <c r="R3170" s="1" t="s">
        <v>8319</v>
      </c>
      <c r="S3170" s="9">
        <f t="shared" si="147"/>
        <v>41772.105937500004</v>
      </c>
      <c r="T3170" s="11">
        <f t="shared" si="148"/>
        <v>41803.916666666664</v>
      </c>
      <c r="U3170" s="12" t="str">
        <f>TEXT(Table1[[#This Row],[Date Created Conversion (Launched at)]],"mmmm")</f>
        <v>May</v>
      </c>
      <c r="V3170" s="12">
        <f>YEAR(Table1[[#This Row],[Date Created Conversion (Launched at)]])</f>
        <v>2014</v>
      </c>
    </row>
    <row r="3171" spans="1:22" ht="28.7" x14ac:dyDescent="0.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 s="8">
        <v>1386910740</v>
      </c>
      <c r="J3171" s="8">
        <v>1384364561</v>
      </c>
      <c r="K3171" t="b">
        <v>1</v>
      </c>
      <c r="L3171">
        <v>82</v>
      </c>
      <c r="M3171" t="b">
        <v>1</v>
      </c>
      <c r="N3171" s="5">
        <f>Table1[[#This Row],[pledged]]/Table1[[#This Row],[backers_count]]</f>
        <v>100.5</v>
      </c>
      <c r="O3171" s="1">
        <f t="shared" si="149"/>
        <v>103</v>
      </c>
      <c r="P3171" s="5" t="s">
        <v>8270</v>
      </c>
      <c r="Q3171" s="1" t="s">
        <v>8318</v>
      </c>
      <c r="R3171" s="1" t="s">
        <v>8319</v>
      </c>
      <c r="S3171" s="9">
        <f t="shared" si="147"/>
        <v>41591.737974537034</v>
      </c>
      <c r="T3171" s="11">
        <f t="shared" si="148"/>
        <v>41621.207638888889</v>
      </c>
      <c r="U3171" s="12" t="str">
        <f>TEXT(Table1[[#This Row],[Date Created Conversion (Launched at)]],"mmmm")</f>
        <v>November</v>
      </c>
      <c r="V3171" s="12">
        <f>YEAR(Table1[[#This Row],[Date Created Conversion (Launched at)]])</f>
        <v>2013</v>
      </c>
    </row>
    <row r="3172" spans="1:22" ht="43" x14ac:dyDescent="0.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 s="8">
        <v>1404273600</v>
      </c>
      <c r="J3172" s="8">
        <v>1401414944</v>
      </c>
      <c r="K3172" t="b">
        <v>1</v>
      </c>
      <c r="L3172">
        <v>71</v>
      </c>
      <c r="M3172" t="b">
        <v>1</v>
      </c>
      <c r="N3172" s="5">
        <f>Table1[[#This Row],[pledged]]/Table1[[#This Row],[backers_count]]</f>
        <v>31.619718309859156</v>
      </c>
      <c r="O3172" s="1">
        <f t="shared" si="149"/>
        <v>112</v>
      </c>
      <c r="P3172" s="5" t="s">
        <v>8270</v>
      </c>
      <c r="Q3172" s="1" t="s">
        <v>8318</v>
      </c>
      <c r="R3172" s="1" t="s">
        <v>8319</v>
      </c>
      <c r="S3172" s="9">
        <f t="shared" si="147"/>
        <v>41789.080370370371</v>
      </c>
      <c r="T3172" s="11">
        <f t="shared" si="148"/>
        <v>41822.166666666664</v>
      </c>
      <c r="U3172" s="12" t="str">
        <f>TEXT(Table1[[#This Row],[Date Created Conversion (Launched at)]],"mmmm")</f>
        <v>May</v>
      </c>
      <c r="V3172" s="12">
        <f>YEAR(Table1[[#This Row],[Date Created Conversion (Launched at)]])</f>
        <v>2014</v>
      </c>
    </row>
    <row r="3173" spans="1:22" ht="43" x14ac:dyDescent="0.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 s="8">
        <v>1462545358</v>
      </c>
      <c r="J3173" s="8">
        <v>1459953358</v>
      </c>
      <c r="K3173" t="b">
        <v>1</v>
      </c>
      <c r="L3173">
        <v>117</v>
      </c>
      <c r="M3173" t="b">
        <v>1</v>
      </c>
      <c r="N3173" s="5">
        <f>Table1[[#This Row],[pledged]]/Table1[[#This Row],[backers_count]]</f>
        <v>65.102564102564102</v>
      </c>
      <c r="O3173" s="1">
        <f t="shared" si="149"/>
        <v>109</v>
      </c>
      <c r="P3173" s="5" t="s">
        <v>8270</v>
      </c>
      <c r="Q3173" s="1" t="s">
        <v>8318</v>
      </c>
      <c r="R3173" s="1" t="s">
        <v>8319</v>
      </c>
      <c r="S3173" s="9">
        <f t="shared" si="147"/>
        <v>42466.608310185184</v>
      </c>
      <c r="T3173" s="11">
        <f t="shared" si="148"/>
        <v>42496.608310185184</v>
      </c>
      <c r="U3173" s="12" t="str">
        <f>TEXT(Table1[[#This Row],[Date Created Conversion (Launched at)]],"mmmm")</f>
        <v>April</v>
      </c>
      <c r="V3173" s="12">
        <f>YEAR(Table1[[#This Row],[Date Created Conversion (Launched at)]])</f>
        <v>2016</v>
      </c>
    </row>
    <row r="3174" spans="1:22" ht="43" x14ac:dyDescent="0.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 s="8">
        <v>1329240668</v>
      </c>
      <c r="J3174" s="8">
        <v>1326648668</v>
      </c>
      <c r="K3174" t="b">
        <v>1</v>
      </c>
      <c r="L3174">
        <v>29</v>
      </c>
      <c r="M3174" t="b">
        <v>1</v>
      </c>
      <c r="N3174" s="5">
        <f>Table1[[#This Row],[pledged]]/Table1[[#This Row],[backers_count]]</f>
        <v>79.310344827586206</v>
      </c>
      <c r="O3174" s="1">
        <f t="shared" si="149"/>
        <v>115</v>
      </c>
      <c r="P3174" s="5" t="s">
        <v>8270</v>
      </c>
      <c r="Q3174" s="1" t="s">
        <v>8318</v>
      </c>
      <c r="R3174" s="1" t="s">
        <v>8319</v>
      </c>
      <c r="S3174" s="9">
        <f t="shared" si="147"/>
        <v>40923.729953703703</v>
      </c>
      <c r="T3174" s="11">
        <f t="shared" si="148"/>
        <v>40953.729953703703</v>
      </c>
      <c r="U3174" s="12" t="str">
        <f>TEXT(Table1[[#This Row],[Date Created Conversion (Launched at)]],"mmmm")</f>
        <v>January</v>
      </c>
      <c r="V3174" s="12">
        <f>YEAR(Table1[[#This Row],[Date Created Conversion (Launched at)]])</f>
        <v>2012</v>
      </c>
    </row>
    <row r="3175" spans="1:22" ht="43" x14ac:dyDescent="0.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 s="8">
        <v>1411765492</v>
      </c>
      <c r="J3175" s="8">
        <v>1409173492</v>
      </c>
      <c r="K3175" t="b">
        <v>1</v>
      </c>
      <c r="L3175">
        <v>74</v>
      </c>
      <c r="M3175" t="b">
        <v>1</v>
      </c>
      <c r="N3175" s="5">
        <f>Table1[[#This Row],[pledged]]/Table1[[#This Row],[backers_count]]</f>
        <v>139.18918918918919</v>
      </c>
      <c r="O3175" s="1">
        <f t="shared" si="149"/>
        <v>103</v>
      </c>
      <c r="P3175" s="5" t="s">
        <v>8270</v>
      </c>
      <c r="Q3175" s="1" t="s">
        <v>8318</v>
      </c>
      <c r="R3175" s="1" t="s">
        <v>8319</v>
      </c>
      <c r="S3175" s="9">
        <f t="shared" si="147"/>
        <v>41878.878379629634</v>
      </c>
      <c r="T3175" s="11">
        <f t="shared" si="148"/>
        <v>41908.878379629634</v>
      </c>
      <c r="U3175" s="12" t="str">
        <f>TEXT(Table1[[#This Row],[Date Created Conversion (Launched at)]],"mmmm")</f>
        <v>August</v>
      </c>
      <c r="V3175" s="12">
        <f>YEAR(Table1[[#This Row],[Date Created Conversion (Launched at)]])</f>
        <v>2014</v>
      </c>
    </row>
    <row r="3176" spans="1:22" ht="43" x14ac:dyDescent="0.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 s="8">
        <v>1408999508</v>
      </c>
      <c r="J3176" s="8">
        <v>1407789908</v>
      </c>
      <c r="K3176" t="b">
        <v>1</v>
      </c>
      <c r="L3176">
        <v>23</v>
      </c>
      <c r="M3176" t="b">
        <v>1</v>
      </c>
      <c r="N3176" s="5">
        <f>Table1[[#This Row],[pledged]]/Table1[[#This Row],[backers_count]]</f>
        <v>131.91304347826087</v>
      </c>
      <c r="O3176" s="1">
        <f t="shared" si="149"/>
        <v>101</v>
      </c>
      <c r="P3176" s="5" t="s">
        <v>8270</v>
      </c>
      <c r="Q3176" s="1" t="s">
        <v>8318</v>
      </c>
      <c r="R3176" s="1" t="s">
        <v>8319</v>
      </c>
      <c r="S3176" s="9">
        <f t="shared" si="147"/>
        <v>41862.864675925928</v>
      </c>
      <c r="T3176" s="11">
        <f t="shared" si="148"/>
        <v>41876.864675925928</v>
      </c>
      <c r="U3176" s="12" t="str">
        <f>TEXT(Table1[[#This Row],[Date Created Conversion (Launched at)]],"mmmm")</f>
        <v>August</v>
      </c>
      <c r="V3176" s="12">
        <f>YEAR(Table1[[#This Row],[Date Created Conversion (Launched at)]])</f>
        <v>2014</v>
      </c>
    </row>
    <row r="3177" spans="1:22" ht="57.35" x14ac:dyDescent="0.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 s="8">
        <v>1297977427</v>
      </c>
      <c r="J3177" s="8">
        <v>1292793427</v>
      </c>
      <c r="K3177" t="b">
        <v>1</v>
      </c>
      <c r="L3177">
        <v>60</v>
      </c>
      <c r="M3177" t="b">
        <v>1</v>
      </c>
      <c r="N3177" s="5">
        <f>Table1[[#This Row],[pledged]]/Table1[[#This Row],[backers_count]]</f>
        <v>91.3</v>
      </c>
      <c r="O3177" s="1">
        <f t="shared" si="149"/>
        <v>110</v>
      </c>
      <c r="P3177" s="5" t="s">
        <v>8270</v>
      </c>
      <c r="Q3177" s="1" t="s">
        <v>8318</v>
      </c>
      <c r="R3177" s="1" t="s">
        <v>8319</v>
      </c>
      <c r="S3177" s="9">
        <f t="shared" si="147"/>
        <v>40531.886886574073</v>
      </c>
      <c r="T3177" s="11">
        <f t="shared" si="148"/>
        <v>40591.886886574073</v>
      </c>
      <c r="U3177" s="12" t="str">
        <f>TEXT(Table1[[#This Row],[Date Created Conversion (Launched at)]],"mmmm")</f>
        <v>December</v>
      </c>
      <c r="V3177" s="12">
        <f>YEAR(Table1[[#This Row],[Date Created Conversion (Launched at)]])</f>
        <v>2010</v>
      </c>
    </row>
    <row r="3178" spans="1:22" ht="43" x14ac:dyDescent="0.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 s="8">
        <v>1376838000</v>
      </c>
      <c r="J3178" s="8">
        <v>1374531631</v>
      </c>
      <c r="K3178" t="b">
        <v>1</v>
      </c>
      <c r="L3178">
        <v>55</v>
      </c>
      <c r="M3178" t="b">
        <v>1</v>
      </c>
      <c r="N3178" s="5">
        <f>Table1[[#This Row],[pledged]]/Table1[[#This Row],[backers_count]]</f>
        <v>39.672727272727272</v>
      </c>
      <c r="O3178" s="1">
        <f t="shared" si="149"/>
        <v>115</v>
      </c>
      <c r="P3178" s="5" t="s">
        <v>8270</v>
      </c>
      <c r="Q3178" s="1" t="s">
        <v>8318</v>
      </c>
      <c r="R3178" s="1" t="s">
        <v>8319</v>
      </c>
      <c r="S3178" s="9">
        <f t="shared" si="147"/>
        <v>41477.930914351848</v>
      </c>
      <c r="T3178" s="11">
        <f t="shared" si="148"/>
        <v>41504.625</v>
      </c>
      <c r="U3178" s="12" t="str">
        <f>TEXT(Table1[[#This Row],[Date Created Conversion (Launched at)]],"mmmm")</f>
        <v>July</v>
      </c>
      <c r="V3178" s="12">
        <f>YEAR(Table1[[#This Row],[Date Created Conversion (Launched at)]])</f>
        <v>2013</v>
      </c>
    </row>
    <row r="3179" spans="1:22" ht="43" x14ac:dyDescent="0.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 s="8">
        <v>1403366409</v>
      </c>
      <c r="J3179" s="8">
        <v>1400774409</v>
      </c>
      <c r="K3179" t="b">
        <v>1</v>
      </c>
      <c r="L3179">
        <v>51</v>
      </c>
      <c r="M3179" t="b">
        <v>1</v>
      </c>
      <c r="N3179" s="5">
        <f>Table1[[#This Row],[pledged]]/Table1[[#This Row],[backers_count]]</f>
        <v>57.549019607843135</v>
      </c>
      <c r="O3179" s="1">
        <f t="shared" si="149"/>
        <v>117</v>
      </c>
      <c r="P3179" s="5" t="s">
        <v>8270</v>
      </c>
      <c r="Q3179" s="1" t="s">
        <v>8318</v>
      </c>
      <c r="R3179" s="1" t="s">
        <v>8319</v>
      </c>
      <c r="S3179" s="9">
        <f t="shared" si="147"/>
        <v>41781.666770833333</v>
      </c>
      <c r="T3179" s="11">
        <f t="shared" si="148"/>
        <v>41811.666770833333</v>
      </c>
      <c r="U3179" s="12" t="str">
        <f>TEXT(Table1[[#This Row],[Date Created Conversion (Launched at)]],"mmmm")</f>
        <v>May</v>
      </c>
      <c r="V3179" s="12">
        <f>YEAR(Table1[[#This Row],[Date Created Conversion (Launched at)]])</f>
        <v>2014</v>
      </c>
    </row>
    <row r="3180" spans="1:22" ht="43" x14ac:dyDescent="0.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 s="8">
        <v>1405521075</v>
      </c>
      <c r="J3180" s="8">
        <v>1402929075</v>
      </c>
      <c r="K3180" t="b">
        <v>1</v>
      </c>
      <c r="L3180">
        <v>78</v>
      </c>
      <c r="M3180" t="b">
        <v>1</v>
      </c>
      <c r="N3180" s="5">
        <f>Table1[[#This Row],[pledged]]/Table1[[#This Row],[backers_count]]</f>
        <v>33.025641025641029</v>
      </c>
      <c r="O3180" s="1">
        <f t="shared" si="149"/>
        <v>172</v>
      </c>
      <c r="P3180" s="5" t="s">
        <v>8270</v>
      </c>
      <c r="Q3180" s="1" t="s">
        <v>8318</v>
      </c>
      <c r="R3180" s="1" t="s">
        <v>8319</v>
      </c>
      <c r="S3180" s="9">
        <f t="shared" si="147"/>
        <v>41806.605034722219</v>
      </c>
      <c r="T3180" s="11">
        <f t="shared" si="148"/>
        <v>41836.605034722219</v>
      </c>
      <c r="U3180" s="12" t="str">
        <f>TEXT(Table1[[#This Row],[Date Created Conversion (Launched at)]],"mmmm")</f>
        <v>June</v>
      </c>
      <c r="V3180" s="12">
        <f>YEAR(Table1[[#This Row],[Date Created Conversion (Launched at)]])</f>
        <v>2014</v>
      </c>
    </row>
    <row r="3181" spans="1:22" ht="28.7" x14ac:dyDescent="0.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 s="8">
        <v>1367859071</v>
      </c>
      <c r="J3181" s="8">
        <v>1365699071</v>
      </c>
      <c r="K3181" t="b">
        <v>1</v>
      </c>
      <c r="L3181">
        <v>62</v>
      </c>
      <c r="M3181" t="b">
        <v>1</v>
      </c>
      <c r="N3181" s="5">
        <f>Table1[[#This Row],[pledged]]/Table1[[#This Row],[backers_count]]</f>
        <v>77.335806451612896</v>
      </c>
      <c r="O3181" s="1">
        <f t="shared" si="149"/>
        <v>114</v>
      </c>
      <c r="P3181" s="5" t="s">
        <v>8270</v>
      </c>
      <c r="Q3181" s="1" t="s">
        <v>8318</v>
      </c>
      <c r="R3181" s="1" t="s">
        <v>8319</v>
      </c>
      <c r="S3181" s="9">
        <f t="shared" si="147"/>
        <v>41375.702210648145</v>
      </c>
      <c r="T3181" s="11">
        <f t="shared" si="148"/>
        <v>41400.702210648145</v>
      </c>
      <c r="U3181" s="12" t="str">
        <f>TEXT(Table1[[#This Row],[Date Created Conversion (Launched at)]],"mmmm")</f>
        <v>April</v>
      </c>
      <c r="V3181" s="12">
        <f>YEAR(Table1[[#This Row],[Date Created Conversion (Launched at)]])</f>
        <v>2013</v>
      </c>
    </row>
    <row r="3182" spans="1:22" ht="43" x14ac:dyDescent="0.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 s="8">
        <v>1403258049</v>
      </c>
      <c r="J3182" s="8">
        <v>1400666049</v>
      </c>
      <c r="K3182" t="b">
        <v>1</v>
      </c>
      <c r="L3182">
        <v>45</v>
      </c>
      <c r="M3182" t="b">
        <v>1</v>
      </c>
      <c r="N3182" s="5">
        <f>Table1[[#This Row],[pledged]]/Table1[[#This Row],[backers_count]]</f>
        <v>31.933333333333334</v>
      </c>
      <c r="O3182" s="1">
        <f t="shared" si="149"/>
        <v>120</v>
      </c>
      <c r="P3182" s="5" t="s">
        <v>8270</v>
      </c>
      <c r="Q3182" s="1" t="s">
        <v>8318</v>
      </c>
      <c r="R3182" s="1" t="s">
        <v>8319</v>
      </c>
      <c r="S3182" s="9">
        <f t="shared" si="147"/>
        <v>41780.412604166668</v>
      </c>
      <c r="T3182" s="11">
        <f t="shared" si="148"/>
        <v>41810.412604166668</v>
      </c>
      <c r="U3182" s="12" t="str">
        <f>TEXT(Table1[[#This Row],[Date Created Conversion (Launched at)]],"mmmm")</f>
        <v>May</v>
      </c>
      <c r="V3182" s="12">
        <f>YEAR(Table1[[#This Row],[Date Created Conversion (Launched at)]])</f>
        <v>2014</v>
      </c>
    </row>
    <row r="3183" spans="1:22" ht="43" x14ac:dyDescent="0.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 s="8">
        <v>1402848000</v>
      </c>
      <c r="J3183" s="8">
        <v>1400570787</v>
      </c>
      <c r="K3183" t="b">
        <v>1</v>
      </c>
      <c r="L3183">
        <v>15</v>
      </c>
      <c r="M3183" t="b">
        <v>1</v>
      </c>
      <c r="N3183" s="5">
        <f>Table1[[#This Row],[pledged]]/Table1[[#This Row],[backers_count]]</f>
        <v>36.333333333333336</v>
      </c>
      <c r="O3183" s="1">
        <f t="shared" si="149"/>
        <v>109</v>
      </c>
      <c r="P3183" s="5" t="s">
        <v>8270</v>
      </c>
      <c r="Q3183" s="1" t="s">
        <v>8318</v>
      </c>
      <c r="R3183" s="1" t="s">
        <v>8319</v>
      </c>
      <c r="S3183" s="9">
        <f t="shared" si="147"/>
        <v>41779.310034722221</v>
      </c>
      <c r="T3183" s="11">
        <f t="shared" si="148"/>
        <v>41805.666666666664</v>
      </c>
      <c r="U3183" s="12" t="str">
        <f>TEXT(Table1[[#This Row],[Date Created Conversion (Launched at)]],"mmmm")</f>
        <v>May</v>
      </c>
      <c r="V3183" s="12">
        <f>YEAR(Table1[[#This Row],[Date Created Conversion (Launched at)]])</f>
        <v>2014</v>
      </c>
    </row>
    <row r="3184" spans="1:22" ht="57.35" x14ac:dyDescent="0.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 s="8">
        <v>1328029200</v>
      </c>
      <c r="J3184" s="8">
        <v>1323211621</v>
      </c>
      <c r="K3184" t="b">
        <v>1</v>
      </c>
      <c r="L3184">
        <v>151</v>
      </c>
      <c r="M3184" t="b">
        <v>1</v>
      </c>
      <c r="N3184" s="5">
        <f>Table1[[#This Row],[pledged]]/Table1[[#This Row],[backers_count]]</f>
        <v>46.768211920529801</v>
      </c>
      <c r="O3184" s="1">
        <f t="shared" si="149"/>
        <v>101</v>
      </c>
      <c r="P3184" s="5" t="s">
        <v>8270</v>
      </c>
      <c r="Q3184" s="1" t="s">
        <v>8318</v>
      </c>
      <c r="R3184" s="1" t="s">
        <v>8319</v>
      </c>
      <c r="S3184" s="9">
        <f t="shared" si="147"/>
        <v>40883.949317129627</v>
      </c>
      <c r="T3184" s="11">
        <f t="shared" si="148"/>
        <v>40939.708333333336</v>
      </c>
      <c r="U3184" s="12" t="str">
        <f>TEXT(Table1[[#This Row],[Date Created Conversion (Launched at)]],"mmmm")</f>
        <v>December</v>
      </c>
      <c r="V3184" s="12">
        <f>YEAR(Table1[[#This Row],[Date Created Conversion (Launched at)]])</f>
        <v>2011</v>
      </c>
    </row>
    <row r="3185" spans="1:22" ht="43" x14ac:dyDescent="0.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 s="8">
        <v>1377284669</v>
      </c>
      <c r="J3185" s="8">
        <v>1375729469</v>
      </c>
      <c r="K3185" t="b">
        <v>1</v>
      </c>
      <c r="L3185">
        <v>68</v>
      </c>
      <c r="M3185" t="b">
        <v>1</v>
      </c>
      <c r="N3185" s="5">
        <f>Table1[[#This Row],[pledged]]/Table1[[#This Row],[backers_count]]</f>
        <v>40.073529411764703</v>
      </c>
      <c r="O3185" s="1">
        <f t="shared" si="149"/>
        <v>109</v>
      </c>
      <c r="P3185" s="5" t="s">
        <v>8270</v>
      </c>
      <c r="Q3185" s="1" t="s">
        <v>8318</v>
      </c>
      <c r="R3185" s="1" t="s">
        <v>8319</v>
      </c>
      <c r="S3185" s="9">
        <f t="shared" si="147"/>
        <v>41491.79478009259</v>
      </c>
      <c r="T3185" s="11">
        <f t="shared" si="148"/>
        <v>41509.79478009259</v>
      </c>
      <c r="U3185" s="12" t="str">
        <f>TEXT(Table1[[#This Row],[Date Created Conversion (Launched at)]],"mmmm")</f>
        <v>August</v>
      </c>
      <c r="V3185" s="12">
        <f>YEAR(Table1[[#This Row],[Date Created Conversion (Launched at)]])</f>
        <v>2013</v>
      </c>
    </row>
    <row r="3186" spans="1:22" ht="43" x14ac:dyDescent="0.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 s="8">
        <v>1404258631</v>
      </c>
      <c r="J3186" s="8">
        <v>1401666631</v>
      </c>
      <c r="K3186" t="b">
        <v>1</v>
      </c>
      <c r="L3186">
        <v>46</v>
      </c>
      <c r="M3186" t="b">
        <v>1</v>
      </c>
      <c r="N3186" s="5">
        <f>Table1[[#This Row],[pledged]]/Table1[[#This Row],[backers_count]]</f>
        <v>100.21739130434783</v>
      </c>
      <c r="O3186" s="1">
        <f t="shared" si="149"/>
        <v>107</v>
      </c>
      <c r="P3186" s="5" t="s">
        <v>8270</v>
      </c>
      <c r="Q3186" s="1" t="s">
        <v>8318</v>
      </c>
      <c r="R3186" s="1" t="s">
        <v>8319</v>
      </c>
      <c r="S3186" s="9">
        <f t="shared" si="147"/>
        <v>41791.993414351848</v>
      </c>
      <c r="T3186" s="11">
        <f t="shared" si="148"/>
        <v>41821.993414351848</v>
      </c>
      <c r="U3186" s="12" t="str">
        <f>TEXT(Table1[[#This Row],[Date Created Conversion (Launched at)]],"mmmm")</f>
        <v>June</v>
      </c>
      <c r="V3186" s="12">
        <f>YEAR(Table1[[#This Row],[Date Created Conversion (Launched at)]])</f>
        <v>2014</v>
      </c>
    </row>
    <row r="3187" spans="1:22" ht="43" x14ac:dyDescent="0.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 s="8">
        <v>1405553241</v>
      </c>
      <c r="J3187" s="8">
        <v>1404948441</v>
      </c>
      <c r="K3187" t="b">
        <v>1</v>
      </c>
      <c r="L3187">
        <v>24</v>
      </c>
      <c r="M3187" t="b">
        <v>1</v>
      </c>
      <c r="N3187" s="5">
        <f>Table1[[#This Row],[pledged]]/Table1[[#This Row],[backers_count]]</f>
        <v>41.666666666666664</v>
      </c>
      <c r="O3187" s="1">
        <f t="shared" si="149"/>
        <v>100</v>
      </c>
      <c r="P3187" s="5" t="s">
        <v>8270</v>
      </c>
      <c r="Q3187" s="1" t="s">
        <v>8318</v>
      </c>
      <c r="R3187" s="1" t="s">
        <v>8319</v>
      </c>
      <c r="S3187" s="9">
        <f t="shared" si="147"/>
        <v>41829.977326388893</v>
      </c>
      <c r="T3187" s="11">
        <f t="shared" si="148"/>
        <v>41836.977326388893</v>
      </c>
      <c r="U3187" s="12" t="str">
        <f>TEXT(Table1[[#This Row],[Date Created Conversion (Launched at)]],"mmmm")</f>
        <v>July</v>
      </c>
      <c r="V3187" s="12">
        <f>YEAR(Table1[[#This Row],[Date Created Conversion (Launched at)]])</f>
        <v>2014</v>
      </c>
    </row>
    <row r="3188" spans="1:22" ht="43" x14ac:dyDescent="0.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 s="8">
        <v>1410901200</v>
      </c>
      <c r="J3188" s="8">
        <v>1408313438</v>
      </c>
      <c r="K3188" t="b">
        <v>1</v>
      </c>
      <c r="L3188">
        <v>70</v>
      </c>
      <c r="M3188" t="b">
        <v>1</v>
      </c>
      <c r="N3188" s="5">
        <f>Table1[[#This Row],[pledged]]/Table1[[#This Row],[backers_count]]</f>
        <v>46.714285714285715</v>
      </c>
      <c r="O3188" s="1">
        <f t="shared" si="149"/>
        <v>102</v>
      </c>
      <c r="P3188" s="5" t="s">
        <v>8270</v>
      </c>
      <c r="Q3188" s="1" t="s">
        <v>8318</v>
      </c>
      <c r="R3188" s="1" t="s">
        <v>8319</v>
      </c>
      <c r="S3188" s="9">
        <f t="shared" si="147"/>
        <v>41868.924050925925</v>
      </c>
      <c r="T3188" s="11">
        <f t="shared" si="148"/>
        <v>41898.875</v>
      </c>
      <c r="U3188" s="12" t="str">
        <f>TEXT(Table1[[#This Row],[Date Created Conversion (Launched at)]],"mmmm")</f>
        <v>August</v>
      </c>
      <c r="V3188" s="12">
        <f>YEAR(Table1[[#This Row],[Date Created Conversion (Launched at)]])</f>
        <v>2014</v>
      </c>
    </row>
    <row r="3189" spans="1:22" ht="43" x14ac:dyDescent="0.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 s="8">
        <v>1407167973</v>
      </c>
      <c r="J3189" s="8">
        <v>1405439973</v>
      </c>
      <c r="K3189" t="b">
        <v>1</v>
      </c>
      <c r="L3189">
        <v>244</v>
      </c>
      <c r="M3189" t="b">
        <v>1</v>
      </c>
      <c r="N3189" s="5">
        <f>Table1[[#This Row],[pledged]]/Table1[[#This Row],[backers_count]]</f>
        <v>71.491803278688522</v>
      </c>
      <c r="O3189" s="1">
        <f t="shared" si="149"/>
        <v>116</v>
      </c>
      <c r="P3189" s="5" t="s">
        <v>8270</v>
      </c>
      <c r="Q3189" s="1" t="s">
        <v>8318</v>
      </c>
      <c r="R3189" s="1" t="s">
        <v>8319</v>
      </c>
      <c r="S3189" s="9">
        <f t="shared" si="147"/>
        <v>41835.666354166664</v>
      </c>
      <c r="T3189" s="11">
        <f t="shared" si="148"/>
        <v>41855.666354166664</v>
      </c>
      <c r="U3189" s="12" t="str">
        <f>TEXT(Table1[[#This Row],[Date Created Conversion (Launched at)]],"mmmm")</f>
        <v>July</v>
      </c>
      <c r="V3189" s="12">
        <f>YEAR(Table1[[#This Row],[Date Created Conversion (Launched at)]])</f>
        <v>2014</v>
      </c>
    </row>
    <row r="3190" spans="1:22" ht="43" x14ac:dyDescent="0.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 s="8">
        <v>1433930302</v>
      </c>
      <c r="J3190" s="8">
        <v>1432115902</v>
      </c>
      <c r="K3190" t="b">
        <v>0</v>
      </c>
      <c r="L3190">
        <v>9</v>
      </c>
      <c r="M3190" t="b">
        <v>0</v>
      </c>
      <c r="N3190" s="5">
        <f>Table1[[#This Row],[pledged]]/Table1[[#This Row],[backers_count]]</f>
        <v>14.444444444444445</v>
      </c>
      <c r="O3190" s="1">
        <f t="shared" si="149"/>
        <v>65</v>
      </c>
      <c r="P3190" s="5" t="s">
        <v>8304</v>
      </c>
      <c r="Q3190" s="1" t="s">
        <v>8318</v>
      </c>
      <c r="R3190" s="1" t="s">
        <v>8360</v>
      </c>
      <c r="S3190" s="9">
        <f t="shared" si="147"/>
        <v>42144.415532407409</v>
      </c>
      <c r="T3190" s="11">
        <f t="shared" si="148"/>
        <v>42165.415532407409</v>
      </c>
      <c r="U3190" s="12" t="str">
        <f>TEXT(Table1[[#This Row],[Date Created Conversion (Launched at)]],"mmmm")</f>
        <v>May</v>
      </c>
      <c r="V3190" s="12">
        <f>YEAR(Table1[[#This Row],[Date Created Conversion (Launched at)]])</f>
        <v>2015</v>
      </c>
    </row>
    <row r="3191" spans="1:22" ht="57.35" x14ac:dyDescent="0.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 s="8">
        <v>1432455532</v>
      </c>
      <c r="J3191" s="8">
        <v>1429863532</v>
      </c>
      <c r="K3191" t="b">
        <v>0</v>
      </c>
      <c r="L3191">
        <v>19</v>
      </c>
      <c r="M3191" t="b">
        <v>0</v>
      </c>
      <c r="N3191" s="5">
        <f>Table1[[#This Row],[pledged]]/Table1[[#This Row],[backers_count]]</f>
        <v>356.84210526315792</v>
      </c>
      <c r="O3191" s="1">
        <f t="shared" si="149"/>
        <v>12</v>
      </c>
      <c r="P3191" s="5" t="s">
        <v>8304</v>
      </c>
      <c r="Q3191" s="1" t="s">
        <v>8318</v>
      </c>
      <c r="R3191" s="1" t="s">
        <v>8360</v>
      </c>
      <c r="S3191" s="9">
        <f t="shared" si="147"/>
        <v>42118.346435185187</v>
      </c>
      <c r="T3191" s="11">
        <f t="shared" si="148"/>
        <v>42148.346435185187</v>
      </c>
      <c r="U3191" s="12" t="str">
        <f>TEXT(Table1[[#This Row],[Date Created Conversion (Launched at)]],"mmmm")</f>
        <v>April</v>
      </c>
      <c r="V3191" s="12">
        <f>YEAR(Table1[[#This Row],[Date Created Conversion (Launched at)]])</f>
        <v>2015</v>
      </c>
    </row>
    <row r="3192" spans="1:22" ht="43" x14ac:dyDescent="0.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 s="8">
        <v>1481258275</v>
      </c>
      <c r="J3192" s="8">
        <v>1478662675</v>
      </c>
      <c r="K3192" t="b">
        <v>0</v>
      </c>
      <c r="L3192">
        <v>0</v>
      </c>
      <c r="M3192" t="b">
        <v>0</v>
      </c>
      <c r="N3192" s="5" t="e">
        <f>Table1[[#This Row],[pledged]]/Table1[[#This Row],[backers_count]]</f>
        <v>#DIV/0!</v>
      </c>
      <c r="O3192" s="1">
        <f t="shared" si="149"/>
        <v>0</v>
      </c>
      <c r="P3192" s="5" t="s">
        <v>8304</v>
      </c>
      <c r="Q3192" s="1" t="s">
        <v>8318</v>
      </c>
      <c r="R3192" s="1" t="s">
        <v>8360</v>
      </c>
      <c r="S3192" s="9">
        <f t="shared" si="147"/>
        <v>42683.151331018518</v>
      </c>
      <c r="T3192" s="11">
        <f t="shared" si="148"/>
        <v>42713.192997685182</v>
      </c>
      <c r="U3192" s="12" t="str">
        <f>TEXT(Table1[[#This Row],[Date Created Conversion (Launched at)]],"mmmm")</f>
        <v>November</v>
      </c>
      <c r="V3192" s="12">
        <f>YEAR(Table1[[#This Row],[Date Created Conversion (Launched at)]])</f>
        <v>2016</v>
      </c>
    </row>
    <row r="3193" spans="1:22" ht="43" x14ac:dyDescent="0.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 s="8">
        <v>1471370869</v>
      </c>
      <c r="J3193" s="8">
        <v>1466186869</v>
      </c>
      <c r="K3193" t="b">
        <v>0</v>
      </c>
      <c r="L3193">
        <v>4</v>
      </c>
      <c r="M3193" t="b">
        <v>0</v>
      </c>
      <c r="N3193" s="5">
        <f>Table1[[#This Row],[pledged]]/Table1[[#This Row],[backers_count]]</f>
        <v>37.75</v>
      </c>
      <c r="O3193" s="1">
        <f t="shared" si="149"/>
        <v>4</v>
      </c>
      <c r="P3193" s="5" t="s">
        <v>8304</v>
      </c>
      <c r="Q3193" s="1" t="s">
        <v>8318</v>
      </c>
      <c r="R3193" s="1" t="s">
        <v>8360</v>
      </c>
      <c r="S3193" s="9">
        <f t="shared" si="147"/>
        <v>42538.755428240736</v>
      </c>
      <c r="T3193" s="11">
        <f t="shared" si="148"/>
        <v>42598.755428240736</v>
      </c>
      <c r="U3193" s="12" t="str">
        <f>TEXT(Table1[[#This Row],[Date Created Conversion (Launched at)]],"mmmm")</f>
        <v>June</v>
      </c>
      <c r="V3193" s="12">
        <f>YEAR(Table1[[#This Row],[Date Created Conversion (Launched at)]])</f>
        <v>2016</v>
      </c>
    </row>
    <row r="3194" spans="1:22" ht="43" x14ac:dyDescent="0.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 s="8">
        <v>1425160800</v>
      </c>
      <c r="J3194" s="8">
        <v>1421274859</v>
      </c>
      <c r="K3194" t="b">
        <v>0</v>
      </c>
      <c r="L3194">
        <v>8</v>
      </c>
      <c r="M3194" t="b">
        <v>0</v>
      </c>
      <c r="N3194" s="5">
        <f>Table1[[#This Row],[pledged]]/Table1[[#This Row],[backers_count]]</f>
        <v>12.75</v>
      </c>
      <c r="O3194" s="1">
        <f t="shared" si="149"/>
        <v>1</v>
      </c>
      <c r="P3194" s="5" t="s">
        <v>8304</v>
      </c>
      <c r="Q3194" s="1" t="s">
        <v>8318</v>
      </c>
      <c r="R3194" s="1" t="s">
        <v>8360</v>
      </c>
      <c r="S3194" s="9">
        <f t="shared" si="147"/>
        <v>42018.94049768518</v>
      </c>
      <c r="T3194" s="11">
        <f t="shared" si="148"/>
        <v>42063.916666666672</v>
      </c>
      <c r="U3194" s="12" t="str">
        <f>TEXT(Table1[[#This Row],[Date Created Conversion (Launched at)]],"mmmm")</f>
        <v>January</v>
      </c>
      <c r="V3194" s="12">
        <f>YEAR(Table1[[#This Row],[Date Created Conversion (Launched at)]])</f>
        <v>2015</v>
      </c>
    </row>
    <row r="3195" spans="1:22" ht="43" x14ac:dyDescent="0.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 s="8">
        <v>1424474056</v>
      </c>
      <c r="J3195" s="8">
        <v>1420586056</v>
      </c>
      <c r="K3195" t="b">
        <v>0</v>
      </c>
      <c r="L3195">
        <v>24</v>
      </c>
      <c r="M3195" t="b">
        <v>0</v>
      </c>
      <c r="N3195" s="5">
        <f>Table1[[#This Row],[pledged]]/Table1[[#This Row],[backers_count]]</f>
        <v>24.458333333333332</v>
      </c>
      <c r="O3195" s="1">
        <f t="shared" si="149"/>
        <v>12</v>
      </c>
      <c r="P3195" s="5" t="s">
        <v>8304</v>
      </c>
      <c r="Q3195" s="1" t="s">
        <v>8318</v>
      </c>
      <c r="R3195" s="1" t="s">
        <v>8360</v>
      </c>
      <c r="S3195" s="9">
        <f t="shared" si="147"/>
        <v>42010.968240740738</v>
      </c>
      <c r="T3195" s="11">
        <f t="shared" si="148"/>
        <v>42055.968240740738</v>
      </c>
      <c r="U3195" s="12" t="str">
        <f>TEXT(Table1[[#This Row],[Date Created Conversion (Launched at)]],"mmmm")</f>
        <v>January</v>
      </c>
      <c r="V3195" s="12">
        <f>YEAR(Table1[[#This Row],[Date Created Conversion (Launched at)]])</f>
        <v>2015</v>
      </c>
    </row>
    <row r="3196" spans="1:22" ht="43" x14ac:dyDescent="0.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 s="8">
        <v>1437960598</v>
      </c>
      <c r="J3196" s="8">
        <v>1435368598</v>
      </c>
      <c r="K3196" t="b">
        <v>0</v>
      </c>
      <c r="L3196">
        <v>0</v>
      </c>
      <c r="M3196" t="b">
        <v>0</v>
      </c>
      <c r="N3196" s="5" t="e">
        <f>Table1[[#This Row],[pledged]]/Table1[[#This Row],[backers_count]]</f>
        <v>#DIV/0!</v>
      </c>
      <c r="O3196" s="1">
        <f t="shared" si="149"/>
        <v>0</v>
      </c>
      <c r="P3196" s="5" t="s">
        <v>8304</v>
      </c>
      <c r="Q3196" s="1" t="s">
        <v>8318</v>
      </c>
      <c r="R3196" s="1" t="s">
        <v>8360</v>
      </c>
      <c r="S3196" s="9">
        <f t="shared" si="147"/>
        <v>42182.062476851846</v>
      </c>
      <c r="T3196" s="11">
        <f t="shared" si="148"/>
        <v>42212.062476851846</v>
      </c>
      <c r="U3196" s="12" t="str">
        <f>TEXT(Table1[[#This Row],[Date Created Conversion (Launched at)]],"mmmm")</f>
        <v>June</v>
      </c>
      <c r="V3196" s="12">
        <f>YEAR(Table1[[#This Row],[Date Created Conversion (Launched at)]])</f>
        <v>2015</v>
      </c>
    </row>
    <row r="3197" spans="1:22" ht="43" x14ac:dyDescent="0.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 s="8">
        <v>1423750542</v>
      </c>
      <c r="J3197" s="8">
        <v>1421158542</v>
      </c>
      <c r="K3197" t="b">
        <v>0</v>
      </c>
      <c r="L3197">
        <v>39</v>
      </c>
      <c r="M3197" t="b">
        <v>0</v>
      </c>
      <c r="N3197" s="5">
        <f>Table1[[#This Row],[pledged]]/Table1[[#This Row],[backers_count]]</f>
        <v>53.07692307692308</v>
      </c>
      <c r="O3197" s="1">
        <f t="shared" si="149"/>
        <v>59</v>
      </c>
      <c r="P3197" s="5" t="s">
        <v>8304</v>
      </c>
      <c r="Q3197" s="1" t="s">
        <v>8318</v>
      </c>
      <c r="R3197" s="1" t="s">
        <v>8360</v>
      </c>
      <c r="S3197" s="9">
        <f t="shared" si="147"/>
        <v>42017.594236111108</v>
      </c>
      <c r="T3197" s="11">
        <f t="shared" si="148"/>
        <v>42047.594236111108</v>
      </c>
      <c r="U3197" s="12" t="str">
        <f>TEXT(Table1[[#This Row],[Date Created Conversion (Launched at)]],"mmmm")</f>
        <v>January</v>
      </c>
      <c r="V3197" s="12">
        <f>YEAR(Table1[[#This Row],[Date Created Conversion (Launched at)]])</f>
        <v>2015</v>
      </c>
    </row>
    <row r="3198" spans="1:22" ht="43" x14ac:dyDescent="0.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 s="8">
        <v>1438437600</v>
      </c>
      <c r="J3198" s="8">
        <v>1433254875</v>
      </c>
      <c r="K3198" t="b">
        <v>0</v>
      </c>
      <c r="L3198">
        <v>6</v>
      </c>
      <c r="M3198" t="b">
        <v>0</v>
      </c>
      <c r="N3198" s="5">
        <f>Table1[[#This Row],[pledged]]/Table1[[#This Row],[backers_count]]</f>
        <v>300</v>
      </c>
      <c r="O3198" s="1">
        <f t="shared" si="149"/>
        <v>0</v>
      </c>
      <c r="P3198" s="5" t="s">
        <v>8304</v>
      </c>
      <c r="Q3198" s="1" t="s">
        <v>8318</v>
      </c>
      <c r="R3198" s="1" t="s">
        <v>8360</v>
      </c>
      <c r="S3198" s="9">
        <f t="shared" si="147"/>
        <v>42157.598090277781</v>
      </c>
      <c r="T3198" s="11">
        <f t="shared" si="148"/>
        <v>42217.583333333328</v>
      </c>
      <c r="U3198" s="12" t="str">
        <f>TEXT(Table1[[#This Row],[Date Created Conversion (Launched at)]],"mmmm")</f>
        <v>June</v>
      </c>
      <c r="V3198" s="12">
        <f>YEAR(Table1[[#This Row],[Date Created Conversion (Launched at)]])</f>
        <v>2015</v>
      </c>
    </row>
    <row r="3199" spans="1:22" ht="28.7" x14ac:dyDescent="0.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 s="8">
        <v>1423050618</v>
      </c>
      <c r="J3199" s="8">
        <v>1420458618</v>
      </c>
      <c r="K3199" t="b">
        <v>0</v>
      </c>
      <c r="L3199">
        <v>4</v>
      </c>
      <c r="M3199" t="b">
        <v>0</v>
      </c>
      <c r="N3199" s="5">
        <f>Table1[[#This Row],[pledged]]/Table1[[#This Row],[backers_count]]</f>
        <v>286.25</v>
      </c>
      <c r="O3199" s="1">
        <f t="shared" si="149"/>
        <v>11</v>
      </c>
      <c r="P3199" s="5" t="s">
        <v>8304</v>
      </c>
      <c r="Q3199" s="1" t="s">
        <v>8318</v>
      </c>
      <c r="R3199" s="1" t="s">
        <v>8360</v>
      </c>
      <c r="S3199" s="9">
        <f t="shared" si="147"/>
        <v>42009.493263888886</v>
      </c>
      <c r="T3199" s="11">
        <f t="shared" si="148"/>
        <v>42039.493263888886</v>
      </c>
      <c r="U3199" s="12" t="str">
        <f>TEXT(Table1[[#This Row],[Date Created Conversion (Launched at)]],"mmmm")</f>
        <v>January</v>
      </c>
      <c r="V3199" s="12">
        <f>YEAR(Table1[[#This Row],[Date Created Conversion (Launched at)]])</f>
        <v>2015</v>
      </c>
    </row>
    <row r="3200" spans="1:22" ht="43" x14ac:dyDescent="0.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 s="8">
        <v>1424081477</v>
      </c>
      <c r="J3200" s="8">
        <v>1420798277</v>
      </c>
      <c r="K3200" t="b">
        <v>0</v>
      </c>
      <c r="L3200">
        <v>3</v>
      </c>
      <c r="M3200" t="b">
        <v>0</v>
      </c>
      <c r="N3200" s="5">
        <f>Table1[[#This Row],[pledged]]/Table1[[#This Row],[backers_count]]</f>
        <v>36.666666666666664</v>
      </c>
      <c r="O3200" s="1">
        <f t="shared" si="149"/>
        <v>0</v>
      </c>
      <c r="P3200" s="5" t="s">
        <v>8304</v>
      </c>
      <c r="Q3200" s="1" t="s">
        <v>8318</v>
      </c>
      <c r="R3200" s="1" t="s">
        <v>8360</v>
      </c>
      <c r="S3200" s="9">
        <f t="shared" si="147"/>
        <v>42013.424502314811</v>
      </c>
      <c r="T3200" s="11">
        <f t="shared" si="148"/>
        <v>42051.424502314811</v>
      </c>
      <c r="U3200" s="12" t="str">
        <f>TEXT(Table1[[#This Row],[Date Created Conversion (Launched at)]],"mmmm")</f>
        <v>January</v>
      </c>
      <c r="V3200" s="12">
        <f>YEAR(Table1[[#This Row],[Date Created Conversion (Launched at)]])</f>
        <v>2015</v>
      </c>
    </row>
    <row r="3201" spans="1:22" ht="43" x14ac:dyDescent="0.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 s="8">
        <v>1410037200</v>
      </c>
      <c r="J3201" s="8">
        <v>1407435418</v>
      </c>
      <c r="K3201" t="b">
        <v>0</v>
      </c>
      <c r="L3201">
        <v>53</v>
      </c>
      <c r="M3201" t="b">
        <v>0</v>
      </c>
      <c r="N3201" s="5">
        <f>Table1[[#This Row],[pledged]]/Table1[[#This Row],[backers_count]]</f>
        <v>49.20754716981132</v>
      </c>
      <c r="O3201" s="1">
        <f t="shared" si="149"/>
        <v>52</v>
      </c>
      <c r="P3201" s="5" t="s">
        <v>8304</v>
      </c>
      <c r="Q3201" s="1" t="s">
        <v>8318</v>
      </c>
      <c r="R3201" s="1" t="s">
        <v>8360</v>
      </c>
      <c r="S3201" s="9">
        <f t="shared" si="147"/>
        <v>41858.761782407411</v>
      </c>
      <c r="T3201" s="11">
        <f t="shared" si="148"/>
        <v>41888.875</v>
      </c>
      <c r="U3201" s="12" t="str">
        <f>TEXT(Table1[[#This Row],[Date Created Conversion (Launched at)]],"mmmm")</f>
        <v>August</v>
      </c>
      <c r="V3201" s="12">
        <f>YEAR(Table1[[#This Row],[Date Created Conversion (Launched at)]])</f>
        <v>2014</v>
      </c>
    </row>
    <row r="3202" spans="1:22" ht="43" x14ac:dyDescent="0.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 s="8">
        <v>1461994440</v>
      </c>
      <c r="J3202" s="8">
        <v>1459410101</v>
      </c>
      <c r="K3202" t="b">
        <v>0</v>
      </c>
      <c r="L3202">
        <v>1</v>
      </c>
      <c r="M3202" t="b">
        <v>0</v>
      </c>
      <c r="N3202" s="5">
        <f>Table1[[#This Row],[pledged]]/Table1[[#This Row],[backers_count]]</f>
        <v>1</v>
      </c>
      <c r="O3202" s="1">
        <f t="shared" si="149"/>
        <v>0</v>
      </c>
      <c r="P3202" s="5" t="s">
        <v>8304</v>
      </c>
      <c r="Q3202" s="1" t="s">
        <v>8318</v>
      </c>
      <c r="R3202" s="1" t="s">
        <v>8360</v>
      </c>
      <c r="S3202" s="9">
        <f t="shared" ref="S3202:S3265" si="150">(J3202/86400)+DATE(1970,1,1)</f>
        <v>42460.320613425924</v>
      </c>
      <c r="T3202" s="11">
        <f t="shared" ref="T3202:T3265" si="151">(I3202/86400)+DATE(1970,1,1)</f>
        <v>42490.231944444444</v>
      </c>
      <c r="U3202" s="12" t="str">
        <f>TEXT(Table1[[#This Row],[Date Created Conversion (Launched at)]],"mmmm")</f>
        <v>March</v>
      </c>
      <c r="V3202" s="12">
        <f>YEAR(Table1[[#This Row],[Date Created Conversion (Launched at)]])</f>
        <v>2016</v>
      </c>
    </row>
    <row r="3203" spans="1:22" ht="43" x14ac:dyDescent="0.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 s="8">
        <v>1409509477</v>
      </c>
      <c r="J3203" s="8">
        <v>1407695077</v>
      </c>
      <c r="K3203" t="b">
        <v>0</v>
      </c>
      <c r="L3203">
        <v>2</v>
      </c>
      <c r="M3203" t="b">
        <v>0</v>
      </c>
      <c r="N3203" s="5">
        <f>Table1[[#This Row],[pledged]]/Table1[[#This Row],[backers_count]]</f>
        <v>12.5</v>
      </c>
      <c r="O3203" s="1">
        <f t="shared" ref="O3203:O3266" si="152">ROUND(($E3203/$D3203)*100,0)</f>
        <v>1</v>
      </c>
      <c r="P3203" s="5" t="s">
        <v>8304</v>
      </c>
      <c r="Q3203" s="1" t="s">
        <v>8318</v>
      </c>
      <c r="R3203" s="1" t="s">
        <v>8360</v>
      </c>
      <c r="S3203" s="9">
        <f t="shared" si="150"/>
        <v>41861.767094907409</v>
      </c>
      <c r="T3203" s="11">
        <f t="shared" si="151"/>
        <v>41882.767094907409</v>
      </c>
      <c r="U3203" s="12" t="str">
        <f>TEXT(Table1[[#This Row],[Date Created Conversion (Launched at)]],"mmmm")</f>
        <v>August</v>
      </c>
      <c r="V3203" s="12">
        <f>YEAR(Table1[[#This Row],[Date Created Conversion (Launched at)]])</f>
        <v>2014</v>
      </c>
    </row>
    <row r="3204" spans="1:22" ht="43" x14ac:dyDescent="0.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 s="8">
        <v>1450072740</v>
      </c>
      <c r="J3204" s="8">
        <v>1445027346</v>
      </c>
      <c r="K3204" t="b">
        <v>0</v>
      </c>
      <c r="L3204">
        <v>25</v>
      </c>
      <c r="M3204" t="b">
        <v>0</v>
      </c>
      <c r="N3204" s="5">
        <f>Table1[[#This Row],[pledged]]/Table1[[#This Row],[backers_count]]</f>
        <v>109.04</v>
      </c>
      <c r="O3204" s="1">
        <f t="shared" si="152"/>
        <v>55</v>
      </c>
      <c r="P3204" s="5" t="s">
        <v>8304</v>
      </c>
      <c r="Q3204" s="1" t="s">
        <v>8318</v>
      </c>
      <c r="R3204" s="1" t="s">
        <v>8360</v>
      </c>
      <c r="S3204" s="9">
        <f t="shared" si="150"/>
        <v>42293.853541666671</v>
      </c>
      <c r="T3204" s="11">
        <f t="shared" si="151"/>
        <v>42352.249305555553</v>
      </c>
      <c r="U3204" s="12" t="str">
        <f>TEXT(Table1[[#This Row],[Date Created Conversion (Launched at)]],"mmmm")</f>
        <v>October</v>
      </c>
      <c r="V3204" s="12">
        <f>YEAR(Table1[[#This Row],[Date Created Conversion (Launched at)]])</f>
        <v>2015</v>
      </c>
    </row>
    <row r="3205" spans="1:22" ht="43" x14ac:dyDescent="0.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 s="8">
        <v>1443224622</v>
      </c>
      <c r="J3205" s="8">
        <v>1440632622</v>
      </c>
      <c r="K3205" t="b">
        <v>0</v>
      </c>
      <c r="L3205">
        <v>6</v>
      </c>
      <c r="M3205" t="b">
        <v>0</v>
      </c>
      <c r="N3205" s="5">
        <f>Table1[[#This Row],[pledged]]/Table1[[#This Row],[backers_count]]</f>
        <v>41.666666666666664</v>
      </c>
      <c r="O3205" s="1">
        <f t="shared" si="152"/>
        <v>25</v>
      </c>
      <c r="P3205" s="5" t="s">
        <v>8304</v>
      </c>
      <c r="Q3205" s="1" t="s">
        <v>8318</v>
      </c>
      <c r="R3205" s="1" t="s">
        <v>8360</v>
      </c>
      <c r="S3205" s="9">
        <f t="shared" si="150"/>
        <v>42242.988680555558</v>
      </c>
      <c r="T3205" s="11">
        <f t="shared" si="151"/>
        <v>42272.988680555558</v>
      </c>
      <c r="U3205" s="12" t="str">
        <f>TEXT(Table1[[#This Row],[Date Created Conversion (Launched at)]],"mmmm")</f>
        <v>August</v>
      </c>
      <c r="V3205" s="12">
        <f>YEAR(Table1[[#This Row],[Date Created Conversion (Launched at)]])</f>
        <v>2015</v>
      </c>
    </row>
    <row r="3206" spans="1:22" ht="43" x14ac:dyDescent="0.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 s="8">
        <v>1437149640</v>
      </c>
      <c r="J3206" s="8">
        <v>1434558479</v>
      </c>
      <c r="K3206" t="b">
        <v>0</v>
      </c>
      <c r="L3206">
        <v>0</v>
      </c>
      <c r="M3206" t="b">
        <v>0</v>
      </c>
      <c r="N3206" s="5" t="e">
        <f>Table1[[#This Row],[pledged]]/Table1[[#This Row],[backers_count]]</f>
        <v>#DIV/0!</v>
      </c>
      <c r="O3206" s="1">
        <f t="shared" si="152"/>
        <v>0</v>
      </c>
      <c r="P3206" s="5" t="s">
        <v>8304</v>
      </c>
      <c r="Q3206" s="1" t="s">
        <v>8318</v>
      </c>
      <c r="R3206" s="1" t="s">
        <v>8360</v>
      </c>
      <c r="S3206" s="9">
        <f t="shared" si="150"/>
        <v>42172.686099537037</v>
      </c>
      <c r="T3206" s="11">
        <f t="shared" si="151"/>
        <v>42202.676388888889</v>
      </c>
      <c r="U3206" s="12" t="str">
        <f>TEXT(Table1[[#This Row],[Date Created Conversion (Launched at)]],"mmmm")</f>
        <v>June</v>
      </c>
      <c r="V3206" s="12">
        <f>YEAR(Table1[[#This Row],[Date Created Conversion (Launched at)]])</f>
        <v>2015</v>
      </c>
    </row>
    <row r="3207" spans="1:22" ht="43" x14ac:dyDescent="0.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 s="8">
        <v>1430470772</v>
      </c>
      <c r="J3207" s="8">
        <v>1427878772</v>
      </c>
      <c r="K3207" t="b">
        <v>0</v>
      </c>
      <c r="L3207">
        <v>12</v>
      </c>
      <c r="M3207" t="b">
        <v>0</v>
      </c>
      <c r="N3207" s="5">
        <f>Table1[[#This Row],[pledged]]/Table1[[#This Row],[backers_count]]</f>
        <v>22.75</v>
      </c>
      <c r="O3207" s="1">
        <f t="shared" si="152"/>
        <v>3</v>
      </c>
      <c r="P3207" s="5" t="s">
        <v>8304</v>
      </c>
      <c r="Q3207" s="1" t="s">
        <v>8318</v>
      </c>
      <c r="R3207" s="1" t="s">
        <v>8360</v>
      </c>
      <c r="S3207" s="9">
        <f t="shared" si="150"/>
        <v>42095.374675925923</v>
      </c>
      <c r="T3207" s="11">
        <f t="shared" si="151"/>
        <v>42125.374675925923</v>
      </c>
      <c r="U3207" s="12" t="str">
        <f>TEXT(Table1[[#This Row],[Date Created Conversion (Launched at)]],"mmmm")</f>
        <v>April</v>
      </c>
      <c r="V3207" s="12">
        <f>YEAR(Table1[[#This Row],[Date Created Conversion (Launched at)]])</f>
        <v>2015</v>
      </c>
    </row>
    <row r="3208" spans="1:22" ht="43" x14ac:dyDescent="0.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 s="8">
        <v>1442644651</v>
      </c>
      <c r="J3208" s="8">
        <v>1440052651</v>
      </c>
      <c r="K3208" t="b">
        <v>0</v>
      </c>
      <c r="L3208">
        <v>0</v>
      </c>
      <c r="M3208" t="b">
        <v>0</v>
      </c>
      <c r="N3208" s="5" t="e">
        <f>Table1[[#This Row],[pledged]]/Table1[[#This Row],[backers_count]]</f>
        <v>#DIV/0!</v>
      </c>
      <c r="O3208" s="1">
        <f t="shared" si="152"/>
        <v>0</v>
      </c>
      <c r="P3208" s="5" t="s">
        <v>8304</v>
      </c>
      <c r="Q3208" s="1" t="s">
        <v>8318</v>
      </c>
      <c r="R3208" s="1" t="s">
        <v>8360</v>
      </c>
      <c r="S3208" s="9">
        <f t="shared" si="150"/>
        <v>42236.276053240741</v>
      </c>
      <c r="T3208" s="11">
        <f t="shared" si="151"/>
        <v>42266.276053240741</v>
      </c>
      <c r="U3208" s="12" t="str">
        <f>TEXT(Table1[[#This Row],[Date Created Conversion (Launched at)]],"mmmm")</f>
        <v>August</v>
      </c>
      <c r="V3208" s="12">
        <f>YEAR(Table1[[#This Row],[Date Created Conversion (Launched at)]])</f>
        <v>2015</v>
      </c>
    </row>
    <row r="3209" spans="1:22" ht="43" x14ac:dyDescent="0.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 s="8">
        <v>1429767607</v>
      </c>
      <c r="J3209" s="8">
        <v>1424587207</v>
      </c>
      <c r="K3209" t="b">
        <v>0</v>
      </c>
      <c r="L3209">
        <v>36</v>
      </c>
      <c r="M3209" t="b">
        <v>0</v>
      </c>
      <c r="N3209" s="5">
        <f>Table1[[#This Row],[pledged]]/Table1[[#This Row],[backers_count]]</f>
        <v>70.833333333333329</v>
      </c>
      <c r="O3209" s="1">
        <f t="shared" si="152"/>
        <v>46</v>
      </c>
      <c r="P3209" s="5" t="s">
        <v>8304</v>
      </c>
      <c r="Q3209" s="1" t="s">
        <v>8318</v>
      </c>
      <c r="R3209" s="1" t="s">
        <v>8360</v>
      </c>
      <c r="S3209" s="9">
        <f t="shared" si="150"/>
        <v>42057.277858796297</v>
      </c>
      <c r="T3209" s="11">
        <f t="shared" si="151"/>
        <v>42117.236192129625</v>
      </c>
      <c r="U3209" s="12" t="str">
        <f>TEXT(Table1[[#This Row],[Date Created Conversion (Launched at)]],"mmmm")</f>
        <v>February</v>
      </c>
      <c r="V3209" s="12">
        <f>YEAR(Table1[[#This Row],[Date Created Conversion (Launched at)]])</f>
        <v>2015</v>
      </c>
    </row>
    <row r="3210" spans="1:22" ht="43" x14ac:dyDescent="0.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 s="8">
        <v>1406557877</v>
      </c>
      <c r="J3210" s="8">
        <v>1404743477</v>
      </c>
      <c r="K3210" t="b">
        <v>1</v>
      </c>
      <c r="L3210">
        <v>82</v>
      </c>
      <c r="M3210" t="b">
        <v>1</v>
      </c>
      <c r="N3210" s="5">
        <f>Table1[[#This Row],[pledged]]/Table1[[#This Row],[backers_count]]</f>
        <v>63.109756097560975</v>
      </c>
      <c r="O3210" s="1">
        <f t="shared" si="152"/>
        <v>104</v>
      </c>
      <c r="P3210" s="5" t="s">
        <v>8270</v>
      </c>
      <c r="Q3210" s="1" t="s">
        <v>8318</v>
      </c>
      <c r="R3210" s="1" t="s">
        <v>8319</v>
      </c>
      <c r="S3210" s="9">
        <f t="shared" si="150"/>
        <v>41827.605057870373</v>
      </c>
      <c r="T3210" s="11">
        <f t="shared" si="151"/>
        <v>41848.605057870373</v>
      </c>
      <c r="U3210" s="12" t="str">
        <f>TEXT(Table1[[#This Row],[Date Created Conversion (Launched at)]],"mmmm")</f>
        <v>July</v>
      </c>
      <c r="V3210" s="12">
        <f>YEAR(Table1[[#This Row],[Date Created Conversion (Launched at)]])</f>
        <v>2014</v>
      </c>
    </row>
    <row r="3211" spans="1:22" ht="43" x14ac:dyDescent="0.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 s="8">
        <v>1403305200</v>
      </c>
      <c r="J3211" s="8">
        <v>1400512658</v>
      </c>
      <c r="K3211" t="b">
        <v>1</v>
      </c>
      <c r="L3211">
        <v>226</v>
      </c>
      <c r="M3211" t="b">
        <v>1</v>
      </c>
      <c r="N3211" s="5">
        <f>Table1[[#This Row],[pledged]]/Table1[[#This Row],[backers_count]]</f>
        <v>50.157964601769912</v>
      </c>
      <c r="O3211" s="1">
        <f t="shared" si="152"/>
        <v>119</v>
      </c>
      <c r="P3211" s="5" t="s">
        <v>8270</v>
      </c>
      <c r="Q3211" s="1" t="s">
        <v>8318</v>
      </c>
      <c r="R3211" s="1" t="s">
        <v>8319</v>
      </c>
      <c r="S3211" s="9">
        <f t="shared" si="150"/>
        <v>41778.637245370366</v>
      </c>
      <c r="T3211" s="11">
        <f t="shared" si="151"/>
        <v>41810.958333333336</v>
      </c>
      <c r="U3211" s="12" t="str">
        <f>TEXT(Table1[[#This Row],[Date Created Conversion (Launched at)]],"mmmm")</f>
        <v>May</v>
      </c>
      <c r="V3211" s="12">
        <f>YEAR(Table1[[#This Row],[Date Created Conversion (Launched at)]])</f>
        <v>2014</v>
      </c>
    </row>
    <row r="3212" spans="1:22" ht="43" x14ac:dyDescent="0.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 s="8">
        <v>1338523140</v>
      </c>
      <c r="J3212" s="8">
        <v>1334442519</v>
      </c>
      <c r="K3212" t="b">
        <v>1</v>
      </c>
      <c r="L3212">
        <v>60</v>
      </c>
      <c r="M3212" t="b">
        <v>1</v>
      </c>
      <c r="N3212" s="5">
        <f>Table1[[#This Row],[pledged]]/Table1[[#This Row],[backers_count]]</f>
        <v>62.883333333333333</v>
      </c>
      <c r="O3212" s="1">
        <f t="shared" si="152"/>
        <v>126</v>
      </c>
      <c r="P3212" s="5" t="s">
        <v>8270</v>
      </c>
      <c r="Q3212" s="1" t="s">
        <v>8318</v>
      </c>
      <c r="R3212" s="1" t="s">
        <v>8319</v>
      </c>
      <c r="S3212" s="9">
        <f t="shared" si="150"/>
        <v>41013.936562499999</v>
      </c>
      <c r="T3212" s="11">
        <f t="shared" si="151"/>
        <v>41061.165972222225</v>
      </c>
      <c r="U3212" s="12" t="str">
        <f>TEXT(Table1[[#This Row],[Date Created Conversion (Launched at)]],"mmmm")</f>
        <v>April</v>
      </c>
      <c r="V3212" s="12">
        <f>YEAR(Table1[[#This Row],[Date Created Conversion (Launched at)]])</f>
        <v>2012</v>
      </c>
    </row>
    <row r="3213" spans="1:22" ht="43" x14ac:dyDescent="0.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 s="8">
        <v>1408068000</v>
      </c>
      <c r="J3213" s="8">
        <v>1405346680</v>
      </c>
      <c r="K3213" t="b">
        <v>1</v>
      </c>
      <c r="L3213">
        <v>322</v>
      </c>
      <c r="M3213" t="b">
        <v>1</v>
      </c>
      <c r="N3213" s="5">
        <f>Table1[[#This Row],[pledged]]/Table1[[#This Row],[backers_count]]</f>
        <v>85.531055900621112</v>
      </c>
      <c r="O3213" s="1">
        <f t="shared" si="152"/>
        <v>120</v>
      </c>
      <c r="P3213" s="5" t="s">
        <v>8270</v>
      </c>
      <c r="Q3213" s="1" t="s">
        <v>8318</v>
      </c>
      <c r="R3213" s="1" t="s">
        <v>8319</v>
      </c>
      <c r="S3213" s="9">
        <f t="shared" si="150"/>
        <v>41834.58657407407</v>
      </c>
      <c r="T3213" s="11">
        <f t="shared" si="151"/>
        <v>41866.083333333336</v>
      </c>
      <c r="U3213" s="12" t="str">
        <f>TEXT(Table1[[#This Row],[Date Created Conversion (Launched at)]],"mmmm")</f>
        <v>July</v>
      </c>
      <c r="V3213" s="12">
        <f>YEAR(Table1[[#This Row],[Date Created Conversion (Launched at)]])</f>
        <v>2014</v>
      </c>
    </row>
    <row r="3214" spans="1:22" ht="28.7" x14ac:dyDescent="0.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 s="8">
        <v>1407524751</v>
      </c>
      <c r="J3214" s="8">
        <v>1404932751</v>
      </c>
      <c r="K3214" t="b">
        <v>1</v>
      </c>
      <c r="L3214">
        <v>94</v>
      </c>
      <c r="M3214" t="b">
        <v>1</v>
      </c>
      <c r="N3214" s="5">
        <f>Table1[[#This Row],[pledged]]/Table1[[#This Row],[backers_count]]</f>
        <v>53.723404255319146</v>
      </c>
      <c r="O3214" s="1">
        <f t="shared" si="152"/>
        <v>126</v>
      </c>
      <c r="P3214" s="5" t="s">
        <v>8270</v>
      </c>
      <c r="Q3214" s="1" t="s">
        <v>8318</v>
      </c>
      <c r="R3214" s="1" t="s">
        <v>8319</v>
      </c>
      <c r="S3214" s="9">
        <f t="shared" si="150"/>
        <v>41829.795729166668</v>
      </c>
      <c r="T3214" s="11">
        <f t="shared" si="151"/>
        <v>41859.795729166668</v>
      </c>
      <c r="U3214" s="12" t="str">
        <f>TEXT(Table1[[#This Row],[Date Created Conversion (Launched at)]],"mmmm")</f>
        <v>July</v>
      </c>
      <c r="V3214" s="12">
        <f>YEAR(Table1[[#This Row],[Date Created Conversion (Launched at)]])</f>
        <v>2014</v>
      </c>
    </row>
    <row r="3215" spans="1:22" ht="43" x14ac:dyDescent="0.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 s="8">
        <v>1437934759</v>
      </c>
      <c r="J3215" s="8">
        <v>1434478759</v>
      </c>
      <c r="K3215" t="b">
        <v>1</v>
      </c>
      <c r="L3215">
        <v>47</v>
      </c>
      <c r="M3215" t="b">
        <v>1</v>
      </c>
      <c r="N3215" s="5">
        <f>Table1[[#This Row],[pledged]]/Table1[[#This Row],[backers_count]]</f>
        <v>127.80851063829788</v>
      </c>
      <c r="O3215" s="1">
        <f t="shared" si="152"/>
        <v>100</v>
      </c>
      <c r="P3215" s="5" t="s">
        <v>8270</v>
      </c>
      <c r="Q3215" s="1" t="s">
        <v>8318</v>
      </c>
      <c r="R3215" s="1" t="s">
        <v>8319</v>
      </c>
      <c r="S3215" s="9">
        <f t="shared" si="150"/>
        <v>42171.763414351852</v>
      </c>
      <c r="T3215" s="11">
        <f t="shared" si="151"/>
        <v>42211.763414351852</v>
      </c>
      <c r="U3215" s="12" t="str">
        <f>TEXT(Table1[[#This Row],[Date Created Conversion (Launched at)]],"mmmm")</f>
        <v>June</v>
      </c>
      <c r="V3215" s="12">
        <f>YEAR(Table1[[#This Row],[Date Created Conversion (Launched at)]])</f>
        <v>2015</v>
      </c>
    </row>
    <row r="3216" spans="1:22" ht="43" x14ac:dyDescent="0.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 s="8">
        <v>1452038100</v>
      </c>
      <c r="J3216" s="8">
        <v>1448823673</v>
      </c>
      <c r="K3216" t="b">
        <v>1</v>
      </c>
      <c r="L3216">
        <v>115</v>
      </c>
      <c r="M3216" t="b">
        <v>1</v>
      </c>
      <c r="N3216" s="5">
        <f>Table1[[#This Row],[pledged]]/Table1[[#This Row],[backers_count]]</f>
        <v>106.57391304347826</v>
      </c>
      <c r="O3216" s="1">
        <f t="shared" si="152"/>
        <v>102</v>
      </c>
      <c r="P3216" s="5" t="s">
        <v>8270</v>
      </c>
      <c r="Q3216" s="1" t="s">
        <v>8318</v>
      </c>
      <c r="R3216" s="1" t="s">
        <v>8319</v>
      </c>
      <c r="S3216" s="9">
        <f t="shared" si="150"/>
        <v>42337.792511574073</v>
      </c>
      <c r="T3216" s="11">
        <f t="shared" si="151"/>
        <v>42374.996527777781</v>
      </c>
      <c r="U3216" s="12" t="str">
        <f>TEXT(Table1[[#This Row],[Date Created Conversion (Launched at)]],"mmmm")</f>
        <v>November</v>
      </c>
      <c r="V3216" s="12">
        <f>YEAR(Table1[[#This Row],[Date Created Conversion (Launched at)]])</f>
        <v>2015</v>
      </c>
    </row>
    <row r="3217" spans="1:22" ht="57.35" x14ac:dyDescent="0.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 s="8">
        <v>1441857540</v>
      </c>
      <c r="J3217" s="8">
        <v>1438617471</v>
      </c>
      <c r="K3217" t="b">
        <v>1</v>
      </c>
      <c r="L3217">
        <v>134</v>
      </c>
      <c r="M3217" t="b">
        <v>1</v>
      </c>
      <c r="N3217" s="5">
        <f>Table1[[#This Row],[pledged]]/Table1[[#This Row],[backers_count]]</f>
        <v>262.11194029850748</v>
      </c>
      <c r="O3217" s="1">
        <f t="shared" si="152"/>
        <v>100</v>
      </c>
      <c r="P3217" s="5" t="s">
        <v>8270</v>
      </c>
      <c r="Q3217" s="1" t="s">
        <v>8318</v>
      </c>
      <c r="R3217" s="1" t="s">
        <v>8319</v>
      </c>
      <c r="S3217" s="9">
        <f t="shared" si="150"/>
        <v>42219.665173611109</v>
      </c>
      <c r="T3217" s="11">
        <f t="shared" si="151"/>
        <v>42257.165972222225</v>
      </c>
      <c r="U3217" s="12" t="str">
        <f>TEXT(Table1[[#This Row],[Date Created Conversion (Launched at)]],"mmmm")</f>
        <v>August</v>
      </c>
      <c r="V3217" s="12">
        <f>YEAR(Table1[[#This Row],[Date Created Conversion (Launched at)]])</f>
        <v>2015</v>
      </c>
    </row>
    <row r="3218" spans="1:22" ht="43" x14ac:dyDescent="0.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 s="8">
        <v>1436625000</v>
      </c>
      <c r="J3218" s="8">
        <v>1433934371</v>
      </c>
      <c r="K3218" t="b">
        <v>1</v>
      </c>
      <c r="L3218">
        <v>35</v>
      </c>
      <c r="M3218" t="b">
        <v>1</v>
      </c>
      <c r="N3218" s="5">
        <f>Table1[[#This Row],[pledged]]/Table1[[#This Row],[backers_count]]</f>
        <v>57.171428571428571</v>
      </c>
      <c r="O3218" s="1">
        <f t="shared" si="152"/>
        <v>100</v>
      </c>
      <c r="P3218" s="5" t="s">
        <v>8270</v>
      </c>
      <c r="Q3218" s="1" t="s">
        <v>8318</v>
      </c>
      <c r="R3218" s="1" t="s">
        <v>8319</v>
      </c>
      <c r="S3218" s="9">
        <f t="shared" si="150"/>
        <v>42165.462627314817</v>
      </c>
      <c r="T3218" s="11">
        <f t="shared" si="151"/>
        <v>42196.604166666672</v>
      </c>
      <c r="U3218" s="12" t="str">
        <f>TEXT(Table1[[#This Row],[Date Created Conversion (Launched at)]],"mmmm")</f>
        <v>June</v>
      </c>
      <c r="V3218" s="12">
        <f>YEAR(Table1[[#This Row],[Date Created Conversion (Launched at)]])</f>
        <v>2015</v>
      </c>
    </row>
    <row r="3219" spans="1:22" ht="28.7" x14ac:dyDescent="0.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 s="8">
        <v>1478264784</v>
      </c>
      <c r="J3219" s="8">
        <v>1475672784</v>
      </c>
      <c r="K3219" t="b">
        <v>1</v>
      </c>
      <c r="L3219">
        <v>104</v>
      </c>
      <c r="M3219" t="b">
        <v>1</v>
      </c>
      <c r="N3219" s="5">
        <f>Table1[[#This Row],[pledged]]/Table1[[#This Row],[backers_count]]</f>
        <v>50.20192307692308</v>
      </c>
      <c r="O3219" s="1">
        <f t="shared" si="152"/>
        <v>116</v>
      </c>
      <c r="P3219" s="5" t="s">
        <v>8270</v>
      </c>
      <c r="Q3219" s="1" t="s">
        <v>8318</v>
      </c>
      <c r="R3219" s="1" t="s">
        <v>8319</v>
      </c>
      <c r="S3219" s="9">
        <f t="shared" si="150"/>
        <v>42648.546111111107</v>
      </c>
      <c r="T3219" s="11">
        <f t="shared" si="151"/>
        <v>42678.546111111107</v>
      </c>
      <c r="U3219" s="12" t="str">
        <f>TEXT(Table1[[#This Row],[Date Created Conversion (Launched at)]],"mmmm")</f>
        <v>October</v>
      </c>
      <c r="V3219" s="12">
        <f>YEAR(Table1[[#This Row],[Date Created Conversion (Launched at)]])</f>
        <v>2016</v>
      </c>
    </row>
    <row r="3220" spans="1:22" ht="43" x14ac:dyDescent="0.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 s="8">
        <v>1419984000</v>
      </c>
      <c r="J3220" s="8">
        <v>1417132986</v>
      </c>
      <c r="K3220" t="b">
        <v>1</v>
      </c>
      <c r="L3220">
        <v>184</v>
      </c>
      <c r="M3220" t="b">
        <v>1</v>
      </c>
      <c r="N3220" s="5">
        <f>Table1[[#This Row],[pledged]]/Table1[[#This Row],[backers_count]]</f>
        <v>66.586956521739125</v>
      </c>
      <c r="O3220" s="1">
        <f t="shared" si="152"/>
        <v>102</v>
      </c>
      <c r="P3220" s="5" t="s">
        <v>8270</v>
      </c>
      <c r="Q3220" s="1" t="s">
        <v>8318</v>
      </c>
      <c r="R3220" s="1" t="s">
        <v>8319</v>
      </c>
      <c r="S3220" s="9">
        <f t="shared" si="150"/>
        <v>41971.002152777779</v>
      </c>
      <c r="T3220" s="11">
        <f t="shared" si="151"/>
        <v>42004</v>
      </c>
      <c r="U3220" s="12" t="str">
        <f>TEXT(Table1[[#This Row],[Date Created Conversion (Launched at)]],"mmmm")</f>
        <v>November</v>
      </c>
      <c r="V3220" s="12">
        <f>YEAR(Table1[[#This Row],[Date Created Conversion (Launched at)]])</f>
        <v>2014</v>
      </c>
    </row>
    <row r="3221" spans="1:22" ht="28.7" x14ac:dyDescent="0.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 s="8">
        <v>1427063747</v>
      </c>
      <c r="J3221" s="8">
        <v>1424043347</v>
      </c>
      <c r="K3221" t="b">
        <v>1</v>
      </c>
      <c r="L3221">
        <v>119</v>
      </c>
      <c r="M3221" t="b">
        <v>1</v>
      </c>
      <c r="N3221" s="5">
        <f>Table1[[#This Row],[pledged]]/Table1[[#This Row],[backers_count]]</f>
        <v>168.25210084033614</v>
      </c>
      <c r="O3221" s="1">
        <f t="shared" si="152"/>
        <v>100</v>
      </c>
      <c r="P3221" s="5" t="s">
        <v>8270</v>
      </c>
      <c r="Q3221" s="1" t="s">
        <v>8318</v>
      </c>
      <c r="R3221" s="1" t="s">
        <v>8319</v>
      </c>
      <c r="S3221" s="9">
        <f t="shared" si="150"/>
        <v>42050.983182870375</v>
      </c>
      <c r="T3221" s="11">
        <f t="shared" si="151"/>
        <v>42085.941516203704</v>
      </c>
      <c r="U3221" s="12" t="str">
        <f>TEXT(Table1[[#This Row],[Date Created Conversion (Launched at)]],"mmmm")</f>
        <v>February</v>
      </c>
      <c r="V3221" s="12">
        <f>YEAR(Table1[[#This Row],[Date Created Conversion (Launched at)]])</f>
        <v>2015</v>
      </c>
    </row>
    <row r="3222" spans="1:22" ht="28.7" x14ac:dyDescent="0.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 s="8">
        <v>1489352400</v>
      </c>
      <c r="J3222" s="8">
        <v>1486411204</v>
      </c>
      <c r="K3222" t="b">
        <v>1</v>
      </c>
      <c r="L3222">
        <v>59</v>
      </c>
      <c r="M3222" t="b">
        <v>1</v>
      </c>
      <c r="N3222" s="5">
        <f>Table1[[#This Row],[pledged]]/Table1[[#This Row],[backers_count]]</f>
        <v>256.37288135593218</v>
      </c>
      <c r="O3222" s="1">
        <f t="shared" si="152"/>
        <v>101</v>
      </c>
      <c r="P3222" s="5" t="s">
        <v>8270</v>
      </c>
      <c r="Q3222" s="1" t="s">
        <v>8318</v>
      </c>
      <c r="R3222" s="1" t="s">
        <v>8319</v>
      </c>
      <c r="S3222" s="9">
        <f t="shared" si="150"/>
        <v>42772.833379629628</v>
      </c>
      <c r="T3222" s="11">
        <f t="shared" si="151"/>
        <v>42806.875</v>
      </c>
      <c r="U3222" s="12" t="str">
        <f>TEXT(Table1[[#This Row],[Date Created Conversion (Launched at)]],"mmmm")</f>
        <v>February</v>
      </c>
      <c r="V3222" s="12">
        <f>YEAR(Table1[[#This Row],[Date Created Conversion (Launched at)]])</f>
        <v>2017</v>
      </c>
    </row>
    <row r="3223" spans="1:22" ht="57.35" x14ac:dyDescent="0.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 s="8">
        <v>1436114603</v>
      </c>
      <c r="J3223" s="8">
        <v>1433090603</v>
      </c>
      <c r="K3223" t="b">
        <v>1</v>
      </c>
      <c r="L3223">
        <v>113</v>
      </c>
      <c r="M3223" t="b">
        <v>1</v>
      </c>
      <c r="N3223" s="5">
        <f>Table1[[#This Row],[pledged]]/Table1[[#This Row],[backers_count]]</f>
        <v>36.610619469026545</v>
      </c>
      <c r="O3223" s="1">
        <f t="shared" si="152"/>
        <v>103</v>
      </c>
      <c r="P3223" s="5" t="s">
        <v>8270</v>
      </c>
      <c r="Q3223" s="1" t="s">
        <v>8318</v>
      </c>
      <c r="R3223" s="1" t="s">
        <v>8319</v>
      </c>
      <c r="S3223" s="9">
        <f t="shared" si="150"/>
        <v>42155.696793981479</v>
      </c>
      <c r="T3223" s="11">
        <f t="shared" si="151"/>
        <v>42190.696793981479</v>
      </c>
      <c r="U3223" s="12" t="str">
        <f>TEXT(Table1[[#This Row],[Date Created Conversion (Launched at)]],"mmmm")</f>
        <v>May</v>
      </c>
      <c r="V3223" s="12">
        <f>YEAR(Table1[[#This Row],[Date Created Conversion (Launched at)]])</f>
        <v>2015</v>
      </c>
    </row>
    <row r="3224" spans="1:22" ht="43" x14ac:dyDescent="0.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 s="8">
        <v>1445722140</v>
      </c>
      <c r="J3224" s="8">
        <v>1443016697</v>
      </c>
      <c r="K3224" t="b">
        <v>1</v>
      </c>
      <c r="L3224">
        <v>84</v>
      </c>
      <c r="M3224" t="b">
        <v>1</v>
      </c>
      <c r="N3224" s="5">
        <f>Table1[[#This Row],[pledged]]/Table1[[#This Row],[backers_count]]</f>
        <v>37.142857142857146</v>
      </c>
      <c r="O3224" s="1">
        <f t="shared" si="152"/>
        <v>125</v>
      </c>
      <c r="P3224" s="5" t="s">
        <v>8270</v>
      </c>
      <c r="Q3224" s="1" t="s">
        <v>8318</v>
      </c>
      <c r="R3224" s="1" t="s">
        <v>8319</v>
      </c>
      <c r="S3224" s="9">
        <f t="shared" si="150"/>
        <v>42270.582141203704</v>
      </c>
      <c r="T3224" s="11">
        <f t="shared" si="151"/>
        <v>42301.895138888889</v>
      </c>
      <c r="U3224" s="12" t="str">
        <f>TEXT(Table1[[#This Row],[Date Created Conversion (Launched at)]],"mmmm")</f>
        <v>September</v>
      </c>
      <c r="V3224" s="12">
        <f>YEAR(Table1[[#This Row],[Date Created Conversion (Launched at)]])</f>
        <v>2015</v>
      </c>
    </row>
    <row r="3225" spans="1:22" ht="28.7" x14ac:dyDescent="0.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 s="8">
        <v>1440100976</v>
      </c>
      <c r="J3225" s="8">
        <v>1437508976</v>
      </c>
      <c r="K3225" t="b">
        <v>1</v>
      </c>
      <c r="L3225">
        <v>74</v>
      </c>
      <c r="M3225" t="b">
        <v>1</v>
      </c>
      <c r="N3225" s="5">
        <f>Table1[[#This Row],[pledged]]/Table1[[#This Row],[backers_count]]</f>
        <v>45.878378378378379</v>
      </c>
      <c r="O3225" s="1">
        <f t="shared" si="152"/>
        <v>110</v>
      </c>
      <c r="P3225" s="5" t="s">
        <v>8270</v>
      </c>
      <c r="Q3225" s="1" t="s">
        <v>8318</v>
      </c>
      <c r="R3225" s="1" t="s">
        <v>8319</v>
      </c>
      <c r="S3225" s="9">
        <f t="shared" si="150"/>
        <v>42206.835370370369</v>
      </c>
      <c r="T3225" s="11">
        <f t="shared" si="151"/>
        <v>42236.835370370369</v>
      </c>
      <c r="U3225" s="12" t="str">
        <f>TEXT(Table1[[#This Row],[Date Created Conversion (Launched at)]],"mmmm")</f>
        <v>July</v>
      </c>
      <c r="V3225" s="12">
        <f>YEAR(Table1[[#This Row],[Date Created Conversion (Launched at)]])</f>
        <v>2015</v>
      </c>
    </row>
    <row r="3226" spans="1:22" ht="43" x14ac:dyDescent="0.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 s="8">
        <v>1484024400</v>
      </c>
      <c r="J3226" s="8">
        <v>1479932713</v>
      </c>
      <c r="K3226" t="b">
        <v>1</v>
      </c>
      <c r="L3226">
        <v>216</v>
      </c>
      <c r="M3226" t="b">
        <v>1</v>
      </c>
      <c r="N3226" s="5">
        <f>Table1[[#This Row],[pledged]]/Table1[[#This Row],[backers_count]]</f>
        <v>141.71296296296296</v>
      </c>
      <c r="O3226" s="1">
        <f t="shared" si="152"/>
        <v>102</v>
      </c>
      <c r="P3226" s="5" t="s">
        <v>8270</v>
      </c>
      <c r="Q3226" s="1" t="s">
        <v>8318</v>
      </c>
      <c r="R3226" s="1" t="s">
        <v>8319</v>
      </c>
      <c r="S3226" s="9">
        <f t="shared" si="150"/>
        <v>42697.850844907407</v>
      </c>
      <c r="T3226" s="11">
        <f t="shared" si="151"/>
        <v>42745.208333333328</v>
      </c>
      <c r="U3226" s="12" t="str">
        <f>TEXT(Table1[[#This Row],[Date Created Conversion (Launched at)]],"mmmm")</f>
        <v>November</v>
      </c>
      <c r="V3226" s="12">
        <f>YEAR(Table1[[#This Row],[Date Created Conversion (Launched at)]])</f>
        <v>2016</v>
      </c>
    </row>
    <row r="3227" spans="1:22" ht="43" x14ac:dyDescent="0.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 s="8">
        <v>1464987600</v>
      </c>
      <c r="J3227" s="8">
        <v>1463145938</v>
      </c>
      <c r="K3227" t="b">
        <v>1</v>
      </c>
      <c r="L3227">
        <v>39</v>
      </c>
      <c r="M3227" t="b">
        <v>1</v>
      </c>
      <c r="N3227" s="5">
        <f>Table1[[#This Row],[pledged]]/Table1[[#This Row],[backers_count]]</f>
        <v>52.487179487179489</v>
      </c>
      <c r="O3227" s="1">
        <f t="shared" si="152"/>
        <v>102</v>
      </c>
      <c r="P3227" s="5" t="s">
        <v>8270</v>
      </c>
      <c r="Q3227" s="1" t="s">
        <v>8318</v>
      </c>
      <c r="R3227" s="1" t="s">
        <v>8319</v>
      </c>
      <c r="S3227" s="9">
        <f t="shared" si="150"/>
        <v>42503.559467592597</v>
      </c>
      <c r="T3227" s="11">
        <f t="shared" si="151"/>
        <v>42524.875</v>
      </c>
      <c r="U3227" s="12" t="str">
        <f>TEXT(Table1[[#This Row],[Date Created Conversion (Launched at)]],"mmmm")</f>
        <v>May</v>
      </c>
      <c r="V3227" s="12">
        <f>YEAR(Table1[[#This Row],[Date Created Conversion (Launched at)]])</f>
        <v>2016</v>
      </c>
    </row>
    <row r="3228" spans="1:22" ht="43" x14ac:dyDescent="0.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 s="8">
        <v>1446213612</v>
      </c>
      <c r="J3228" s="8">
        <v>1443621612</v>
      </c>
      <c r="K3228" t="b">
        <v>1</v>
      </c>
      <c r="L3228">
        <v>21</v>
      </c>
      <c r="M3228" t="b">
        <v>1</v>
      </c>
      <c r="N3228" s="5">
        <f>Table1[[#This Row],[pledged]]/Table1[[#This Row],[backers_count]]</f>
        <v>59.523809523809526</v>
      </c>
      <c r="O3228" s="1">
        <f t="shared" si="152"/>
        <v>104</v>
      </c>
      <c r="P3228" s="5" t="s">
        <v>8270</v>
      </c>
      <c r="Q3228" s="1" t="s">
        <v>8318</v>
      </c>
      <c r="R3228" s="1" t="s">
        <v>8319</v>
      </c>
      <c r="S3228" s="9">
        <f t="shared" si="150"/>
        <v>42277.583472222221</v>
      </c>
      <c r="T3228" s="11">
        <f t="shared" si="151"/>
        <v>42307.583472222221</v>
      </c>
      <c r="U3228" s="12" t="str">
        <f>TEXT(Table1[[#This Row],[Date Created Conversion (Launched at)]],"mmmm")</f>
        <v>September</v>
      </c>
      <c r="V3228" s="12">
        <f>YEAR(Table1[[#This Row],[Date Created Conversion (Launched at)]])</f>
        <v>2015</v>
      </c>
    </row>
    <row r="3229" spans="1:22" ht="43" x14ac:dyDescent="0.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 s="8">
        <v>1484687436</v>
      </c>
      <c r="J3229" s="8">
        <v>1482095436</v>
      </c>
      <c r="K3229" t="b">
        <v>0</v>
      </c>
      <c r="L3229">
        <v>30</v>
      </c>
      <c r="M3229" t="b">
        <v>1</v>
      </c>
      <c r="N3229" s="5">
        <f>Table1[[#This Row],[pledged]]/Table1[[#This Row],[backers_count]]</f>
        <v>50</v>
      </c>
      <c r="O3229" s="1">
        <f t="shared" si="152"/>
        <v>125</v>
      </c>
      <c r="P3229" s="5" t="s">
        <v>8270</v>
      </c>
      <c r="Q3229" s="1" t="s">
        <v>8318</v>
      </c>
      <c r="R3229" s="1" t="s">
        <v>8319</v>
      </c>
      <c r="S3229" s="9">
        <f t="shared" si="150"/>
        <v>42722.882361111115</v>
      </c>
      <c r="T3229" s="11">
        <f t="shared" si="151"/>
        <v>42752.882361111115</v>
      </c>
      <c r="U3229" s="12" t="str">
        <f>TEXT(Table1[[#This Row],[Date Created Conversion (Launched at)]],"mmmm")</f>
        <v>December</v>
      </c>
      <c r="V3229" s="12">
        <f>YEAR(Table1[[#This Row],[Date Created Conversion (Launched at)]])</f>
        <v>2016</v>
      </c>
    </row>
    <row r="3230" spans="1:22" ht="28.7" x14ac:dyDescent="0.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 s="8">
        <v>1450328340</v>
      </c>
      <c r="J3230" s="8">
        <v>1447606884</v>
      </c>
      <c r="K3230" t="b">
        <v>1</v>
      </c>
      <c r="L3230">
        <v>37</v>
      </c>
      <c r="M3230" t="b">
        <v>1</v>
      </c>
      <c r="N3230" s="5">
        <f>Table1[[#This Row],[pledged]]/Table1[[#This Row],[backers_count]]</f>
        <v>193.62162162162161</v>
      </c>
      <c r="O3230" s="1">
        <f t="shared" si="152"/>
        <v>102</v>
      </c>
      <c r="P3230" s="5" t="s">
        <v>8270</v>
      </c>
      <c r="Q3230" s="1" t="s">
        <v>8318</v>
      </c>
      <c r="R3230" s="1" t="s">
        <v>8319</v>
      </c>
      <c r="S3230" s="9">
        <f t="shared" si="150"/>
        <v>42323.70930555556</v>
      </c>
      <c r="T3230" s="11">
        <f t="shared" si="151"/>
        <v>42355.207638888889</v>
      </c>
      <c r="U3230" s="12" t="str">
        <f>TEXT(Table1[[#This Row],[Date Created Conversion (Launched at)]],"mmmm")</f>
        <v>November</v>
      </c>
      <c r="V3230" s="12">
        <f>YEAR(Table1[[#This Row],[Date Created Conversion (Launched at)]])</f>
        <v>2015</v>
      </c>
    </row>
    <row r="3231" spans="1:22" ht="43" x14ac:dyDescent="0.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 s="8">
        <v>1416470398</v>
      </c>
      <c r="J3231" s="8">
        <v>1413874798</v>
      </c>
      <c r="K3231" t="b">
        <v>1</v>
      </c>
      <c r="L3231">
        <v>202</v>
      </c>
      <c r="M3231" t="b">
        <v>1</v>
      </c>
      <c r="N3231" s="5">
        <f>Table1[[#This Row],[pledged]]/Table1[[#This Row],[backers_count]]</f>
        <v>106.79702970297029</v>
      </c>
      <c r="O3231" s="1">
        <f t="shared" si="152"/>
        <v>108</v>
      </c>
      <c r="P3231" s="5" t="s">
        <v>8270</v>
      </c>
      <c r="Q3231" s="1" t="s">
        <v>8318</v>
      </c>
      <c r="R3231" s="1" t="s">
        <v>8319</v>
      </c>
      <c r="S3231" s="9">
        <f t="shared" si="150"/>
        <v>41933.291643518518</v>
      </c>
      <c r="T3231" s="11">
        <f t="shared" si="151"/>
        <v>41963.333310185189</v>
      </c>
      <c r="U3231" s="12" t="str">
        <f>TEXT(Table1[[#This Row],[Date Created Conversion (Launched at)]],"mmmm")</f>
        <v>October</v>
      </c>
      <c r="V3231" s="12">
        <f>YEAR(Table1[[#This Row],[Date Created Conversion (Launched at)]])</f>
        <v>2014</v>
      </c>
    </row>
    <row r="3232" spans="1:22" ht="43" x14ac:dyDescent="0.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 s="8">
        <v>1412135940</v>
      </c>
      <c r="J3232" s="8">
        <v>1410840126</v>
      </c>
      <c r="K3232" t="b">
        <v>1</v>
      </c>
      <c r="L3232">
        <v>37</v>
      </c>
      <c r="M3232" t="b">
        <v>1</v>
      </c>
      <c r="N3232" s="5">
        <f>Table1[[#This Row],[pledged]]/Table1[[#This Row],[backers_count]]</f>
        <v>77.21621621621621</v>
      </c>
      <c r="O3232" s="1">
        <f t="shared" si="152"/>
        <v>110</v>
      </c>
      <c r="P3232" s="5" t="s">
        <v>8270</v>
      </c>
      <c r="Q3232" s="1" t="s">
        <v>8318</v>
      </c>
      <c r="R3232" s="1" t="s">
        <v>8319</v>
      </c>
      <c r="S3232" s="9">
        <f t="shared" si="150"/>
        <v>41898.168124999997</v>
      </c>
      <c r="T3232" s="11">
        <f t="shared" si="151"/>
        <v>41913.165972222225</v>
      </c>
      <c r="U3232" s="12" t="str">
        <f>TEXT(Table1[[#This Row],[Date Created Conversion (Launched at)]],"mmmm")</f>
        <v>September</v>
      </c>
      <c r="V3232" s="12">
        <f>YEAR(Table1[[#This Row],[Date Created Conversion (Launched at)]])</f>
        <v>2014</v>
      </c>
    </row>
    <row r="3233" spans="1:22" ht="43" x14ac:dyDescent="0.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 s="8">
        <v>1460846347</v>
      </c>
      <c r="J3233" s="8">
        <v>1458254347</v>
      </c>
      <c r="K3233" t="b">
        <v>0</v>
      </c>
      <c r="L3233">
        <v>28</v>
      </c>
      <c r="M3233" t="b">
        <v>1</v>
      </c>
      <c r="N3233" s="5">
        <f>Table1[[#This Row],[pledged]]/Table1[[#This Row],[backers_count]]</f>
        <v>57.5</v>
      </c>
      <c r="O3233" s="1">
        <f t="shared" si="152"/>
        <v>161</v>
      </c>
      <c r="P3233" s="5" t="s">
        <v>8270</v>
      </c>
      <c r="Q3233" s="1" t="s">
        <v>8318</v>
      </c>
      <c r="R3233" s="1" t="s">
        <v>8319</v>
      </c>
      <c r="S3233" s="9">
        <f t="shared" si="150"/>
        <v>42446.943831018521</v>
      </c>
      <c r="T3233" s="11">
        <f t="shared" si="151"/>
        <v>42476.943831018521</v>
      </c>
      <c r="U3233" s="12" t="str">
        <f>TEXT(Table1[[#This Row],[Date Created Conversion (Launched at)]],"mmmm")</f>
        <v>March</v>
      </c>
      <c r="V3233" s="12">
        <f>YEAR(Table1[[#This Row],[Date Created Conversion (Launched at)]])</f>
        <v>2016</v>
      </c>
    </row>
    <row r="3234" spans="1:22" ht="43" x14ac:dyDescent="0.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 s="8">
        <v>1462334340</v>
      </c>
      <c r="J3234" s="8">
        <v>1459711917</v>
      </c>
      <c r="K3234" t="b">
        <v>1</v>
      </c>
      <c r="L3234">
        <v>26</v>
      </c>
      <c r="M3234" t="b">
        <v>1</v>
      </c>
      <c r="N3234" s="5">
        <f>Table1[[#This Row],[pledged]]/Table1[[#This Row],[backers_count]]</f>
        <v>50.46153846153846</v>
      </c>
      <c r="O3234" s="1">
        <f t="shared" si="152"/>
        <v>131</v>
      </c>
      <c r="P3234" s="5" t="s">
        <v>8270</v>
      </c>
      <c r="Q3234" s="1" t="s">
        <v>8318</v>
      </c>
      <c r="R3234" s="1" t="s">
        <v>8319</v>
      </c>
      <c r="S3234" s="9">
        <f t="shared" si="150"/>
        <v>42463.81385416667</v>
      </c>
      <c r="T3234" s="11">
        <f t="shared" si="151"/>
        <v>42494.165972222225</v>
      </c>
      <c r="U3234" s="12" t="str">
        <f>TEXT(Table1[[#This Row],[Date Created Conversion (Launched at)]],"mmmm")</f>
        <v>April</v>
      </c>
      <c r="V3234" s="12">
        <f>YEAR(Table1[[#This Row],[Date Created Conversion (Launched at)]])</f>
        <v>2016</v>
      </c>
    </row>
    <row r="3235" spans="1:22" ht="43" x14ac:dyDescent="0.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 s="8">
        <v>1488482355</v>
      </c>
      <c r="J3235" s="8">
        <v>1485890355</v>
      </c>
      <c r="K3235" t="b">
        <v>0</v>
      </c>
      <c r="L3235">
        <v>61</v>
      </c>
      <c r="M3235" t="b">
        <v>1</v>
      </c>
      <c r="N3235" s="5">
        <f>Table1[[#This Row],[pledged]]/Table1[[#This Row],[backers_count]]</f>
        <v>97.377049180327873</v>
      </c>
      <c r="O3235" s="1">
        <f t="shared" si="152"/>
        <v>119</v>
      </c>
      <c r="P3235" s="5" t="s">
        <v>8270</v>
      </c>
      <c r="Q3235" s="1" t="s">
        <v>8318</v>
      </c>
      <c r="R3235" s="1" t="s">
        <v>8319</v>
      </c>
      <c r="S3235" s="9">
        <f t="shared" si="150"/>
        <v>42766.805034722223</v>
      </c>
      <c r="T3235" s="11">
        <f t="shared" si="151"/>
        <v>42796.805034722223</v>
      </c>
      <c r="U3235" s="12" t="str">
        <f>TEXT(Table1[[#This Row],[Date Created Conversion (Launched at)]],"mmmm")</f>
        <v>January</v>
      </c>
      <c r="V3235" s="12">
        <f>YEAR(Table1[[#This Row],[Date Created Conversion (Launched at)]])</f>
        <v>2017</v>
      </c>
    </row>
    <row r="3236" spans="1:22" ht="43" x14ac:dyDescent="0.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 s="8">
        <v>1485991860</v>
      </c>
      <c r="J3236" s="8">
        <v>1483124208</v>
      </c>
      <c r="K3236" t="b">
        <v>0</v>
      </c>
      <c r="L3236">
        <v>115</v>
      </c>
      <c r="M3236" t="b">
        <v>1</v>
      </c>
      <c r="N3236" s="5">
        <f>Table1[[#This Row],[pledged]]/Table1[[#This Row],[backers_count]]</f>
        <v>34.91921739130435</v>
      </c>
      <c r="O3236" s="1">
        <f t="shared" si="152"/>
        <v>100</v>
      </c>
      <c r="P3236" s="5" t="s">
        <v>8270</v>
      </c>
      <c r="Q3236" s="1" t="s">
        <v>8318</v>
      </c>
      <c r="R3236" s="1" t="s">
        <v>8319</v>
      </c>
      <c r="S3236" s="9">
        <f t="shared" si="150"/>
        <v>42734.789444444439</v>
      </c>
      <c r="T3236" s="11">
        <f t="shared" si="151"/>
        <v>42767.979861111111</v>
      </c>
      <c r="U3236" s="12" t="str">
        <f>TEXT(Table1[[#This Row],[Date Created Conversion (Launched at)]],"mmmm")</f>
        <v>December</v>
      </c>
      <c r="V3236" s="12">
        <f>YEAR(Table1[[#This Row],[Date Created Conversion (Launched at)]])</f>
        <v>2016</v>
      </c>
    </row>
    <row r="3237" spans="1:22" ht="43" x14ac:dyDescent="0.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 s="8">
        <v>1467361251</v>
      </c>
      <c r="J3237" s="8">
        <v>1464769251</v>
      </c>
      <c r="K3237" t="b">
        <v>1</v>
      </c>
      <c r="L3237">
        <v>181</v>
      </c>
      <c r="M3237" t="b">
        <v>1</v>
      </c>
      <c r="N3237" s="5">
        <f>Table1[[#This Row],[pledged]]/Table1[[#This Row],[backers_count]]</f>
        <v>85.530386740331494</v>
      </c>
      <c r="O3237" s="1">
        <f t="shared" si="152"/>
        <v>103</v>
      </c>
      <c r="P3237" s="5" t="s">
        <v>8270</v>
      </c>
      <c r="Q3237" s="1" t="s">
        <v>8318</v>
      </c>
      <c r="R3237" s="1" t="s">
        <v>8319</v>
      </c>
      <c r="S3237" s="9">
        <f t="shared" si="150"/>
        <v>42522.347812499997</v>
      </c>
      <c r="T3237" s="11">
        <f t="shared" si="151"/>
        <v>42552.347812499997</v>
      </c>
      <c r="U3237" s="12" t="str">
        <f>TEXT(Table1[[#This Row],[Date Created Conversion (Launched at)]],"mmmm")</f>
        <v>June</v>
      </c>
      <c r="V3237" s="12">
        <f>YEAR(Table1[[#This Row],[Date Created Conversion (Launched at)]])</f>
        <v>2016</v>
      </c>
    </row>
    <row r="3238" spans="1:22" ht="43" x14ac:dyDescent="0.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 s="8">
        <v>1482962433</v>
      </c>
      <c r="J3238" s="8">
        <v>1480370433</v>
      </c>
      <c r="K3238" t="b">
        <v>0</v>
      </c>
      <c r="L3238">
        <v>110</v>
      </c>
      <c r="M3238" t="b">
        <v>1</v>
      </c>
      <c r="N3238" s="5">
        <f>Table1[[#This Row],[pledged]]/Table1[[#This Row],[backers_count]]</f>
        <v>182.90909090909091</v>
      </c>
      <c r="O3238" s="1">
        <f t="shared" si="152"/>
        <v>101</v>
      </c>
      <c r="P3238" s="5" t="s">
        <v>8270</v>
      </c>
      <c r="Q3238" s="1" t="s">
        <v>8318</v>
      </c>
      <c r="R3238" s="1" t="s">
        <v>8319</v>
      </c>
      <c r="S3238" s="9">
        <f t="shared" si="150"/>
        <v>42702.917048611111</v>
      </c>
      <c r="T3238" s="11">
        <f t="shared" si="151"/>
        <v>42732.917048611111</v>
      </c>
      <c r="U3238" s="12" t="str">
        <f>TEXT(Table1[[#This Row],[Date Created Conversion (Launched at)]],"mmmm")</f>
        <v>November</v>
      </c>
      <c r="V3238" s="12">
        <f>YEAR(Table1[[#This Row],[Date Created Conversion (Launched at)]])</f>
        <v>2016</v>
      </c>
    </row>
    <row r="3239" spans="1:22" ht="28.7" x14ac:dyDescent="0.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 s="8">
        <v>1443499140</v>
      </c>
      <c r="J3239" s="8">
        <v>1441452184</v>
      </c>
      <c r="K3239" t="b">
        <v>1</v>
      </c>
      <c r="L3239">
        <v>269</v>
      </c>
      <c r="M3239" t="b">
        <v>1</v>
      </c>
      <c r="N3239" s="5">
        <f>Table1[[#This Row],[pledged]]/Table1[[#This Row],[backers_count]]</f>
        <v>131.13620817843866</v>
      </c>
      <c r="O3239" s="1">
        <f t="shared" si="152"/>
        <v>101</v>
      </c>
      <c r="P3239" s="5" t="s">
        <v>8270</v>
      </c>
      <c r="Q3239" s="1" t="s">
        <v>8318</v>
      </c>
      <c r="R3239" s="1" t="s">
        <v>8319</v>
      </c>
      <c r="S3239" s="9">
        <f t="shared" si="150"/>
        <v>42252.474351851852</v>
      </c>
      <c r="T3239" s="11">
        <f t="shared" si="151"/>
        <v>42276.165972222225</v>
      </c>
      <c r="U3239" s="12" t="str">
        <f>TEXT(Table1[[#This Row],[Date Created Conversion (Launched at)]],"mmmm")</f>
        <v>September</v>
      </c>
      <c r="V3239" s="12">
        <f>YEAR(Table1[[#This Row],[Date Created Conversion (Launched at)]])</f>
        <v>2015</v>
      </c>
    </row>
    <row r="3240" spans="1:22" ht="43" x14ac:dyDescent="0.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 s="8">
        <v>1435752898</v>
      </c>
      <c r="J3240" s="8">
        <v>1433160898</v>
      </c>
      <c r="K3240" t="b">
        <v>1</v>
      </c>
      <c r="L3240">
        <v>79</v>
      </c>
      <c r="M3240" t="b">
        <v>1</v>
      </c>
      <c r="N3240" s="5">
        <f>Table1[[#This Row],[pledged]]/Table1[[#This Row],[backers_count]]</f>
        <v>39.810126582278478</v>
      </c>
      <c r="O3240" s="1">
        <f t="shared" si="152"/>
        <v>112</v>
      </c>
      <c r="P3240" s="5" t="s">
        <v>8270</v>
      </c>
      <c r="Q3240" s="1" t="s">
        <v>8318</v>
      </c>
      <c r="R3240" s="1" t="s">
        <v>8319</v>
      </c>
      <c r="S3240" s="9">
        <f t="shared" si="150"/>
        <v>42156.510393518518</v>
      </c>
      <c r="T3240" s="11">
        <f t="shared" si="151"/>
        <v>42186.510393518518</v>
      </c>
      <c r="U3240" s="12" t="str">
        <f>TEXT(Table1[[#This Row],[Date Created Conversion (Launched at)]],"mmmm")</f>
        <v>June</v>
      </c>
      <c r="V3240" s="12">
        <f>YEAR(Table1[[#This Row],[Date Created Conversion (Launched at)]])</f>
        <v>2015</v>
      </c>
    </row>
    <row r="3241" spans="1:22" ht="43" x14ac:dyDescent="0.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 s="8">
        <v>1445817540</v>
      </c>
      <c r="J3241" s="8">
        <v>1443665293</v>
      </c>
      <c r="K3241" t="b">
        <v>1</v>
      </c>
      <c r="L3241">
        <v>104</v>
      </c>
      <c r="M3241" t="b">
        <v>1</v>
      </c>
      <c r="N3241" s="5">
        <f>Table1[[#This Row],[pledged]]/Table1[[#This Row],[backers_count]]</f>
        <v>59.701730769230764</v>
      </c>
      <c r="O3241" s="1">
        <f t="shared" si="152"/>
        <v>106</v>
      </c>
      <c r="P3241" s="5" t="s">
        <v>8270</v>
      </c>
      <c r="Q3241" s="1" t="s">
        <v>8318</v>
      </c>
      <c r="R3241" s="1" t="s">
        <v>8319</v>
      </c>
      <c r="S3241" s="9">
        <f t="shared" si="150"/>
        <v>42278.089039351849</v>
      </c>
      <c r="T3241" s="11">
        <f t="shared" si="151"/>
        <v>42302.999305555553</v>
      </c>
      <c r="U3241" s="12" t="str">
        <f>TEXT(Table1[[#This Row],[Date Created Conversion (Launched at)]],"mmmm")</f>
        <v>October</v>
      </c>
      <c r="V3241" s="12">
        <f>YEAR(Table1[[#This Row],[Date Created Conversion (Launched at)]])</f>
        <v>2015</v>
      </c>
    </row>
    <row r="3242" spans="1:22" ht="43" x14ac:dyDescent="0.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 s="8">
        <v>1487286000</v>
      </c>
      <c r="J3242" s="8">
        <v>1484843948</v>
      </c>
      <c r="K3242" t="b">
        <v>0</v>
      </c>
      <c r="L3242">
        <v>34</v>
      </c>
      <c r="M3242" t="b">
        <v>1</v>
      </c>
      <c r="N3242" s="5">
        <f>Table1[[#This Row],[pledged]]/Table1[[#This Row],[backers_count]]</f>
        <v>88.735294117647058</v>
      </c>
      <c r="O3242" s="1">
        <f t="shared" si="152"/>
        <v>101</v>
      </c>
      <c r="P3242" s="5" t="s">
        <v>8270</v>
      </c>
      <c r="Q3242" s="1" t="s">
        <v>8318</v>
      </c>
      <c r="R3242" s="1" t="s">
        <v>8319</v>
      </c>
      <c r="S3242" s="9">
        <f t="shared" si="150"/>
        <v>42754.693842592591</v>
      </c>
      <c r="T3242" s="11">
        <f t="shared" si="151"/>
        <v>42782.958333333328</v>
      </c>
      <c r="U3242" s="12" t="str">
        <f>TEXT(Table1[[#This Row],[Date Created Conversion (Launched at)]],"mmmm")</f>
        <v>January</v>
      </c>
      <c r="V3242" s="12">
        <f>YEAR(Table1[[#This Row],[Date Created Conversion (Launched at)]])</f>
        <v>2017</v>
      </c>
    </row>
    <row r="3243" spans="1:22" ht="57.35" x14ac:dyDescent="0.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 s="8">
        <v>1413269940</v>
      </c>
      <c r="J3243" s="8">
        <v>1410421670</v>
      </c>
      <c r="K3243" t="b">
        <v>1</v>
      </c>
      <c r="L3243">
        <v>167</v>
      </c>
      <c r="M3243" t="b">
        <v>1</v>
      </c>
      <c r="N3243" s="5">
        <f>Table1[[#This Row],[pledged]]/Table1[[#This Row],[backers_count]]</f>
        <v>58.688622754491021</v>
      </c>
      <c r="O3243" s="1">
        <f t="shared" si="152"/>
        <v>115</v>
      </c>
      <c r="P3243" s="5" t="s">
        <v>8270</v>
      </c>
      <c r="Q3243" s="1" t="s">
        <v>8318</v>
      </c>
      <c r="R3243" s="1" t="s">
        <v>8319</v>
      </c>
      <c r="S3243" s="9">
        <f t="shared" si="150"/>
        <v>41893.324884259258</v>
      </c>
      <c r="T3243" s="11">
        <f t="shared" si="151"/>
        <v>41926.290972222225</v>
      </c>
      <c r="U3243" s="12" t="str">
        <f>TEXT(Table1[[#This Row],[Date Created Conversion (Launched at)]],"mmmm")</f>
        <v>September</v>
      </c>
      <c r="V3243" s="12">
        <f>YEAR(Table1[[#This Row],[Date Created Conversion (Launched at)]])</f>
        <v>2014</v>
      </c>
    </row>
    <row r="3244" spans="1:22" ht="28.7" x14ac:dyDescent="0.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 s="8">
        <v>1411150092</v>
      </c>
      <c r="J3244" s="8">
        <v>1408558092</v>
      </c>
      <c r="K3244" t="b">
        <v>1</v>
      </c>
      <c r="L3244">
        <v>183</v>
      </c>
      <c r="M3244" t="b">
        <v>1</v>
      </c>
      <c r="N3244" s="5">
        <f>Table1[[#This Row],[pledged]]/Table1[[#This Row],[backers_count]]</f>
        <v>69.56513661202186</v>
      </c>
      <c r="O3244" s="1">
        <f t="shared" si="152"/>
        <v>127</v>
      </c>
      <c r="P3244" s="5" t="s">
        <v>8270</v>
      </c>
      <c r="Q3244" s="1" t="s">
        <v>8318</v>
      </c>
      <c r="R3244" s="1" t="s">
        <v>8319</v>
      </c>
      <c r="S3244" s="9">
        <f t="shared" si="150"/>
        <v>41871.755694444444</v>
      </c>
      <c r="T3244" s="11">
        <f t="shared" si="151"/>
        <v>41901.755694444444</v>
      </c>
      <c r="U3244" s="12" t="str">
        <f>TEXT(Table1[[#This Row],[Date Created Conversion (Launched at)]],"mmmm")</f>
        <v>August</v>
      </c>
      <c r="V3244" s="12">
        <f>YEAR(Table1[[#This Row],[Date Created Conversion (Launched at)]])</f>
        <v>2014</v>
      </c>
    </row>
    <row r="3245" spans="1:22" ht="43" x14ac:dyDescent="0.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 s="8">
        <v>1444348800</v>
      </c>
      <c r="J3245" s="8">
        <v>1442283562</v>
      </c>
      <c r="K3245" t="b">
        <v>1</v>
      </c>
      <c r="L3245">
        <v>71</v>
      </c>
      <c r="M3245" t="b">
        <v>1</v>
      </c>
      <c r="N3245" s="5">
        <f>Table1[[#This Row],[pledged]]/Table1[[#This Row],[backers_count]]</f>
        <v>115.87323943661971</v>
      </c>
      <c r="O3245" s="1">
        <f t="shared" si="152"/>
        <v>103</v>
      </c>
      <c r="P3245" s="5" t="s">
        <v>8270</v>
      </c>
      <c r="Q3245" s="1" t="s">
        <v>8318</v>
      </c>
      <c r="R3245" s="1" t="s">
        <v>8319</v>
      </c>
      <c r="S3245" s="9">
        <f t="shared" si="150"/>
        <v>42262.096782407403</v>
      </c>
      <c r="T3245" s="11">
        <f t="shared" si="151"/>
        <v>42286</v>
      </c>
      <c r="U3245" s="12" t="str">
        <f>TEXT(Table1[[#This Row],[Date Created Conversion (Launched at)]],"mmmm")</f>
        <v>September</v>
      </c>
      <c r="V3245" s="12">
        <f>YEAR(Table1[[#This Row],[Date Created Conversion (Launched at)]])</f>
        <v>2015</v>
      </c>
    </row>
    <row r="3246" spans="1:22" ht="43" x14ac:dyDescent="0.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 s="8">
        <v>1480613982</v>
      </c>
      <c r="J3246" s="8">
        <v>1478018382</v>
      </c>
      <c r="K3246" t="b">
        <v>0</v>
      </c>
      <c r="L3246">
        <v>69</v>
      </c>
      <c r="M3246" t="b">
        <v>1</v>
      </c>
      <c r="N3246" s="5">
        <f>Table1[[#This Row],[pledged]]/Table1[[#This Row],[backers_count]]</f>
        <v>23.869565217391305</v>
      </c>
      <c r="O3246" s="1">
        <f t="shared" si="152"/>
        <v>103</v>
      </c>
      <c r="P3246" s="5" t="s">
        <v>8270</v>
      </c>
      <c r="Q3246" s="1" t="s">
        <v>8318</v>
      </c>
      <c r="R3246" s="1" t="s">
        <v>8319</v>
      </c>
      <c r="S3246" s="9">
        <f t="shared" si="150"/>
        <v>42675.694236111114</v>
      </c>
      <c r="T3246" s="11">
        <f t="shared" si="151"/>
        <v>42705.735902777778</v>
      </c>
      <c r="U3246" s="12" t="str">
        <f>TEXT(Table1[[#This Row],[Date Created Conversion (Launched at)]],"mmmm")</f>
        <v>November</v>
      </c>
      <c r="V3246" s="12">
        <f>YEAR(Table1[[#This Row],[Date Created Conversion (Launched at)]])</f>
        <v>2016</v>
      </c>
    </row>
    <row r="3247" spans="1:22" ht="43" x14ac:dyDescent="0.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 s="8">
        <v>1434074400</v>
      </c>
      <c r="J3247" s="8">
        <v>1431354258</v>
      </c>
      <c r="K3247" t="b">
        <v>0</v>
      </c>
      <c r="L3247">
        <v>270</v>
      </c>
      <c r="M3247" t="b">
        <v>1</v>
      </c>
      <c r="N3247" s="5">
        <f>Table1[[#This Row],[pledged]]/Table1[[#This Row],[backers_count]]</f>
        <v>81.125925925925927</v>
      </c>
      <c r="O3247" s="1">
        <f t="shared" si="152"/>
        <v>104</v>
      </c>
      <c r="P3247" s="5" t="s">
        <v>8270</v>
      </c>
      <c r="Q3247" s="1" t="s">
        <v>8318</v>
      </c>
      <c r="R3247" s="1" t="s">
        <v>8319</v>
      </c>
      <c r="S3247" s="9">
        <f t="shared" si="150"/>
        <v>42135.60020833333</v>
      </c>
      <c r="T3247" s="11">
        <f t="shared" si="151"/>
        <v>42167.083333333328</v>
      </c>
      <c r="U3247" s="12" t="str">
        <f>TEXT(Table1[[#This Row],[Date Created Conversion (Launched at)]],"mmmm")</f>
        <v>May</v>
      </c>
      <c r="V3247" s="12">
        <f>YEAR(Table1[[#This Row],[Date Created Conversion (Launched at)]])</f>
        <v>2015</v>
      </c>
    </row>
    <row r="3248" spans="1:22" ht="43" x14ac:dyDescent="0.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 s="8">
        <v>1442030340</v>
      </c>
      <c r="J3248" s="8">
        <v>1439551200</v>
      </c>
      <c r="K3248" t="b">
        <v>1</v>
      </c>
      <c r="L3248">
        <v>193</v>
      </c>
      <c r="M3248" t="b">
        <v>1</v>
      </c>
      <c r="N3248" s="5">
        <f>Table1[[#This Row],[pledged]]/Table1[[#This Row],[backers_count]]</f>
        <v>57.626943005181346</v>
      </c>
      <c r="O3248" s="1">
        <f t="shared" si="152"/>
        <v>111</v>
      </c>
      <c r="P3248" s="5" t="s">
        <v>8270</v>
      </c>
      <c r="Q3248" s="1" t="s">
        <v>8318</v>
      </c>
      <c r="R3248" s="1" t="s">
        <v>8319</v>
      </c>
      <c r="S3248" s="9">
        <f t="shared" si="150"/>
        <v>42230.472222222219</v>
      </c>
      <c r="T3248" s="11">
        <f t="shared" si="151"/>
        <v>42259.165972222225</v>
      </c>
      <c r="U3248" s="12" t="str">
        <f>TEXT(Table1[[#This Row],[Date Created Conversion (Launched at)]],"mmmm")</f>
        <v>August</v>
      </c>
      <c r="V3248" s="12">
        <f>YEAR(Table1[[#This Row],[Date Created Conversion (Launched at)]])</f>
        <v>2015</v>
      </c>
    </row>
    <row r="3249" spans="1:22" ht="43" x14ac:dyDescent="0.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 s="8">
        <v>1436696712</v>
      </c>
      <c r="J3249" s="8">
        <v>1434104712</v>
      </c>
      <c r="K3249" t="b">
        <v>1</v>
      </c>
      <c r="L3249">
        <v>57</v>
      </c>
      <c r="M3249" t="b">
        <v>1</v>
      </c>
      <c r="N3249" s="5">
        <f>Table1[[#This Row],[pledged]]/Table1[[#This Row],[backers_count]]</f>
        <v>46.429824561403507</v>
      </c>
      <c r="O3249" s="1">
        <f t="shared" si="152"/>
        <v>106</v>
      </c>
      <c r="P3249" s="5" t="s">
        <v>8270</v>
      </c>
      <c r="Q3249" s="1" t="s">
        <v>8318</v>
      </c>
      <c r="R3249" s="1" t="s">
        <v>8319</v>
      </c>
      <c r="S3249" s="9">
        <f t="shared" si="150"/>
        <v>42167.434166666666</v>
      </c>
      <c r="T3249" s="11">
        <f t="shared" si="151"/>
        <v>42197.434166666666</v>
      </c>
      <c r="U3249" s="12" t="str">
        <f>TEXT(Table1[[#This Row],[Date Created Conversion (Launched at)]],"mmmm")</f>
        <v>June</v>
      </c>
      <c r="V3249" s="12">
        <f>YEAR(Table1[[#This Row],[Date Created Conversion (Launched at)]])</f>
        <v>2015</v>
      </c>
    </row>
    <row r="3250" spans="1:22" ht="28.7" x14ac:dyDescent="0.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 s="8">
        <v>1428178757</v>
      </c>
      <c r="J3250" s="8">
        <v>1425590357</v>
      </c>
      <c r="K3250" t="b">
        <v>1</v>
      </c>
      <c r="L3250">
        <v>200</v>
      </c>
      <c r="M3250" t="b">
        <v>1</v>
      </c>
      <c r="N3250" s="5">
        <f>Table1[[#This Row],[pledged]]/Table1[[#This Row],[backers_count]]</f>
        <v>60.475000000000001</v>
      </c>
      <c r="O3250" s="1">
        <f t="shared" si="152"/>
        <v>101</v>
      </c>
      <c r="P3250" s="5" t="s">
        <v>8270</v>
      </c>
      <c r="Q3250" s="1" t="s">
        <v>8318</v>
      </c>
      <c r="R3250" s="1" t="s">
        <v>8319</v>
      </c>
      <c r="S3250" s="9">
        <f t="shared" si="150"/>
        <v>42068.888391203705</v>
      </c>
      <c r="T3250" s="11">
        <f t="shared" si="151"/>
        <v>42098.846724537041</v>
      </c>
      <c r="U3250" s="12" t="str">
        <f>TEXT(Table1[[#This Row],[Date Created Conversion (Launched at)]],"mmmm")</f>
        <v>March</v>
      </c>
      <c r="V3250" s="12">
        <f>YEAR(Table1[[#This Row],[Date Created Conversion (Launched at)]])</f>
        <v>2015</v>
      </c>
    </row>
    <row r="3251" spans="1:22" ht="43" x14ac:dyDescent="0.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 s="8">
        <v>1434822914</v>
      </c>
      <c r="J3251" s="8">
        <v>1432230914</v>
      </c>
      <c r="K3251" t="b">
        <v>1</v>
      </c>
      <c r="L3251">
        <v>88</v>
      </c>
      <c r="M3251" t="b">
        <v>1</v>
      </c>
      <c r="N3251" s="5">
        <f>Table1[[#This Row],[pledged]]/Table1[[#This Row],[backers_count]]</f>
        <v>65.579545454545453</v>
      </c>
      <c r="O3251" s="1">
        <f t="shared" si="152"/>
        <v>105</v>
      </c>
      <c r="P3251" s="5" t="s">
        <v>8270</v>
      </c>
      <c r="Q3251" s="1" t="s">
        <v>8318</v>
      </c>
      <c r="R3251" s="1" t="s">
        <v>8319</v>
      </c>
      <c r="S3251" s="9">
        <f t="shared" si="150"/>
        <v>42145.746689814812</v>
      </c>
      <c r="T3251" s="11">
        <f t="shared" si="151"/>
        <v>42175.746689814812</v>
      </c>
      <c r="U3251" s="12" t="str">
        <f>TEXT(Table1[[#This Row],[Date Created Conversion (Launched at)]],"mmmm")</f>
        <v>May</v>
      </c>
      <c r="V3251" s="12">
        <f>YEAR(Table1[[#This Row],[Date Created Conversion (Launched at)]])</f>
        <v>2015</v>
      </c>
    </row>
    <row r="3252" spans="1:22" ht="43" x14ac:dyDescent="0.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 s="8">
        <v>1415213324</v>
      </c>
      <c r="J3252" s="8">
        <v>1412617724</v>
      </c>
      <c r="K3252" t="b">
        <v>1</v>
      </c>
      <c r="L3252">
        <v>213</v>
      </c>
      <c r="M3252" t="b">
        <v>1</v>
      </c>
      <c r="N3252" s="5">
        <f>Table1[[#This Row],[pledged]]/Table1[[#This Row],[backers_count]]</f>
        <v>119.1924882629108</v>
      </c>
      <c r="O3252" s="1">
        <f t="shared" si="152"/>
        <v>102</v>
      </c>
      <c r="P3252" s="5" t="s">
        <v>8270</v>
      </c>
      <c r="Q3252" s="1" t="s">
        <v>8318</v>
      </c>
      <c r="R3252" s="1" t="s">
        <v>8319</v>
      </c>
      <c r="S3252" s="9">
        <f t="shared" si="150"/>
        <v>41918.742175925923</v>
      </c>
      <c r="T3252" s="11">
        <f t="shared" si="151"/>
        <v>41948.783842592595</v>
      </c>
      <c r="U3252" s="12" t="str">
        <f>TEXT(Table1[[#This Row],[Date Created Conversion (Launched at)]],"mmmm")</f>
        <v>October</v>
      </c>
      <c r="V3252" s="12">
        <f>YEAR(Table1[[#This Row],[Date Created Conversion (Launched at)]])</f>
        <v>2014</v>
      </c>
    </row>
    <row r="3253" spans="1:22" ht="43" x14ac:dyDescent="0.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 s="8">
        <v>1434907966</v>
      </c>
      <c r="J3253" s="8">
        <v>1432315966</v>
      </c>
      <c r="K3253" t="b">
        <v>1</v>
      </c>
      <c r="L3253">
        <v>20</v>
      </c>
      <c r="M3253" t="b">
        <v>1</v>
      </c>
      <c r="N3253" s="5">
        <f>Table1[[#This Row],[pledged]]/Table1[[#This Row],[backers_count]]</f>
        <v>83.05</v>
      </c>
      <c r="O3253" s="1">
        <f t="shared" si="152"/>
        <v>111</v>
      </c>
      <c r="P3253" s="5" t="s">
        <v>8270</v>
      </c>
      <c r="Q3253" s="1" t="s">
        <v>8318</v>
      </c>
      <c r="R3253" s="1" t="s">
        <v>8319</v>
      </c>
      <c r="S3253" s="9">
        <f t="shared" si="150"/>
        <v>42146.731087962966</v>
      </c>
      <c r="T3253" s="11">
        <f t="shared" si="151"/>
        <v>42176.731087962966</v>
      </c>
      <c r="U3253" s="12" t="str">
        <f>TEXT(Table1[[#This Row],[Date Created Conversion (Launched at)]],"mmmm")</f>
        <v>May</v>
      </c>
      <c r="V3253" s="12">
        <f>YEAR(Table1[[#This Row],[Date Created Conversion (Launched at)]])</f>
        <v>2015</v>
      </c>
    </row>
    <row r="3254" spans="1:22" ht="28.7" x14ac:dyDescent="0.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 s="8">
        <v>1473247240</v>
      </c>
      <c r="J3254" s="8">
        <v>1470655240</v>
      </c>
      <c r="K3254" t="b">
        <v>1</v>
      </c>
      <c r="L3254">
        <v>50</v>
      </c>
      <c r="M3254" t="b">
        <v>1</v>
      </c>
      <c r="N3254" s="5">
        <f>Table1[[#This Row],[pledged]]/Table1[[#This Row],[backers_count]]</f>
        <v>57.52</v>
      </c>
      <c r="O3254" s="1">
        <f t="shared" si="152"/>
        <v>128</v>
      </c>
      <c r="P3254" s="5" t="s">
        <v>8270</v>
      </c>
      <c r="Q3254" s="1" t="s">
        <v>8318</v>
      </c>
      <c r="R3254" s="1" t="s">
        <v>8319</v>
      </c>
      <c r="S3254" s="9">
        <f t="shared" si="150"/>
        <v>42590.472685185188</v>
      </c>
      <c r="T3254" s="11">
        <f t="shared" si="151"/>
        <v>42620.472685185188</v>
      </c>
      <c r="U3254" s="12" t="str">
        <f>TEXT(Table1[[#This Row],[Date Created Conversion (Launched at)]],"mmmm")</f>
        <v>August</v>
      </c>
      <c r="V3254" s="12">
        <f>YEAR(Table1[[#This Row],[Date Created Conversion (Launched at)]])</f>
        <v>2016</v>
      </c>
    </row>
    <row r="3255" spans="1:22" ht="43" x14ac:dyDescent="0.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 s="8">
        <v>1473306300</v>
      </c>
      <c r="J3255" s="8">
        <v>1471701028</v>
      </c>
      <c r="K3255" t="b">
        <v>1</v>
      </c>
      <c r="L3255">
        <v>115</v>
      </c>
      <c r="M3255" t="b">
        <v>1</v>
      </c>
      <c r="N3255" s="5">
        <f>Table1[[#This Row],[pledged]]/Table1[[#This Row],[backers_count]]</f>
        <v>177.08695652173913</v>
      </c>
      <c r="O3255" s="1">
        <f t="shared" si="152"/>
        <v>102</v>
      </c>
      <c r="P3255" s="5" t="s">
        <v>8270</v>
      </c>
      <c r="Q3255" s="1" t="s">
        <v>8318</v>
      </c>
      <c r="R3255" s="1" t="s">
        <v>8319</v>
      </c>
      <c r="S3255" s="9">
        <f t="shared" si="150"/>
        <v>42602.576712962968</v>
      </c>
      <c r="T3255" s="11">
        <f t="shared" si="151"/>
        <v>42621.15625</v>
      </c>
      <c r="U3255" s="12" t="str">
        <f>TEXT(Table1[[#This Row],[Date Created Conversion (Launched at)]],"mmmm")</f>
        <v>August</v>
      </c>
      <c r="V3255" s="12">
        <f>YEAR(Table1[[#This Row],[Date Created Conversion (Launched at)]])</f>
        <v>2016</v>
      </c>
    </row>
    <row r="3256" spans="1:22" ht="43" x14ac:dyDescent="0.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 s="8">
        <v>1427331809</v>
      </c>
      <c r="J3256" s="8">
        <v>1424743409</v>
      </c>
      <c r="K3256" t="b">
        <v>1</v>
      </c>
      <c r="L3256">
        <v>186</v>
      </c>
      <c r="M3256" t="b">
        <v>1</v>
      </c>
      <c r="N3256" s="5">
        <f>Table1[[#This Row],[pledged]]/Table1[[#This Row],[backers_count]]</f>
        <v>70.771505376344081</v>
      </c>
      <c r="O3256" s="1">
        <f t="shared" si="152"/>
        <v>101</v>
      </c>
      <c r="P3256" s="5" t="s">
        <v>8270</v>
      </c>
      <c r="Q3256" s="1" t="s">
        <v>8318</v>
      </c>
      <c r="R3256" s="1" t="s">
        <v>8319</v>
      </c>
      <c r="S3256" s="9">
        <f t="shared" si="150"/>
        <v>42059.085752314815</v>
      </c>
      <c r="T3256" s="11">
        <f t="shared" si="151"/>
        <v>42089.044085648144</v>
      </c>
      <c r="U3256" s="12" t="str">
        <f>TEXT(Table1[[#This Row],[Date Created Conversion (Launched at)]],"mmmm")</f>
        <v>February</v>
      </c>
      <c r="V3256" s="12">
        <f>YEAR(Table1[[#This Row],[Date Created Conversion (Launched at)]])</f>
        <v>2015</v>
      </c>
    </row>
    <row r="3257" spans="1:22" ht="43" x14ac:dyDescent="0.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 s="8">
        <v>1412706375</v>
      </c>
      <c r="J3257" s="8">
        <v>1410114375</v>
      </c>
      <c r="K3257" t="b">
        <v>1</v>
      </c>
      <c r="L3257">
        <v>18</v>
      </c>
      <c r="M3257" t="b">
        <v>1</v>
      </c>
      <c r="N3257" s="5">
        <f>Table1[[#This Row],[pledged]]/Table1[[#This Row],[backers_count]]</f>
        <v>29.166666666666668</v>
      </c>
      <c r="O3257" s="1">
        <f t="shared" si="152"/>
        <v>175</v>
      </c>
      <c r="P3257" s="5" t="s">
        <v>8270</v>
      </c>
      <c r="Q3257" s="1" t="s">
        <v>8318</v>
      </c>
      <c r="R3257" s="1" t="s">
        <v>8319</v>
      </c>
      <c r="S3257" s="9">
        <f t="shared" si="150"/>
        <v>41889.768229166664</v>
      </c>
      <c r="T3257" s="11">
        <f t="shared" si="151"/>
        <v>41919.768229166664</v>
      </c>
      <c r="U3257" s="12" t="str">
        <f>TEXT(Table1[[#This Row],[Date Created Conversion (Launched at)]],"mmmm")</f>
        <v>September</v>
      </c>
      <c r="V3257" s="12">
        <f>YEAR(Table1[[#This Row],[Date Created Conversion (Launched at)]])</f>
        <v>2014</v>
      </c>
    </row>
    <row r="3258" spans="1:22" ht="43" x14ac:dyDescent="0.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 s="8">
        <v>1433995140</v>
      </c>
      <c r="J3258" s="8">
        <v>1432129577</v>
      </c>
      <c r="K3258" t="b">
        <v>1</v>
      </c>
      <c r="L3258">
        <v>176</v>
      </c>
      <c r="M3258" t="b">
        <v>1</v>
      </c>
      <c r="N3258" s="5">
        <f>Table1[[#This Row],[pledged]]/Table1[[#This Row],[backers_count]]</f>
        <v>72.76136363636364</v>
      </c>
      <c r="O3258" s="1">
        <f t="shared" si="152"/>
        <v>128</v>
      </c>
      <c r="P3258" s="5" t="s">
        <v>8270</v>
      </c>
      <c r="Q3258" s="1" t="s">
        <v>8318</v>
      </c>
      <c r="R3258" s="1" t="s">
        <v>8319</v>
      </c>
      <c r="S3258" s="9">
        <f t="shared" si="150"/>
        <v>42144.573807870373</v>
      </c>
      <c r="T3258" s="11">
        <f t="shared" si="151"/>
        <v>42166.165972222225</v>
      </c>
      <c r="U3258" s="12" t="str">
        <f>TEXT(Table1[[#This Row],[Date Created Conversion (Launched at)]],"mmmm")</f>
        <v>May</v>
      </c>
      <c r="V3258" s="12">
        <f>YEAR(Table1[[#This Row],[Date Created Conversion (Launched at)]])</f>
        <v>2015</v>
      </c>
    </row>
    <row r="3259" spans="1:22" ht="43" x14ac:dyDescent="0.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 s="8">
        <v>1487769952</v>
      </c>
      <c r="J3259" s="8">
        <v>1485177952</v>
      </c>
      <c r="K3259" t="b">
        <v>0</v>
      </c>
      <c r="L3259">
        <v>41</v>
      </c>
      <c r="M3259" t="b">
        <v>1</v>
      </c>
      <c r="N3259" s="5">
        <f>Table1[[#This Row],[pledged]]/Table1[[#This Row],[backers_count]]</f>
        <v>51.853414634146333</v>
      </c>
      <c r="O3259" s="1">
        <f t="shared" si="152"/>
        <v>106</v>
      </c>
      <c r="P3259" s="5" t="s">
        <v>8270</v>
      </c>
      <c r="Q3259" s="1" t="s">
        <v>8318</v>
      </c>
      <c r="R3259" s="1" t="s">
        <v>8319</v>
      </c>
      <c r="S3259" s="9">
        <f t="shared" si="150"/>
        <v>42758.559629629628</v>
      </c>
      <c r="T3259" s="11">
        <f t="shared" si="151"/>
        <v>42788.559629629628</v>
      </c>
      <c r="U3259" s="12" t="str">
        <f>TEXT(Table1[[#This Row],[Date Created Conversion (Launched at)]],"mmmm")</f>
        <v>January</v>
      </c>
      <c r="V3259" s="12">
        <f>YEAR(Table1[[#This Row],[Date Created Conversion (Launched at)]])</f>
        <v>2017</v>
      </c>
    </row>
    <row r="3260" spans="1:22" ht="28.7" x14ac:dyDescent="0.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 s="8">
        <v>1420751861</v>
      </c>
      <c r="J3260" s="8">
        <v>1418159861</v>
      </c>
      <c r="K3260" t="b">
        <v>1</v>
      </c>
      <c r="L3260">
        <v>75</v>
      </c>
      <c r="M3260" t="b">
        <v>1</v>
      </c>
      <c r="N3260" s="5">
        <f>Table1[[#This Row],[pledged]]/Table1[[#This Row],[backers_count]]</f>
        <v>98.2</v>
      </c>
      <c r="O3260" s="1">
        <f t="shared" si="152"/>
        <v>105</v>
      </c>
      <c r="P3260" s="5" t="s">
        <v>8270</v>
      </c>
      <c r="Q3260" s="1" t="s">
        <v>8318</v>
      </c>
      <c r="R3260" s="1" t="s">
        <v>8319</v>
      </c>
      <c r="S3260" s="9">
        <f t="shared" si="150"/>
        <v>41982.887280092589</v>
      </c>
      <c r="T3260" s="11">
        <f t="shared" si="151"/>
        <v>42012.887280092589</v>
      </c>
      <c r="U3260" s="12" t="str">
        <f>TEXT(Table1[[#This Row],[Date Created Conversion (Launched at)]],"mmmm")</f>
        <v>December</v>
      </c>
      <c r="V3260" s="12">
        <f>YEAR(Table1[[#This Row],[Date Created Conversion (Launched at)]])</f>
        <v>2014</v>
      </c>
    </row>
    <row r="3261" spans="1:22" ht="43" x14ac:dyDescent="0.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 s="8">
        <v>1475294340</v>
      </c>
      <c r="J3261" s="8">
        <v>1472753745</v>
      </c>
      <c r="K3261" t="b">
        <v>1</v>
      </c>
      <c r="L3261">
        <v>97</v>
      </c>
      <c r="M3261" t="b">
        <v>1</v>
      </c>
      <c r="N3261" s="5">
        <f>Table1[[#This Row],[pledged]]/Table1[[#This Row],[backers_count]]</f>
        <v>251.7381443298969</v>
      </c>
      <c r="O3261" s="1">
        <f t="shared" si="152"/>
        <v>106</v>
      </c>
      <c r="P3261" s="5" t="s">
        <v>8270</v>
      </c>
      <c r="Q3261" s="1" t="s">
        <v>8318</v>
      </c>
      <c r="R3261" s="1" t="s">
        <v>8319</v>
      </c>
      <c r="S3261" s="9">
        <f t="shared" si="150"/>
        <v>42614.760937500003</v>
      </c>
      <c r="T3261" s="11">
        <f t="shared" si="151"/>
        <v>42644.165972222225</v>
      </c>
      <c r="U3261" s="12" t="str">
        <f>TEXT(Table1[[#This Row],[Date Created Conversion (Launched at)]],"mmmm")</f>
        <v>September</v>
      </c>
      <c r="V3261" s="12">
        <f>YEAR(Table1[[#This Row],[Date Created Conversion (Launched at)]])</f>
        <v>2016</v>
      </c>
    </row>
    <row r="3262" spans="1:22" ht="43" x14ac:dyDescent="0.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 s="8">
        <v>1448903318</v>
      </c>
      <c r="J3262" s="8">
        <v>1445875718</v>
      </c>
      <c r="K3262" t="b">
        <v>1</v>
      </c>
      <c r="L3262">
        <v>73</v>
      </c>
      <c r="M3262" t="b">
        <v>1</v>
      </c>
      <c r="N3262" s="5">
        <f>Table1[[#This Row],[pledged]]/Table1[[#This Row],[backers_count]]</f>
        <v>74.821917808219183</v>
      </c>
      <c r="O3262" s="1">
        <f t="shared" si="152"/>
        <v>109</v>
      </c>
      <c r="P3262" s="5" t="s">
        <v>8270</v>
      </c>
      <c r="Q3262" s="1" t="s">
        <v>8318</v>
      </c>
      <c r="R3262" s="1" t="s">
        <v>8319</v>
      </c>
      <c r="S3262" s="9">
        <f t="shared" si="150"/>
        <v>42303.672662037032</v>
      </c>
      <c r="T3262" s="11">
        <f t="shared" si="151"/>
        <v>42338.714328703703</v>
      </c>
      <c r="U3262" s="12" t="str">
        <f>TEXT(Table1[[#This Row],[Date Created Conversion (Launched at)]],"mmmm")</f>
        <v>October</v>
      </c>
      <c r="V3262" s="12">
        <f>YEAR(Table1[[#This Row],[Date Created Conversion (Launched at)]])</f>
        <v>2015</v>
      </c>
    </row>
    <row r="3263" spans="1:22" ht="43" x14ac:dyDescent="0.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 s="8">
        <v>1437067476</v>
      </c>
      <c r="J3263" s="8">
        <v>1434475476</v>
      </c>
      <c r="K3263" t="b">
        <v>1</v>
      </c>
      <c r="L3263">
        <v>49</v>
      </c>
      <c r="M3263" t="b">
        <v>1</v>
      </c>
      <c r="N3263" s="5">
        <f>Table1[[#This Row],[pledged]]/Table1[[#This Row],[backers_count]]</f>
        <v>67.65306122448979</v>
      </c>
      <c r="O3263" s="1">
        <f t="shared" si="152"/>
        <v>100</v>
      </c>
      <c r="P3263" s="5" t="s">
        <v>8270</v>
      </c>
      <c r="Q3263" s="1" t="s">
        <v>8318</v>
      </c>
      <c r="R3263" s="1" t="s">
        <v>8319</v>
      </c>
      <c r="S3263" s="9">
        <f t="shared" si="150"/>
        <v>42171.725416666668</v>
      </c>
      <c r="T3263" s="11">
        <f t="shared" si="151"/>
        <v>42201.725416666668</v>
      </c>
      <c r="U3263" s="12" t="str">
        <f>TEXT(Table1[[#This Row],[Date Created Conversion (Launched at)]],"mmmm")</f>
        <v>June</v>
      </c>
      <c r="V3263" s="12">
        <f>YEAR(Table1[[#This Row],[Date Created Conversion (Launched at)]])</f>
        <v>2015</v>
      </c>
    </row>
    <row r="3264" spans="1:22" ht="28.7" x14ac:dyDescent="0.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 s="8">
        <v>1419220800</v>
      </c>
      <c r="J3264" s="8">
        <v>1416555262</v>
      </c>
      <c r="K3264" t="b">
        <v>1</v>
      </c>
      <c r="L3264">
        <v>134</v>
      </c>
      <c r="M3264" t="b">
        <v>1</v>
      </c>
      <c r="N3264" s="5">
        <f>Table1[[#This Row],[pledged]]/Table1[[#This Row],[backers_count]]</f>
        <v>93.81343283582089</v>
      </c>
      <c r="O3264" s="1">
        <f t="shared" si="152"/>
        <v>103</v>
      </c>
      <c r="P3264" s="5" t="s">
        <v>8270</v>
      </c>
      <c r="Q3264" s="1" t="s">
        <v>8318</v>
      </c>
      <c r="R3264" s="1" t="s">
        <v>8319</v>
      </c>
      <c r="S3264" s="9">
        <f t="shared" si="150"/>
        <v>41964.315532407403</v>
      </c>
      <c r="T3264" s="11">
        <f t="shared" si="151"/>
        <v>41995.166666666672</v>
      </c>
      <c r="U3264" s="12" t="str">
        <f>TEXT(Table1[[#This Row],[Date Created Conversion (Launched at)]],"mmmm")</f>
        <v>November</v>
      </c>
      <c r="V3264" s="12">
        <f>YEAR(Table1[[#This Row],[Date Created Conversion (Launched at)]])</f>
        <v>2014</v>
      </c>
    </row>
    <row r="3265" spans="1:22" ht="28.7" x14ac:dyDescent="0.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 s="8">
        <v>1446238800</v>
      </c>
      <c r="J3265" s="8">
        <v>1444220588</v>
      </c>
      <c r="K3265" t="b">
        <v>1</v>
      </c>
      <c r="L3265">
        <v>68</v>
      </c>
      <c r="M3265" t="b">
        <v>1</v>
      </c>
      <c r="N3265" s="5">
        <f>Table1[[#This Row],[pledged]]/Table1[[#This Row],[backers_count]]</f>
        <v>41.237647058823526</v>
      </c>
      <c r="O3265" s="1">
        <f t="shared" si="152"/>
        <v>112</v>
      </c>
      <c r="P3265" s="5" t="s">
        <v>8270</v>
      </c>
      <c r="Q3265" s="1" t="s">
        <v>8318</v>
      </c>
      <c r="R3265" s="1" t="s">
        <v>8319</v>
      </c>
      <c r="S3265" s="9">
        <f t="shared" si="150"/>
        <v>42284.516064814816</v>
      </c>
      <c r="T3265" s="11">
        <f t="shared" si="151"/>
        <v>42307.875</v>
      </c>
      <c r="U3265" s="12" t="str">
        <f>TEXT(Table1[[#This Row],[Date Created Conversion (Launched at)]],"mmmm")</f>
        <v>October</v>
      </c>
      <c r="V3265" s="12">
        <f>YEAR(Table1[[#This Row],[Date Created Conversion (Launched at)]])</f>
        <v>2015</v>
      </c>
    </row>
    <row r="3266" spans="1:22" ht="28.7" x14ac:dyDescent="0.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 s="8">
        <v>1422482400</v>
      </c>
      <c r="J3266" s="8">
        <v>1421089938</v>
      </c>
      <c r="K3266" t="b">
        <v>1</v>
      </c>
      <c r="L3266">
        <v>49</v>
      </c>
      <c r="M3266" t="b">
        <v>1</v>
      </c>
      <c r="N3266" s="5">
        <f>Table1[[#This Row],[pledged]]/Table1[[#This Row],[backers_count]]</f>
        <v>52.551020408163268</v>
      </c>
      <c r="O3266" s="1">
        <f t="shared" si="152"/>
        <v>103</v>
      </c>
      <c r="P3266" s="5" t="s">
        <v>8270</v>
      </c>
      <c r="Q3266" s="1" t="s">
        <v>8318</v>
      </c>
      <c r="R3266" s="1" t="s">
        <v>8319</v>
      </c>
      <c r="S3266" s="9">
        <f t="shared" ref="S3266:S3329" si="153">(J3266/86400)+DATE(1970,1,1)</f>
        <v>42016.800208333334</v>
      </c>
      <c r="T3266" s="11">
        <f t="shared" ref="T3266:T3329" si="154">(I3266/86400)+DATE(1970,1,1)</f>
        <v>42032.916666666672</v>
      </c>
      <c r="U3266" s="12" t="str">
        <f>TEXT(Table1[[#This Row],[Date Created Conversion (Launched at)]],"mmmm")</f>
        <v>January</v>
      </c>
      <c r="V3266" s="12">
        <f>YEAR(Table1[[#This Row],[Date Created Conversion (Launched at)]])</f>
        <v>2015</v>
      </c>
    </row>
    <row r="3267" spans="1:22" ht="43" x14ac:dyDescent="0.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 s="8">
        <v>1449162000</v>
      </c>
      <c r="J3267" s="8">
        <v>1446570315</v>
      </c>
      <c r="K3267" t="b">
        <v>1</v>
      </c>
      <c r="L3267">
        <v>63</v>
      </c>
      <c r="M3267" t="b">
        <v>1</v>
      </c>
      <c r="N3267" s="5">
        <f>Table1[[#This Row],[pledged]]/Table1[[#This Row],[backers_count]]</f>
        <v>70.285714285714292</v>
      </c>
      <c r="O3267" s="1">
        <f t="shared" ref="O3267:O3330" si="155">ROUND(($E3267/$D3267)*100,0)</f>
        <v>164</v>
      </c>
      <c r="P3267" s="5" t="s">
        <v>8270</v>
      </c>
      <c r="Q3267" s="1" t="s">
        <v>8318</v>
      </c>
      <c r="R3267" s="1" t="s">
        <v>8319</v>
      </c>
      <c r="S3267" s="9">
        <f t="shared" si="153"/>
        <v>42311.711979166663</v>
      </c>
      <c r="T3267" s="11">
        <f t="shared" si="154"/>
        <v>42341.708333333328</v>
      </c>
      <c r="U3267" s="12" t="str">
        <f>TEXT(Table1[[#This Row],[Date Created Conversion (Launched at)]],"mmmm")</f>
        <v>November</v>
      </c>
      <c r="V3267" s="12">
        <f>YEAR(Table1[[#This Row],[Date Created Conversion (Launched at)]])</f>
        <v>2015</v>
      </c>
    </row>
    <row r="3268" spans="1:22" ht="43" x14ac:dyDescent="0.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 s="8">
        <v>1434142800</v>
      </c>
      <c r="J3268" s="8">
        <v>1431435122</v>
      </c>
      <c r="K3268" t="b">
        <v>1</v>
      </c>
      <c r="L3268">
        <v>163</v>
      </c>
      <c r="M3268" t="b">
        <v>1</v>
      </c>
      <c r="N3268" s="5">
        <f>Table1[[#This Row],[pledged]]/Table1[[#This Row],[backers_count]]</f>
        <v>48.325153374233132</v>
      </c>
      <c r="O3268" s="1">
        <f t="shared" si="155"/>
        <v>131</v>
      </c>
      <c r="P3268" s="5" t="s">
        <v>8270</v>
      </c>
      <c r="Q3268" s="1" t="s">
        <v>8318</v>
      </c>
      <c r="R3268" s="1" t="s">
        <v>8319</v>
      </c>
      <c r="S3268" s="9">
        <f t="shared" si="153"/>
        <v>42136.536134259259</v>
      </c>
      <c r="T3268" s="11">
        <f t="shared" si="154"/>
        <v>42167.875</v>
      </c>
      <c r="U3268" s="12" t="str">
        <f>TEXT(Table1[[#This Row],[Date Created Conversion (Launched at)]],"mmmm")</f>
        <v>May</v>
      </c>
      <c r="V3268" s="12">
        <f>YEAR(Table1[[#This Row],[Date Created Conversion (Launched at)]])</f>
        <v>2015</v>
      </c>
    </row>
    <row r="3269" spans="1:22" ht="43" x14ac:dyDescent="0.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 s="8">
        <v>1437156660</v>
      </c>
      <c r="J3269" s="8">
        <v>1434564660</v>
      </c>
      <c r="K3269" t="b">
        <v>1</v>
      </c>
      <c r="L3269">
        <v>288</v>
      </c>
      <c r="M3269" t="b">
        <v>1</v>
      </c>
      <c r="N3269" s="5">
        <f>Table1[[#This Row],[pledged]]/Table1[[#This Row],[backers_count]]</f>
        <v>53.177083333333336</v>
      </c>
      <c r="O3269" s="1">
        <f t="shared" si="155"/>
        <v>102</v>
      </c>
      <c r="P3269" s="5" t="s">
        <v>8270</v>
      </c>
      <c r="Q3269" s="1" t="s">
        <v>8318</v>
      </c>
      <c r="R3269" s="1" t="s">
        <v>8319</v>
      </c>
      <c r="S3269" s="9">
        <f t="shared" si="153"/>
        <v>42172.757638888885</v>
      </c>
      <c r="T3269" s="11">
        <f t="shared" si="154"/>
        <v>42202.757638888885</v>
      </c>
      <c r="U3269" s="12" t="str">
        <f>TEXT(Table1[[#This Row],[Date Created Conversion (Launched at)]],"mmmm")</f>
        <v>June</v>
      </c>
      <c r="V3269" s="12">
        <f>YEAR(Table1[[#This Row],[Date Created Conversion (Launched at)]])</f>
        <v>2015</v>
      </c>
    </row>
    <row r="3270" spans="1:22" ht="43" x14ac:dyDescent="0.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 s="8">
        <v>1472074928</v>
      </c>
      <c r="J3270" s="8">
        <v>1470692528</v>
      </c>
      <c r="K3270" t="b">
        <v>1</v>
      </c>
      <c r="L3270">
        <v>42</v>
      </c>
      <c r="M3270" t="b">
        <v>1</v>
      </c>
      <c r="N3270" s="5">
        <f>Table1[[#This Row],[pledged]]/Table1[[#This Row],[backers_count]]</f>
        <v>60.952380952380949</v>
      </c>
      <c r="O3270" s="1">
        <f t="shared" si="155"/>
        <v>128</v>
      </c>
      <c r="P3270" s="5" t="s">
        <v>8270</v>
      </c>
      <c r="Q3270" s="1" t="s">
        <v>8318</v>
      </c>
      <c r="R3270" s="1" t="s">
        <v>8319</v>
      </c>
      <c r="S3270" s="9">
        <f t="shared" si="153"/>
        <v>42590.90425925926</v>
      </c>
      <c r="T3270" s="11">
        <f t="shared" si="154"/>
        <v>42606.90425925926</v>
      </c>
      <c r="U3270" s="12" t="str">
        <f>TEXT(Table1[[#This Row],[Date Created Conversion (Launched at)]],"mmmm")</f>
        <v>August</v>
      </c>
      <c r="V3270" s="12">
        <f>YEAR(Table1[[#This Row],[Date Created Conversion (Launched at)]])</f>
        <v>2016</v>
      </c>
    </row>
    <row r="3271" spans="1:22" ht="43" x14ac:dyDescent="0.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 s="8">
        <v>1434452400</v>
      </c>
      <c r="J3271" s="8">
        <v>1431509397</v>
      </c>
      <c r="K3271" t="b">
        <v>1</v>
      </c>
      <c r="L3271">
        <v>70</v>
      </c>
      <c r="M3271" t="b">
        <v>1</v>
      </c>
      <c r="N3271" s="5">
        <f>Table1[[#This Row],[pledged]]/Table1[[#This Row],[backers_count]]</f>
        <v>116</v>
      </c>
      <c r="O3271" s="1">
        <f t="shared" si="155"/>
        <v>102</v>
      </c>
      <c r="P3271" s="5" t="s">
        <v>8270</v>
      </c>
      <c r="Q3271" s="1" t="s">
        <v>8318</v>
      </c>
      <c r="R3271" s="1" t="s">
        <v>8319</v>
      </c>
      <c r="S3271" s="9">
        <f t="shared" si="153"/>
        <v>42137.395798611113</v>
      </c>
      <c r="T3271" s="11">
        <f t="shared" si="154"/>
        <v>42171.458333333328</v>
      </c>
      <c r="U3271" s="12" t="str">
        <f>TEXT(Table1[[#This Row],[Date Created Conversion (Launched at)]],"mmmm")</f>
        <v>May</v>
      </c>
      <c r="V3271" s="12">
        <f>YEAR(Table1[[#This Row],[Date Created Conversion (Launched at)]])</f>
        <v>2015</v>
      </c>
    </row>
    <row r="3272" spans="1:22" ht="43" x14ac:dyDescent="0.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 s="8">
        <v>1436705265</v>
      </c>
      <c r="J3272" s="8">
        <v>1434113265</v>
      </c>
      <c r="K3272" t="b">
        <v>1</v>
      </c>
      <c r="L3272">
        <v>30</v>
      </c>
      <c r="M3272" t="b">
        <v>1</v>
      </c>
      <c r="N3272" s="5">
        <f>Table1[[#This Row],[pledged]]/Table1[[#This Row],[backers_count]]</f>
        <v>61</v>
      </c>
      <c r="O3272" s="1">
        <f t="shared" si="155"/>
        <v>102</v>
      </c>
      <c r="P3272" s="5" t="s">
        <v>8270</v>
      </c>
      <c r="Q3272" s="1" t="s">
        <v>8318</v>
      </c>
      <c r="R3272" s="1" t="s">
        <v>8319</v>
      </c>
      <c r="S3272" s="9">
        <f t="shared" si="153"/>
        <v>42167.533159722225</v>
      </c>
      <c r="T3272" s="11">
        <f t="shared" si="154"/>
        <v>42197.533159722225</v>
      </c>
      <c r="U3272" s="12" t="str">
        <f>TEXT(Table1[[#This Row],[Date Created Conversion (Launched at)]],"mmmm")</f>
        <v>June</v>
      </c>
      <c r="V3272" s="12">
        <f>YEAR(Table1[[#This Row],[Date Created Conversion (Launched at)]])</f>
        <v>2015</v>
      </c>
    </row>
    <row r="3273" spans="1:22" x14ac:dyDescent="0.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 s="8">
        <v>1414927775</v>
      </c>
      <c r="J3273" s="8">
        <v>1412332175</v>
      </c>
      <c r="K3273" t="b">
        <v>1</v>
      </c>
      <c r="L3273">
        <v>51</v>
      </c>
      <c r="M3273" t="b">
        <v>1</v>
      </c>
      <c r="N3273" s="5">
        <f>Table1[[#This Row],[pledged]]/Table1[[#This Row],[backers_count]]</f>
        <v>38.235294117647058</v>
      </c>
      <c r="O3273" s="1">
        <f t="shared" si="155"/>
        <v>130</v>
      </c>
      <c r="P3273" s="5" t="s">
        <v>8270</v>
      </c>
      <c r="Q3273" s="1" t="s">
        <v>8318</v>
      </c>
      <c r="R3273" s="1" t="s">
        <v>8319</v>
      </c>
      <c r="S3273" s="9">
        <f t="shared" si="153"/>
        <v>41915.437210648146</v>
      </c>
      <c r="T3273" s="11">
        <f t="shared" si="154"/>
        <v>41945.478877314818</v>
      </c>
      <c r="U3273" s="12" t="str">
        <f>TEXT(Table1[[#This Row],[Date Created Conversion (Launched at)]],"mmmm")</f>
        <v>October</v>
      </c>
      <c r="V3273" s="12">
        <f>YEAR(Table1[[#This Row],[Date Created Conversion (Launched at)]])</f>
        <v>2014</v>
      </c>
    </row>
    <row r="3274" spans="1:22" ht="43" x14ac:dyDescent="0.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 s="8">
        <v>1446814809</v>
      </c>
      <c r="J3274" s="8">
        <v>1444219209</v>
      </c>
      <c r="K3274" t="b">
        <v>1</v>
      </c>
      <c r="L3274">
        <v>145</v>
      </c>
      <c r="M3274" t="b">
        <v>1</v>
      </c>
      <c r="N3274" s="5">
        <f>Table1[[#This Row],[pledged]]/Table1[[#This Row],[backers_count]]</f>
        <v>106.50344827586207</v>
      </c>
      <c r="O3274" s="1">
        <f t="shared" si="155"/>
        <v>154</v>
      </c>
      <c r="P3274" s="5" t="s">
        <v>8270</v>
      </c>
      <c r="Q3274" s="1" t="s">
        <v>8318</v>
      </c>
      <c r="R3274" s="1" t="s">
        <v>8319</v>
      </c>
      <c r="S3274" s="9">
        <f t="shared" si="153"/>
        <v>42284.500104166669</v>
      </c>
      <c r="T3274" s="11">
        <f t="shared" si="154"/>
        <v>42314.541770833333</v>
      </c>
      <c r="U3274" s="12" t="str">
        <f>TEXT(Table1[[#This Row],[Date Created Conversion (Launched at)]],"mmmm")</f>
        <v>October</v>
      </c>
      <c r="V3274" s="12">
        <f>YEAR(Table1[[#This Row],[Date Created Conversion (Launched at)]])</f>
        <v>2015</v>
      </c>
    </row>
    <row r="3275" spans="1:22" ht="43" x14ac:dyDescent="0.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 s="8">
        <v>1473879600</v>
      </c>
      <c r="J3275" s="8">
        <v>1472498042</v>
      </c>
      <c r="K3275" t="b">
        <v>1</v>
      </c>
      <c r="L3275">
        <v>21</v>
      </c>
      <c r="M3275" t="b">
        <v>1</v>
      </c>
      <c r="N3275" s="5">
        <f>Table1[[#This Row],[pledged]]/Table1[[#This Row],[backers_count]]</f>
        <v>204.57142857142858</v>
      </c>
      <c r="O3275" s="1">
        <f t="shared" si="155"/>
        <v>107</v>
      </c>
      <c r="P3275" s="5" t="s">
        <v>8270</v>
      </c>
      <c r="Q3275" s="1" t="s">
        <v>8318</v>
      </c>
      <c r="R3275" s="1" t="s">
        <v>8319</v>
      </c>
      <c r="S3275" s="9">
        <f t="shared" si="153"/>
        <v>42611.801412037035</v>
      </c>
      <c r="T3275" s="11">
        <f t="shared" si="154"/>
        <v>42627.791666666672</v>
      </c>
      <c r="U3275" s="12" t="str">
        <f>TEXT(Table1[[#This Row],[Date Created Conversion (Launched at)]],"mmmm")</f>
        <v>August</v>
      </c>
      <c r="V3275" s="12">
        <f>YEAR(Table1[[#This Row],[Date Created Conversion (Launched at)]])</f>
        <v>2016</v>
      </c>
    </row>
    <row r="3276" spans="1:22" ht="43" x14ac:dyDescent="0.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 s="8">
        <v>1458075600</v>
      </c>
      <c r="J3276" s="8">
        <v>1454259272</v>
      </c>
      <c r="K3276" t="b">
        <v>1</v>
      </c>
      <c r="L3276">
        <v>286</v>
      </c>
      <c r="M3276" t="b">
        <v>1</v>
      </c>
      <c r="N3276" s="5">
        <f>Table1[[#This Row],[pledged]]/Table1[[#This Row],[backers_count]]</f>
        <v>54.912587412587413</v>
      </c>
      <c r="O3276" s="1">
        <f t="shared" si="155"/>
        <v>101</v>
      </c>
      <c r="P3276" s="5" t="s">
        <v>8270</v>
      </c>
      <c r="Q3276" s="1" t="s">
        <v>8318</v>
      </c>
      <c r="R3276" s="1" t="s">
        <v>8319</v>
      </c>
      <c r="S3276" s="9">
        <f t="shared" si="153"/>
        <v>42400.704537037032</v>
      </c>
      <c r="T3276" s="11">
        <f t="shared" si="154"/>
        <v>42444.875</v>
      </c>
      <c r="U3276" s="12" t="str">
        <f>TEXT(Table1[[#This Row],[Date Created Conversion (Launched at)]],"mmmm")</f>
        <v>January</v>
      </c>
      <c r="V3276" s="12">
        <f>YEAR(Table1[[#This Row],[Date Created Conversion (Launched at)]])</f>
        <v>2016</v>
      </c>
    </row>
    <row r="3277" spans="1:22" ht="43" x14ac:dyDescent="0.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 s="8">
        <v>1423456200</v>
      </c>
      <c r="J3277" s="8">
        <v>1421183271</v>
      </c>
      <c r="K3277" t="b">
        <v>1</v>
      </c>
      <c r="L3277">
        <v>12</v>
      </c>
      <c r="M3277" t="b">
        <v>1</v>
      </c>
      <c r="N3277" s="5">
        <f>Table1[[#This Row],[pledged]]/Table1[[#This Row],[backers_count]]</f>
        <v>150.41666666666666</v>
      </c>
      <c r="O3277" s="1">
        <f t="shared" si="155"/>
        <v>100</v>
      </c>
      <c r="P3277" s="5" t="s">
        <v>8270</v>
      </c>
      <c r="Q3277" s="1" t="s">
        <v>8318</v>
      </c>
      <c r="R3277" s="1" t="s">
        <v>8319</v>
      </c>
      <c r="S3277" s="9">
        <f t="shared" si="153"/>
        <v>42017.88045138889</v>
      </c>
      <c r="T3277" s="11">
        <f t="shared" si="154"/>
        <v>42044.1875</v>
      </c>
      <c r="U3277" s="12" t="str">
        <f>TEXT(Table1[[#This Row],[Date Created Conversion (Launched at)]],"mmmm")</f>
        <v>January</v>
      </c>
      <c r="V3277" s="12">
        <f>YEAR(Table1[[#This Row],[Date Created Conversion (Launched at)]])</f>
        <v>2015</v>
      </c>
    </row>
    <row r="3278" spans="1:22" ht="43" x14ac:dyDescent="0.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 s="8">
        <v>1459483140</v>
      </c>
      <c r="J3278" s="8">
        <v>1456526879</v>
      </c>
      <c r="K3278" t="b">
        <v>1</v>
      </c>
      <c r="L3278">
        <v>100</v>
      </c>
      <c r="M3278" t="b">
        <v>1</v>
      </c>
      <c r="N3278" s="5">
        <f>Table1[[#This Row],[pledged]]/Table1[[#This Row],[backers_count]]</f>
        <v>52.58</v>
      </c>
      <c r="O3278" s="1">
        <f t="shared" si="155"/>
        <v>117</v>
      </c>
      <c r="P3278" s="5" t="s">
        <v>8270</v>
      </c>
      <c r="Q3278" s="1" t="s">
        <v>8318</v>
      </c>
      <c r="R3278" s="1" t="s">
        <v>8319</v>
      </c>
      <c r="S3278" s="9">
        <f t="shared" si="153"/>
        <v>42426.949988425928</v>
      </c>
      <c r="T3278" s="11">
        <f t="shared" si="154"/>
        <v>42461.165972222225</v>
      </c>
      <c r="U3278" s="12" t="str">
        <f>TEXT(Table1[[#This Row],[Date Created Conversion (Launched at)]],"mmmm")</f>
        <v>February</v>
      </c>
      <c r="V3278" s="12">
        <f>YEAR(Table1[[#This Row],[Date Created Conversion (Launched at)]])</f>
        <v>2016</v>
      </c>
    </row>
    <row r="3279" spans="1:22" ht="43" x14ac:dyDescent="0.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 s="8">
        <v>1416331406</v>
      </c>
      <c r="J3279" s="8">
        <v>1413735806</v>
      </c>
      <c r="K3279" t="b">
        <v>1</v>
      </c>
      <c r="L3279">
        <v>100</v>
      </c>
      <c r="M3279" t="b">
        <v>1</v>
      </c>
      <c r="N3279" s="5">
        <f>Table1[[#This Row],[pledged]]/Table1[[#This Row],[backers_count]]</f>
        <v>54.3</v>
      </c>
      <c r="O3279" s="1">
        <f t="shared" si="155"/>
        <v>109</v>
      </c>
      <c r="P3279" s="5" t="s">
        <v>8270</v>
      </c>
      <c r="Q3279" s="1" t="s">
        <v>8318</v>
      </c>
      <c r="R3279" s="1" t="s">
        <v>8319</v>
      </c>
      <c r="S3279" s="9">
        <f t="shared" si="153"/>
        <v>41931.682939814811</v>
      </c>
      <c r="T3279" s="11">
        <f t="shared" si="154"/>
        <v>41961.724606481483</v>
      </c>
      <c r="U3279" s="12" t="str">
        <f>TEXT(Table1[[#This Row],[Date Created Conversion (Launched at)]],"mmmm")</f>
        <v>October</v>
      </c>
      <c r="V3279" s="12">
        <f>YEAR(Table1[[#This Row],[Date Created Conversion (Launched at)]])</f>
        <v>2014</v>
      </c>
    </row>
    <row r="3280" spans="1:22" ht="43" x14ac:dyDescent="0.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 s="8">
        <v>1433017303</v>
      </c>
      <c r="J3280" s="8">
        <v>1430425303</v>
      </c>
      <c r="K3280" t="b">
        <v>1</v>
      </c>
      <c r="L3280">
        <v>34</v>
      </c>
      <c r="M3280" t="b">
        <v>1</v>
      </c>
      <c r="N3280" s="5">
        <f>Table1[[#This Row],[pledged]]/Table1[[#This Row],[backers_count]]</f>
        <v>76.029411764705884</v>
      </c>
      <c r="O3280" s="1">
        <f t="shared" si="155"/>
        <v>103</v>
      </c>
      <c r="P3280" s="5" t="s">
        <v>8270</v>
      </c>
      <c r="Q3280" s="1" t="s">
        <v>8318</v>
      </c>
      <c r="R3280" s="1" t="s">
        <v>8319</v>
      </c>
      <c r="S3280" s="9">
        <f t="shared" si="153"/>
        <v>42124.848414351851</v>
      </c>
      <c r="T3280" s="11">
        <f t="shared" si="154"/>
        <v>42154.848414351851</v>
      </c>
      <c r="U3280" s="12" t="str">
        <f>TEXT(Table1[[#This Row],[Date Created Conversion (Launched at)]],"mmmm")</f>
        <v>April</v>
      </c>
      <c r="V3280" s="12">
        <f>YEAR(Table1[[#This Row],[Date Created Conversion (Launched at)]])</f>
        <v>2015</v>
      </c>
    </row>
    <row r="3281" spans="1:22" ht="43" x14ac:dyDescent="0.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 s="8">
        <v>1459474059</v>
      </c>
      <c r="J3281" s="8">
        <v>1456885659</v>
      </c>
      <c r="K3281" t="b">
        <v>0</v>
      </c>
      <c r="L3281">
        <v>63</v>
      </c>
      <c r="M3281" t="b">
        <v>1</v>
      </c>
      <c r="N3281" s="5">
        <f>Table1[[#This Row],[pledged]]/Table1[[#This Row],[backers_count]]</f>
        <v>105.2063492063492</v>
      </c>
      <c r="O3281" s="1">
        <f t="shared" si="155"/>
        <v>114</v>
      </c>
      <c r="P3281" s="5" t="s">
        <v>8270</v>
      </c>
      <c r="Q3281" s="1" t="s">
        <v>8318</v>
      </c>
      <c r="R3281" s="1" t="s">
        <v>8319</v>
      </c>
      <c r="S3281" s="9">
        <f t="shared" si="153"/>
        <v>42431.102534722224</v>
      </c>
      <c r="T3281" s="11">
        <f t="shared" si="154"/>
        <v>42461.06086805556</v>
      </c>
      <c r="U3281" s="12" t="str">
        <f>TEXT(Table1[[#This Row],[Date Created Conversion (Launched at)]],"mmmm")</f>
        <v>March</v>
      </c>
      <c r="V3281" s="12">
        <f>YEAR(Table1[[#This Row],[Date Created Conversion (Launched at)]])</f>
        <v>2016</v>
      </c>
    </row>
    <row r="3282" spans="1:22" ht="43" x14ac:dyDescent="0.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 s="8">
        <v>1433134800</v>
      </c>
      <c r="J3282" s="8">
        <v>1430158198</v>
      </c>
      <c r="K3282" t="b">
        <v>0</v>
      </c>
      <c r="L3282">
        <v>30</v>
      </c>
      <c r="M3282" t="b">
        <v>1</v>
      </c>
      <c r="N3282" s="5">
        <f>Table1[[#This Row],[pledged]]/Table1[[#This Row],[backers_count]]</f>
        <v>68.666666666666671</v>
      </c>
      <c r="O3282" s="1">
        <f t="shared" si="155"/>
        <v>103</v>
      </c>
      <c r="P3282" s="5" t="s">
        <v>8270</v>
      </c>
      <c r="Q3282" s="1" t="s">
        <v>8318</v>
      </c>
      <c r="R3282" s="1" t="s">
        <v>8319</v>
      </c>
      <c r="S3282" s="9">
        <f t="shared" si="153"/>
        <v>42121.756921296299</v>
      </c>
      <c r="T3282" s="11">
        <f t="shared" si="154"/>
        <v>42156.208333333328</v>
      </c>
      <c r="U3282" s="12" t="str">
        <f>TEXT(Table1[[#This Row],[Date Created Conversion (Launched at)]],"mmmm")</f>
        <v>April</v>
      </c>
      <c r="V3282" s="12">
        <f>YEAR(Table1[[#This Row],[Date Created Conversion (Launched at)]])</f>
        <v>2015</v>
      </c>
    </row>
    <row r="3283" spans="1:22" ht="28.7" x14ac:dyDescent="0.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 s="8">
        <v>1441153705</v>
      </c>
      <c r="J3283" s="8">
        <v>1438561705</v>
      </c>
      <c r="K3283" t="b">
        <v>0</v>
      </c>
      <c r="L3283">
        <v>47</v>
      </c>
      <c r="M3283" t="b">
        <v>1</v>
      </c>
      <c r="N3283" s="5">
        <f>Table1[[#This Row],[pledged]]/Table1[[#This Row],[backers_count]]</f>
        <v>129.36170212765958</v>
      </c>
      <c r="O3283" s="1">
        <f t="shared" si="155"/>
        <v>122</v>
      </c>
      <c r="P3283" s="5" t="s">
        <v>8270</v>
      </c>
      <c r="Q3283" s="1" t="s">
        <v>8318</v>
      </c>
      <c r="R3283" s="1" t="s">
        <v>8319</v>
      </c>
      <c r="S3283" s="9">
        <f t="shared" si="153"/>
        <v>42219.019733796296</v>
      </c>
      <c r="T3283" s="11">
        <f t="shared" si="154"/>
        <v>42249.019733796296</v>
      </c>
      <c r="U3283" s="12" t="str">
        <f>TEXT(Table1[[#This Row],[Date Created Conversion (Launched at)]],"mmmm")</f>
        <v>August</v>
      </c>
      <c r="V3283" s="12">
        <f>YEAR(Table1[[#This Row],[Date Created Conversion (Launched at)]])</f>
        <v>2015</v>
      </c>
    </row>
    <row r="3284" spans="1:22" ht="43" x14ac:dyDescent="0.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 s="8">
        <v>1461904788</v>
      </c>
      <c r="J3284" s="8">
        <v>1458103188</v>
      </c>
      <c r="K3284" t="b">
        <v>0</v>
      </c>
      <c r="L3284">
        <v>237</v>
      </c>
      <c r="M3284" t="b">
        <v>1</v>
      </c>
      <c r="N3284" s="5">
        <f>Table1[[#This Row],[pledged]]/Table1[[#This Row],[backers_count]]</f>
        <v>134.26371308016877</v>
      </c>
      <c r="O3284" s="1">
        <f t="shared" si="155"/>
        <v>103</v>
      </c>
      <c r="P3284" s="5" t="s">
        <v>8270</v>
      </c>
      <c r="Q3284" s="1" t="s">
        <v>8318</v>
      </c>
      <c r="R3284" s="1" t="s">
        <v>8319</v>
      </c>
      <c r="S3284" s="9">
        <f t="shared" si="153"/>
        <v>42445.19430555556</v>
      </c>
      <c r="T3284" s="11">
        <f t="shared" si="154"/>
        <v>42489.19430555556</v>
      </c>
      <c r="U3284" s="12" t="str">
        <f>TEXT(Table1[[#This Row],[Date Created Conversion (Launched at)]],"mmmm")</f>
        <v>March</v>
      </c>
      <c r="V3284" s="12">
        <f>YEAR(Table1[[#This Row],[Date Created Conversion (Launched at)]])</f>
        <v>2016</v>
      </c>
    </row>
    <row r="3285" spans="1:22" ht="43" x14ac:dyDescent="0.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 s="8">
        <v>1455138000</v>
      </c>
      <c r="J3285" s="8">
        <v>1452448298</v>
      </c>
      <c r="K3285" t="b">
        <v>0</v>
      </c>
      <c r="L3285">
        <v>47</v>
      </c>
      <c r="M3285" t="b">
        <v>1</v>
      </c>
      <c r="N3285" s="5">
        <f>Table1[[#This Row],[pledged]]/Table1[[#This Row],[backers_count]]</f>
        <v>17.829787234042552</v>
      </c>
      <c r="O3285" s="1">
        <f t="shared" si="155"/>
        <v>105</v>
      </c>
      <c r="P3285" s="5" t="s">
        <v>8270</v>
      </c>
      <c r="Q3285" s="1" t="s">
        <v>8318</v>
      </c>
      <c r="R3285" s="1" t="s">
        <v>8319</v>
      </c>
      <c r="S3285" s="9">
        <f t="shared" si="153"/>
        <v>42379.74418981481</v>
      </c>
      <c r="T3285" s="11">
        <f t="shared" si="154"/>
        <v>42410.875</v>
      </c>
      <c r="U3285" s="12" t="str">
        <f>TEXT(Table1[[#This Row],[Date Created Conversion (Launched at)]],"mmmm")</f>
        <v>January</v>
      </c>
      <c r="V3285" s="12">
        <f>YEAR(Table1[[#This Row],[Date Created Conversion (Launched at)]])</f>
        <v>2016</v>
      </c>
    </row>
    <row r="3286" spans="1:22" ht="43" x14ac:dyDescent="0.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 s="8">
        <v>1454047140</v>
      </c>
      <c r="J3286" s="8">
        <v>1452546853</v>
      </c>
      <c r="K3286" t="b">
        <v>0</v>
      </c>
      <c r="L3286">
        <v>15</v>
      </c>
      <c r="M3286" t="b">
        <v>1</v>
      </c>
      <c r="N3286" s="5">
        <f>Table1[[#This Row],[pledged]]/Table1[[#This Row],[backers_count]]</f>
        <v>203.2</v>
      </c>
      <c r="O3286" s="1">
        <f t="shared" si="155"/>
        <v>102</v>
      </c>
      <c r="P3286" s="5" t="s">
        <v>8270</v>
      </c>
      <c r="Q3286" s="1" t="s">
        <v>8318</v>
      </c>
      <c r="R3286" s="1" t="s">
        <v>8319</v>
      </c>
      <c r="S3286" s="9">
        <f t="shared" si="153"/>
        <v>42380.884872685187</v>
      </c>
      <c r="T3286" s="11">
        <f t="shared" si="154"/>
        <v>42398.249305555553</v>
      </c>
      <c r="U3286" s="12" t="str">
        <f>TEXT(Table1[[#This Row],[Date Created Conversion (Launched at)]],"mmmm")</f>
        <v>January</v>
      </c>
      <c r="V3286" s="12">
        <f>YEAR(Table1[[#This Row],[Date Created Conversion (Launched at)]])</f>
        <v>2016</v>
      </c>
    </row>
    <row r="3287" spans="1:22" x14ac:dyDescent="0.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 s="8">
        <v>1488258000</v>
      </c>
      <c r="J3287" s="8">
        <v>1485556626</v>
      </c>
      <c r="K3287" t="b">
        <v>0</v>
      </c>
      <c r="L3287">
        <v>81</v>
      </c>
      <c r="M3287" t="b">
        <v>1</v>
      </c>
      <c r="N3287" s="5">
        <f>Table1[[#This Row],[pledged]]/Table1[[#This Row],[backers_count]]</f>
        <v>69.18518518518519</v>
      </c>
      <c r="O3287" s="1">
        <f t="shared" si="155"/>
        <v>112</v>
      </c>
      <c r="P3287" s="5" t="s">
        <v>8270</v>
      </c>
      <c r="Q3287" s="1" t="s">
        <v>8318</v>
      </c>
      <c r="R3287" s="1" t="s">
        <v>8319</v>
      </c>
      <c r="S3287" s="9">
        <f t="shared" si="153"/>
        <v>42762.942430555559</v>
      </c>
      <c r="T3287" s="11">
        <f t="shared" si="154"/>
        <v>42794.208333333328</v>
      </c>
      <c r="U3287" s="12" t="str">
        <f>TEXT(Table1[[#This Row],[Date Created Conversion (Launched at)]],"mmmm")</f>
        <v>January</v>
      </c>
      <c r="V3287" s="12">
        <f>YEAR(Table1[[#This Row],[Date Created Conversion (Launched at)]])</f>
        <v>2017</v>
      </c>
    </row>
    <row r="3288" spans="1:22" ht="43" x14ac:dyDescent="0.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 s="8">
        <v>1471291782</v>
      </c>
      <c r="J3288" s="8">
        <v>1468699782</v>
      </c>
      <c r="K3288" t="b">
        <v>0</v>
      </c>
      <c r="L3288">
        <v>122</v>
      </c>
      <c r="M3288" t="b">
        <v>1</v>
      </c>
      <c r="N3288" s="5">
        <f>Table1[[#This Row],[pledged]]/Table1[[#This Row],[backers_count]]</f>
        <v>125.12295081967213</v>
      </c>
      <c r="O3288" s="1">
        <f t="shared" si="155"/>
        <v>102</v>
      </c>
      <c r="P3288" s="5" t="s">
        <v>8270</v>
      </c>
      <c r="Q3288" s="1" t="s">
        <v>8318</v>
      </c>
      <c r="R3288" s="1" t="s">
        <v>8319</v>
      </c>
      <c r="S3288" s="9">
        <f t="shared" si="153"/>
        <v>42567.840069444443</v>
      </c>
      <c r="T3288" s="11">
        <f t="shared" si="154"/>
        <v>42597.840069444443</v>
      </c>
      <c r="U3288" s="12" t="str">
        <f>TEXT(Table1[[#This Row],[Date Created Conversion (Launched at)]],"mmmm")</f>
        <v>July</v>
      </c>
      <c r="V3288" s="12">
        <f>YEAR(Table1[[#This Row],[Date Created Conversion (Launched at)]])</f>
        <v>2016</v>
      </c>
    </row>
    <row r="3289" spans="1:22" ht="28.7" x14ac:dyDescent="0.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 s="8">
        <v>1448733628</v>
      </c>
      <c r="J3289" s="8">
        <v>1446573628</v>
      </c>
      <c r="K3289" t="b">
        <v>0</v>
      </c>
      <c r="L3289">
        <v>34</v>
      </c>
      <c r="M3289" t="b">
        <v>1</v>
      </c>
      <c r="N3289" s="5">
        <f>Table1[[#This Row],[pledged]]/Table1[[#This Row],[backers_count]]</f>
        <v>73.529411764705884</v>
      </c>
      <c r="O3289" s="1">
        <f t="shared" si="155"/>
        <v>100</v>
      </c>
      <c r="P3289" s="5" t="s">
        <v>8270</v>
      </c>
      <c r="Q3289" s="1" t="s">
        <v>8318</v>
      </c>
      <c r="R3289" s="1" t="s">
        <v>8319</v>
      </c>
      <c r="S3289" s="9">
        <f t="shared" si="153"/>
        <v>42311.750324074077</v>
      </c>
      <c r="T3289" s="11">
        <f t="shared" si="154"/>
        <v>42336.750324074077</v>
      </c>
      <c r="U3289" s="12" t="str">
        <f>TEXT(Table1[[#This Row],[Date Created Conversion (Launched at)]],"mmmm")</f>
        <v>November</v>
      </c>
      <c r="V3289" s="12">
        <f>YEAR(Table1[[#This Row],[Date Created Conversion (Launched at)]])</f>
        <v>2015</v>
      </c>
    </row>
    <row r="3290" spans="1:22" ht="43" x14ac:dyDescent="0.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 s="8">
        <v>1466463600</v>
      </c>
      <c r="J3290" s="8">
        <v>1463337315</v>
      </c>
      <c r="K3290" t="b">
        <v>0</v>
      </c>
      <c r="L3290">
        <v>207</v>
      </c>
      <c r="M3290" t="b">
        <v>1</v>
      </c>
      <c r="N3290" s="5">
        <f>Table1[[#This Row],[pledged]]/Table1[[#This Row],[backers_count]]</f>
        <v>48.437149758454105</v>
      </c>
      <c r="O3290" s="1">
        <f t="shared" si="155"/>
        <v>100</v>
      </c>
      <c r="P3290" s="5" t="s">
        <v>8270</v>
      </c>
      <c r="Q3290" s="1" t="s">
        <v>8318</v>
      </c>
      <c r="R3290" s="1" t="s">
        <v>8319</v>
      </c>
      <c r="S3290" s="9">
        <f t="shared" si="153"/>
        <v>42505.774479166663</v>
      </c>
      <c r="T3290" s="11">
        <f t="shared" si="154"/>
        <v>42541.958333333328</v>
      </c>
      <c r="U3290" s="12" t="str">
        <f>TEXT(Table1[[#This Row],[Date Created Conversion (Launched at)]],"mmmm")</f>
        <v>May</v>
      </c>
      <c r="V3290" s="12">
        <f>YEAR(Table1[[#This Row],[Date Created Conversion (Launched at)]])</f>
        <v>2016</v>
      </c>
    </row>
    <row r="3291" spans="1:22" ht="43" x14ac:dyDescent="0.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 s="8">
        <v>1487580602</v>
      </c>
      <c r="J3291" s="8">
        <v>1485161402</v>
      </c>
      <c r="K3291" t="b">
        <v>0</v>
      </c>
      <c r="L3291">
        <v>25</v>
      </c>
      <c r="M3291" t="b">
        <v>1</v>
      </c>
      <c r="N3291" s="5">
        <f>Table1[[#This Row],[pledged]]/Table1[[#This Row],[backers_count]]</f>
        <v>26.608400000000003</v>
      </c>
      <c r="O3291" s="1">
        <f t="shared" si="155"/>
        <v>133</v>
      </c>
      <c r="P3291" s="5" t="s">
        <v>8270</v>
      </c>
      <c r="Q3291" s="1" t="s">
        <v>8318</v>
      </c>
      <c r="R3291" s="1" t="s">
        <v>8319</v>
      </c>
      <c r="S3291" s="9">
        <f t="shared" si="153"/>
        <v>42758.368078703701</v>
      </c>
      <c r="T3291" s="11">
        <f t="shared" si="154"/>
        <v>42786.368078703701</v>
      </c>
      <c r="U3291" s="12" t="str">
        <f>TEXT(Table1[[#This Row],[Date Created Conversion (Launched at)]],"mmmm")</f>
        <v>January</v>
      </c>
      <c r="V3291" s="12">
        <f>YEAR(Table1[[#This Row],[Date Created Conversion (Launched at)]])</f>
        <v>2017</v>
      </c>
    </row>
    <row r="3292" spans="1:22" ht="71.7" x14ac:dyDescent="0.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 s="8">
        <v>1489234891</v>
      </c>
      <c r="J3292" s="8">
        <v>1486642891</v>
      </c>
      <c r="K3292" t="b">
        <v>0</v>
      </c>
      <c r="L3292">
        <v>72</v>
      </c>
      <c r="M3292" t="b">
        <v>1</v>
      </c>
      <c r="N3292" s="5">
        <f>Table1[[#This Row],[pledged]]/Table1[[#This Row],[backers_count]]</f>
        <v>33.666666666666664</v>
      </c>
      <c r="O3292" s="1">
        <f t="shared" si="155"/>
        <v>121</v>
      </c>
      <c r="P3292" s="5" t="s">
        <v>8270</v>
      </c>
      <c r="Q3292" s="1" t="s">
        <v>8318</v>
      </c>
      <c r="R3292" s="1" t="s">
        <v>8319</v>
      </c>
      <c r="S3292" s="9">
        <f t="shared" si="153"/>
        <v>42775.51494212963</v>
      </c>
      <c r="T3292" s="11">
        <f t="shared" si="154"/>
        <v>42805.51494212963</v>
      </c>
      <c r="U3292" s="12" t="str">
        <f>TEXT(Table1[[#This Row],[Date Created Conversion (Launched at)]],"mmmm")</f>
        <v>February</v>
      </c>
      <c r="V3292" s="12">
        <f>YEAR(Table1[[#This Row],[Date Created Conversion (Launched at)]])</f>
        <v>2017</v>
      </c>
    </row>
    <row r="3293" spans="1:22" ht="43" x14ac:dyDescent="0.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 s="8">
        <v>1442462340</v>
      </c>
      <c r="J3293" s="8">
        <v>1439743900</v>
      </c>
      <c r="K3293" t="b">
        <v>0</v>
      </c>
      <c r="L3293">
        <v>14</v>
      </c>
      <c r="M3293" t="b">
        <v>1</v>
      </c>
      <c r="N3293" s="5">
        <f>Table1[[#This Row],[pledged]]/Table1[[#This Row],[backers_count]]</f>
        <v>40.714285714285715</v>
      </c>
      <c r="O3293" s="1">
        <f t="shared" si="155"/>
        <v>114</v>
      </c>
      <c r="P3293" s="5" t="s">
        <v>8270</v>
      </c>
      <c r="Q3293" s="1" t="s">
        <v>8318</v>
      </c>
      <c r="R3293" s="1" t="s">
        <v>8319</v>
      </c>
      <c r="S3293" s="9">
        <f t="shared" si="153"/>
        <v>42232.702546296292</v>
      </c>
      <c r="T3293" s="11">
        <f t="shared" si="154"/>
        <v>42264.165972222225</v>
      </c>
      <c r="U3293" s="12" t="str">
        <f>TEXT(Table1[[#This Row],[Date Created Conversion (Launched at)]],"mmmm")</f>
        <v>August</v>
      </c>
      <c r="V3293" s="12">
        <f>YEAR(Table1[[#This Row],[Date Created Conversion (Launched at)]])</f>
        <v>2015</v>
      </c>
    </row>
    <row r="3294" spans="1:22" ht="43" x14ac:dyDescent="0.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 s="8">
        <v>1449257348</v>
      </c>
      <c r="J3294" s="8">
        <v>1444069748</v>
      </c>
      <c r="K3294" t="b">
        <v>0</v>
      </c>
      <c r="L3294">
        <v>15</v>
      </c>
      <c r="M3294" t="b">
        <v>1</v>
      </c>
      <c r="N3294" s="5">
        <f>Table1[[#This Row],[pledged]]/Table1[[#This Row],[backers_count]]</f>
        <v>19.266666666666666</v>
      </c>
      <c r="O3294" s="1">
        <f t="shared" si="155"/>
        <v>286</v>
      </c>
      <c r="P3294" s="5" t="s">
        <v>8270</v>
      </c>
      <c r="Q3294" s="1" t="s">
        <v>8318</v>
      </c>
      <c r="R3294" s="1" t="s">
        <v>8319</v>
      </c>
      <c r="S3294" s="9">
        <f t="shared" si="153"/>
        <v>42282.770231481481</v>
      </c>
      <c r="T3294" s="11">
        <f t="shared" si="154"/>
        <v>42342.811898148153</v>
      </c>
      <c r="U3294" s="12" t="str">
        <f>TEXT(Table1[[#This Row],[Date Created Conversion (Launched at)]],"mmmm")</f>
        <v>October</v>
      </c>
      <c r="V3294" s="12">
        <f>YEAR(Table1[[#This Row],[Date Created Conversion (Launched at)]])</f>
        <v>2015</v>
      </c>
    </row>
    <row r="3295" spans="1:22" ht="57.35" x14ac:dyDescent="0.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 s="8">
        <v>1488622352</v>
      </c>
      <c r="J3295" s="8">
        <v>1486030352</v>
      </c>
      <c r="K3295" t="b">
        <v>0</v>
      </c>
      <c r="L3295">
        <v>91</v>
      </c>
      <c r="M3295" t="b">
        <v>1</v>
      </c>
      <c r="N3295" s="5">
        <f>Table1[[#This Row],[pledged]]/Table1[[#This Row],[backers_count]]</f>
        <v>84.285714285714292</v>
      </c>
      <c r="O3295" s="1">
        <f t="shared" si="155"/>
        <v>170</v>
      </c>
      <c r="P3295" s="5" t="s">
        <v>8270</v>
      </c>
      <c r="Q3295" s="1" t="s">
        <v>8318</v>
      </c>
      <c r="R3295" s="1" t="s">
        <v>8319</v>
      </c>
      <c r="S3295" s="9">
        <f t="shared" si="153"/>
        <v>42768.425370370373</v>
      </c>
      <c r="T3295" s="11">
        <f t="shared" si="154"/>
        <v>42798.425370370373</v>
      </c>
      <c r="U3295" s="12" t="str">
        <f>TEXT(Table1[[#This Row],[Date Created Conversion (Launched at)]],"mmmm")</f>
        <v>February</v>
      </c>
      <c r="V3295" s="12">
        <f>YEAR(Table1[[#This Row],[Date Created Conversion (Launched at)]])</f>
        <v>2017</v>
      </c>
    </row>
    <row r="3296" spans="1:22" ht="43" x14ac:dyDescent="0.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 s="8">
        <v>1434459554</v>
      </c>
      <c r="J3296" s="8">
        <v>1431867554</v>
      </c>
      <c r="K3296" t="b">
        <v>0</v>
      </c>
      <c r="L3296">
        <v>24</v>
      </c>
      <c r="M3296" t="b">
        <v>1</v>
      </c>
      <c r="N3296" s="5">
        <f>Table1[[#This Row],[pledged]]/Table1[[#This Row],[backers_count]]</f>
        <v>29.583333333333332</v>
      </c>
      <c r="O3296" s="1">
        <f t="shared" si="155"/>
        <v>118</v>
      </c>
      <c r="P3296" s="5" t="s">
        <v>8270</v>
      </c>
      <c r="Q3296" s="1" t="s">
        <v>8318</v>
      </c>
      <c r="R3296" s="1" t="s">
        <v>8319</v>
      </c>
      <c r="S3296" s="9">
        <f t="shared" si="153"/>
        <v>42141.541134259256</v>
      </c>
      <c r="T3296" s="11">
        <f t="shared" si="154"/>
        <v>42171.541134259256</v>
      </c>
      <c r="U3296" s="12" t="str">
        <f>TEXT(Table1[[#This Row],[Date Created Conversion (Launched at)]],"mmmm")</f>
        <v>May</v>
      </c>
      <c r="V3296" s="12">
        <f>YEAR(Table1[[#This Row],[Date Created Conversion (Launched at)]])</f>
        <v>2015</v>
      </c>
    </row>
    <row r="3297" spans="1:22" ht="43" x14ac:dyDescent="0.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 s="8">
        <v>1474886229</v>
      </c>
      <c r="J3297" s="8">
        <v>1472294229</v>
      </c>
      <c r="K3297" t="b">
        <v>0</v>
      </c>
      <c r="L3297">
        <v>27</v>
      </c>
      <c r="M3297" t="b">
        <v>1</v>
      </c>
      <c r="N3297" s="5">
        <f>Table1[[#This Row],[pledged]]/Table1[[#This Row],[backers_count]]</f>
        <v>26.667037037037037</v>
      </c>
      <c r="O3297" s="1">
        <f t="shared" si="155"/>
        <v>103</v>
      </c>
      <c r="P3297" s="5" t="s">
        <v>8270</v>
      </c>
      <c r="Q3297" s="1" t="s">
        <v>8318</v>
      </c>
      <c r="R3297" s="1" t="s">
        <v>8319</v>
      </c>
      <c r="S3297" s="9">
        <f t="shared" si="153"/>
        <v>42609.442465277782</v>
      </c>
      <c r="T3297" s="11">
        <f t="shared" si="154"/>
        <v>42639.442465277782</v>
      </c>
      <c r="U3297" s="12" t="str">
        <f>TEXT(Table1[[#This Row],[Date Created Conversion (Launched at)]],"mmmm")</f>
        <v>August</v>
      </c>
      <c r="V3297" s="12">
        <f>YEAR(Table1[[#This Row],[Date Created Conversion (Launched at)]])</f>
        <v>2016</v>
      </c>
    </row>
    <row r="3298" spans="1:22" ht="43" x14ac:dyDescent="0.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 s="8">
        <v>1448229600</v>
      </c>
      <c r="J3298" s="8">
        <v>1446401372</v>
      </c>
      <c r="K3298" t="b">
        <v>0</v>
      </c>
      <c r="L3298">
        <v>47</v>
      </c>
      <c r="M3298" t="b">
        <v>1</v>
      </c>
      <c r="N3298" s="5">
        <f>Table1[[#This Row],[pledged]]/Table1[[#This Row],[backers_count]]</f>
        <v>45.978723404255319</v>
      </c>
      <c r="O3298" s="1">
        <f t="shared" si="155"/>
        <v>144</v>
      </c>
      <c r="P3298" s="5" t="s">
        <v>8270</v>
      </c>
      <c r="Q3298" s="1" t="s">
        <v>8318</v>
      </c>
      <c r="R3298" s="1" t="s">
        <v>8319</v>
      </c>
      <c r="S3298" s="9">
        <f t="shared" si="153"/>
        <v>42309.756620370375</v>
      </c>
      <c r="T3298" s="11">
        <f t="shared" si="154"/>
        <v>42330.916666666672</v>
      </c>
      <c r="U3298" s="12" t="str">
        <f>TEXT(Table1[[#This Row],[Date Created Conversion (Launched at)]],"mmmm")</f>
        <v>November</v>
      </c>
      <c r="V3298" s="12">
        <f>YEAR(Table1[[#This Row],[Date Created Conversion (Launched at)]])</f>
        <v>2015</v>
      </c>
    </row>
    <row r="3299" spans="1:22" ht="43" x14ac:dyDescent="0.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 s="8">
        <v>1438037940</v>
      </c>
      <c r="J3299" s="8">
        <v>1436380256</v>
      </c>
      <c r="K3299" t="b">
        <v>0</v>
      </c>
      <c r="L3299">
        <v>44</v>
      </c>
      <c r="M3299" t="b">
        <v>1</v>
      </c>
      <c r="N3299" s="5">
        <f>Table1[[#This Row],[pledged]]/Table1[[#This Row],[backers_count]]</f>
        <v>125.09090909090909</v>
      </c>
      <c r="O3299" s="1">
        <f t="shared" si="155"/>
        <v>100</v>
      </c>
      <c r="P3299" s="5" t="s">
        <v>8270</v>
      </c>
      <c r="Q3299" s="1" t="s">
        <v>8318</v>
      </c>
      <c r="R3299" s="1" t="s">
        <v>8319</v>
      </c>
      <c r="S3299" s="9">
        <f t="shared" si="153"/>
        <v>42193.771481481483</v>
      </c>
      <c r="T3299" s="11">
        <f t="shared" si="154"/>
        <v>42212.957638888889</v>
      </c>
      <c r="U3299" s="12" t="str">
        <f>TEXT(Table1[[#This Row],[Date Created Conversion (Launched at)]],"mmmm")</f>
        <v>July</v>
      </c>
      <c r="V3299" s="12">
        <f>YEAR(Table1[[#This Row],[Date Created Conversion (Launched at)]])</f>
        <v>2015</v>
      </c>
    </row>
    <row r="3300" spans="1:22" ht="43" x14ac:dyDescent="0.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 s="8">
        <v>1442102400</v>
      </c>
      <c r="J3300" s="8">
        <v>1440370768</v>
      </c>
      <c r="K3300" t="b">
        <v>0</v>
      </c>
      <c r="L3300">
        <v>72</v>
      </c>
      <c r="M3300" t="b">
        <v>1</v>
      </c>
      <c r="N3300" s="5">
        <f>Table1[[#This Row],[pledged]]/Table1[[#This Row],[backers_count]]</f>
        <v>141.29166666666666</v>
      </c>
      <c r="O3300" s="1">
        <f t="shared" si="155"/>
        <v>102</v>
      </c>
      <c r="P3300" s="5" t="s">
        <v>8270</v>
      </c>
      <c r="Q3300" s="1" t="s">
        <v>8318</v>
      </c>
      <c r="R3300" s="1" t="s">
        <v>8319</v>
      </c>
      <c r="S3300" s="9">
        <f t="shared" si="153"/>
        <v>42239.957962962959</v>
      </c>
      <c r="T3300" s="11">
        <f t="shared" si="154"/>
        <v>42260</v>
      </c>
      <c r="U3300" s="12" t="str">
        <f>TEXT(Table1[[#This Row],[Date Created Conversion (Launched at)]],"mmmm")</f>
        <v>August</v>
      </c>
      <c r="V3300" s="12">
        <f>YEAR(Table1[[#This Row],[Date Created Conversion (Launched at)]])</f>
        <v>2015</v>
      </c>
    </row>
    <row r="3301" spans="1:22" ht="43" x14ac:dyDescent="0.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 s="8">
        <v>1444860063</v>
      </c>
      <c r="J3301" s="8">
        <v>1442268063</v>
      </c>
      <c r="K3301" t="b">
        <v>0</v>
      </c>
      <c r="L3301">
        <v>63</v>
      </c>
      <c r="M3301" t="b">
        <v>1</v>
      </c>
      <c r="N3301" s="5">
        <f>Table1[[#This Row],[pledged]]/Table1[[#This Row],[backers_count]]</f>
        <v>55.333333333333336</v>
      </c>
      <c r="O3301" s="1">
        <f t="shared" si="155"/>
        <v>116</v>
      </c>
      <c r="P3301" s="5" t="s">
        <v>8270</v>
      </c>
      <c r="Q3301" s="1" t="s">
        <v>8318</v>
      </c>
      <c r="R3301" s="1" t="s">
        <v>8319</v>
      </c>
      <c r="S3301" s="9">
        <f t="shared" si="153"/>
        <v>42261.917395833334</v>
      </c>
      <c r="T3301" s="11">
        <f t="shared" si="154"/>
        <v>42291.917395833334</v>
      </c>
      <c r="U3301" s="12" t="str">
        <f>TEXT(Table1[[#This Row],[Date Created Conversion (Launched at)]],"mmmm")</f>
        <v>September</v>
      </c>
      <c r="V3301" s="12">
        <f>YEAR(Table1[[#This Row],[Date Created Conversion (Launched at)]])</f>
        <v>2015</v>
      </c>
    </row>
    <row r="3302" spans="1:22" ht="43" x14ac:dyDescent="0.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 s="8">
        <v>1430329862</v>
      </c>
      <c r="J3302" s="8">
        <v>1428515462</v>
      </c>
      <c r="K3302" t="b">
        <v>0</v>
      </c>
      <c r="L3302">
        <v>88</v>
      </c>
      <c r="M3302" t="b">
        <v>1</v>
      </c>
      <c r="N3302" s="5">
        <f>Table1[[#This Row],[pledged]]/Table1[[#This Row],[backers_count]]</f>
        <v>46.420454545454547</v>
      </c>
      <c r="O3302" s="1">
        <f t="shared" si="155"/>
        <v>136</v>
      </c>
      <c r="P3302" s="5" t="s">
        <v>8270</v>
      </c>
      <c r="Q3302" s="1" t="s">
        <v>8318</v>
      </c>
      <c r="R3302" s="1" t="s">
        <v>8319</v>
      </c>
      <c r="S3302" s="9">
        <f t="shared" si="153"/>
        <v>42102.743773148148</v>
      </c>
      <c r="T3302" s="11">
        <f t="shared" si="154"/>
        <v>42123.743773148148</v>
      </c>
      <c r="U3302" s="12" t="str">
        <f>TEXT(Table1[[#This Row],[Date Created Conversion (Launched at)]],"mmmm")</f>
        <v>April</v>
      </c>
      <c r="V3302" s="12">
        <f>YEAR(Table1[[#This Row],[Date Created Conversion (Launched at)]])</f>
        <v>2015</v>
      </c>
    </row>
    <row r="3303" spans="1:22" ht="43" x14ac:dyDescent="0.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 s="8">
        <v>1470034740</v>
      </c>
      <c r="J3303" s="8">
        <v>1466185176</v>
      </c>
      <c r="K3303" t="b">
        <v>0</v>
      </c>
      <c r="L3303">
        <v>70</v>
      </c>
      <c r="M3303" t="b">
        <v>1</v>
      </c>
      <c r="N3303" s="5">
        <f>Table1[[#This Row],[pledged]]/Table1[[#This Row],[backers_count]]</f>
        <v>57.2</v>
      </c>
      <c r="O3303" s="1">
        <f t="shared" si="155"/>
        <v>133</v>
      </c>
      <c r="P3303" s="5" t="s">
        <v>8270</v>
      </c>
      <c r="Q3303" s="1" t="s">
        <v>8318</v>
      </c>
      <c r="R3303" s="1" t="s">
        <v>8319</v>
      </c>
      <c r="S3303" s="9">
        <f t="shared" si="153"/>
        <v>42538.735833333332</v>
      </c>
      <c r="T3303" s="11">
        <f t="shared" si="154"/>
        <v>42583.290972222225</v>
      </c>
      <c r="U3303" s="12" t="str">
        <f>TEXT(Table1[[#This Row],[Date Created Conversion (Launched at)]],"mmmm")</f>
        <v>June</v>
      </c>
      <c r="V3303" s="12">
        <f>YEAR(Table1[[#This Row],[Date Created Conversion (Launched at)]])</f>
        <v>2016</v>
      </c>
    </row>
    <row r="3304" spans="1:22" x14ac:dyDescent="0.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 s="8">
        <v>1481099176</v>
      </c>
      <c r="J3304" s="8">
        <v>1478507176</v>
      </c>
      <c r="K3304" t="b">
        <v>0</v>
      </c>
      <c r="L3304">
        <v>50</v>
      </c>
      <c r="M3304" t="b">
        <v>1</v>
      </c>
      <c r="N3304" s="5">
        <f>Table1[[#This Row],[pledged]]/Table1[[#This Row],[backers_count]]</f>
        <v>173.7</v>
      </c>
      <c r="O3304" s="1">
        <f t="shared" si="155"/>
        <v>103</v>
      </c>
      <c r="P3304" s="5" t="s">
        <v>8270</v>
      </c>
      <c r="Q3304" s="1" t="s">
        <v>8318</v>
      </c>
      <c r="R3304" s="1" t="s">
        <v>8319</v>
      </c>
      <c r="S3304" s="9">
        <f t="shared" si="153"/>
        <v>42681.35157407407</v>
      </c>
      <c r="T3304" s="11">
        <f t="shared" si="154"/>
        <v>42711.35157407407</v>
      </c>
      <c r="U3304" s="12" t="str">
        <f>TEXT(Table1[[#This Row],[Date Created Conversion (Launched at)]],"mmmm")</f>
        <v>November</v>
      </c>
      <c r="V3304" s="12">
        <f>YEAR(Table1[[#This Row],[Date Created Conversion (Launched at)]])</f>
        <v>2016</v>
      </c>
    </row>
    <row r="3305" spans="1:22" ht="43" x14ac:dyDescent="0.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 s="8">
        <v>1427553484</v>
      </c>
      <c r="J3305" s="8">
        <v>1424533084</v>
      </c>
      <c r="K3305" t="b">
        <v>0</v>
      </c>
      <c r="L3305">
        <v>35</v>
      </c>
      <c r="M3305" t="b">
        <v>1</v>
      </c>
      <c r="N3305" s="5">
        <f>Table1[[#This Row],[pledged]]/Table1[[#This Row],[backers_count]]</f>
        <v>59.6</v>
      </c>
      <c r="O3305" s="1">
        <f t="shared" si="155"/>
        <v>116</v>
      </c>
      <c r="P3305" s="5" t="s">
        <v>8270</v>
      </c>
      <c r="Q3305" s="1" t="s">
        <v>8318</v>
      </c>
      <c r="R3305" s="1" t="s">
        <v>8319</v>
      </c>
      <c r="S3305" s="9">
        <f t="shared" si="153"/>
        <v>42056.65143518518</v>
      </c>
      <c r="T3305" s="11">
        <f t="shared" si="154"/>
        <v>42091.609768518523</v>
      </c>
      <c r="U3305" s="12" t="str">
        <f>TEXT(Table1[[#This Row],[Date Created Conversion (Launched at)]],"mmmm")</f>
        <v>February</v>
      </c>
      <c r="V3305" s="12">
        <f>YEAR(Table1[[#This Row],[Date Created Conversion (Launched at)]])</f>
        <v>2015</v>
      </c>
    </row>
    <row r="3306" spans="1:22" ht="43" x14ac:dyDescent="0.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 s="8">
        <v>1482418752</v>
      </c>
      <c r="J3306" s="8">
        <v>1479826752</v>
      </c>
      <c r="K3306" t="b">
        <v>0</v>
      </c>
      <c r="L3306">
        <v>175</v>
      </c>
      <c r="M3306" t="b">
        <v>1</v>
      </c>
      <c r="N3306" s="5">
        <f>Table1[[#This Row],[pledged]]/Table1[[#This Row],[backers_count]]</f>
        <v>89.585714285714289</v>
      </c>
      <c r="O3306" s="1">
        <f t="shared" si="155"/>
        <v>105</v>
      </c>
      <c r="P3306" s="5" t="s">
        <v>8270</v>
      </c>
      <c r="Q3306" s="1" t="s">
        <v>8318</v>
      </c>
      <c r="R3306" s="1" t="s">
        <v>8319</v>
      </c>
      <c r="S3306" s="9">
        <f t="shared" si="153"/>
        <v>42696.624444444446</v>
      </c>
      <c r="T3306" s="11">
        <f t="shared" si="154"/>
        <v>42726.624444444446</v>
      </c>
      <c r="U3306" s="12" t="str">
        <f>TEXT(Table1[[#This Row],[Date Created Conversion (Launched at)]],"mmmm")</f>
        <v>November</v>
      </c>
      <c r="V3306" s="12">
        <f>YEAR(Table1[[#This Row],[Date Created Conversion (Launched at)]])</f>
        <v>2016</v>
      </c>
    </row>
    <row r="3307" spans="1:22" ht="43" x14ac:dyDescent="0.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 s="8">
        <v>1438374748</v>
      </c>
      <c r="J3307" s="8">
        <v>1435782748</v>
      </c>
      <c r="K3307" t="b">
        <v>0</v>
      </c>
      <c r="L3307">
        <v>20</v>
      </c>
      <c r="M3307" t="b">
        <v>1</v>
      </c>
      <c r="N3307" s="5">
        <f>Table1[[#This Row],[pledged]]/Table1[[#This Row],[backers_count]]</f>
        <v>204.05</v>
      </c>
      <c r="O3307" s="1">
        <f t="shared" si="155"/>
        <v>102</v>
      </c>
      <c r="P3307" s="5" t="s">
        <v>8270</v>
      </c>
      <c r="Q3307" s="1" t="s">
        <v>8318</v>
      </c>
      <c r="R3307" s="1" t="s">
        <v>8319</v>
      </c>
      <c r="S3307" s="9">
        <f t="shared" si="153"/>
        <v>42186.855879629627</v>
      </c>
      <c r="T3307" s="11">
        <f t="shared" si="154"/>
        <v>42216.855879629627</v>
      </c>
      <c r="U3307" s="12" t="str">
        <f>TEXT(Table1[[#This Row],[Date Created Conversion (Launched at)]],"mmmm")</f>
        <v>July</v>
      </c>
      <c r="V3307" s="12">
        <f>YEAR(Table1[[#This Row],[Date Created Conversion (Launched at)]])</f>
        <v>2015</v>
      </c>
    </row>
    <row r="3308" spans="1:22" ht="43" x14ac:dyDescent="0.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 s="8">
        <v>1465527600</v>
      </c>
      <c r="J3308" s="8">
        <v>1462252542</v>
      </c>
      <c r="K3308" t="b">
        <v>0</v>
      </c>
      <c r="L3308">
        <v>54</v>
      </c>
      <c r="M3308" t="b">
        <v>1</v>
      </c>
      <c r="N3308" s="5">
        <f>Table1[[#This Row],[pledged]]/Table1[[#This Row],[backers_count]]</f>
        <v>48.703703703703702</v>
      </c>
      <c r="O3308" s="1">
        <f t="shared" si="155"/>
        <v>175</v>
      </c>
      <c r="P3308" s="5" t="s">
        <v>8270</v>
      </c>
      <c r="Q3308" s="1" t="s">
        <v>8318</v>
      </c>
      <c r="R3308" s="1" t="s">
        <v>8319</v>
      </c>
      <c r="S3308" s="9">
        <f t="shared" si="153"/>
        <v>42493.219236111108</v>
      </c>
      <c r="T3308" s="11">
        <f t="shared" si="154"/>
        <v>42531.125</v>
      </c>
      <c r="U3308" s="12" t="str">
        <f>TEXT(Table1[[#This Row],[Date Created Conversion (Launched at)]],"mmmm")</f>
        <v>May</v>
      </c>
      <c r="V3308" s="12">
        <f>YEAR(Table1[[#This Row],[Date Created Conversion (Launched at)]])</f>
        <v>2016</v>
      </c>
    </row>
    <row r="3309" spans="1:22" ht="43" x14ac:dyDescent="0.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 s="8">
        <v>1463275339</v>
      </c>
      <c r="J3309" s="8">
        <v>1460683339</v>
      </c>
      <c r="K3309" t="b">
        <v>0</v>
      </c>
      <c r="L3309">
        <v>20</v>
      </c>
      <c r="M3309" t="b">
        <v>1</v>
      </c>
      <c r="N3309" s="5">
        <f>Table1[[#This Row],[pledged]]/Table1[[#This Row],[backers_count]]</f>
        <v>53.339999999999996</v>
      </c>
      <c r="O3309" s="1">
        <f t="shared" si="155"/>
        <v>107</v>
      </c>
      <c r="P3309" s="5" t="s">
        <v>8270</v>
      </c>
      <c r="Q3309" s="1" t="s">
        <v>8318</v>
      </c>
      <c r="R3309" s="1" t="s">
        <v>8319</v>
      </c>
      <c r="S3309" s="9">
        <f t="shared" si="153"/>
        <v>42475.057164351849</v>
      </c>
      <c r="T3309" s="11">
        <f t="shared" si="154"/>
        <v>42505.057164351849</v>
      </c>
      <c r="U3309" s="12" t="str">
        <f>TEXT(Table1[[#This Row],[Date Created Conversion (Launched at)]],"mmmm")</f>
        <v>April</v>
      </c>
      <c r="V3309" s="12">
        <f>YEAR(Table1[[#This Row],[Date Created Conversion (Launched at)]])</f>
        <v>2016</v>
      </c>
    </row>
    <row r="3310" spans="1:22" ht="43" x14ac:dyDescent="0.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 s="8">
        <v>1460581365</v>
      </c>
      <c r="J3310" s="8">
        <v>1458766965</v>
      </c>
      <c r="K3310" t="b">
        <v>0</v>
      </c>
      <c r="L3310">
        <v>57</v>
      </c>
      <c r="M3310" t="b">
        <v>1</v>
      </c>
      <c r="N3310" s="5">
        <f>Table1[[#This Row],[pledged]]/Table1[[#This Row],[backers_count]]</f>
        <v>75.087719298245617</v>
      </c>
      <c r="O3310" s="1">
        <f t="shared" si="155"/>
        <v>122</v>
      </c>
      <c r="P3310" s="5" t="s">
        <v>8270</v>
      </c>
      <c r="Q3310" s="1" t="s">
        <v>8318</v>
      </c>
      <c r="R3310" s="1" t="s">
        <v>8319</v>
      </c>
      <c r="S3310" s="9">
        <f t="shared" si="153"/>
        <v>42452.876909722225</v>
      </c>
      <c r="T3310" s="11">
        <f t="shared" si="154"/>
        <v>42473.876909722225</v>
      </c>
      <c r="U3310" s="12" t="str">
        <f>TEXT(Table1[[#This Row],[Date Created Conversion (Launched at)]],"mmmm")</f>
        <v>March</v>
      </c>
      <c r="V3310" s="12">
        <f>YEAR(Table1[[#This Row],[Date Created Conversion (Launched at)]])</f>
        <v>2016</v>
      </c>
    </row>
    <row r="3311" spans="1:22" ht="28.7" x14ac:dyDescent="0.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 s="8">
        <v>1476632178</v>
      </c>
      <c r="J3311" s="8">
        <v>1473953778</v>
      </c>
      <c r="K3311" t="b">
        <v>0</v>
      </c>
      <c r="L3311">
        <v>31</v>
      </c>
      <c r="M3311" t="b">
        <v>1</v>
      </c>
      <c r="N3311" s="5">
        <f>Table1[[#This Row],[pledged]]/Table1[[#This Row],[backers_count]]</f>
        <v>18</v>
      </c>
      <c r="O3311" s="1">
        <f t="shared" si="155"/>
        <v>159</v>
      </c>
      <c r="P3311" s="5" t="s">
        <v>8270</v>
      </c>
      <c r="Q3311" s="1" t="s">
        <v>8318</v>
      </c>
      <c r="R3311" s="1" t="s">
        <v>8319</v>
      </c>
      <c r="S3311" s="9">
        <f t="shared" si="153"/>
        <v>42628.650208333333</v>
      </c>
      <c r="T3311" s="11">
        <f t="shared" si="154"/>
        <v>42659.650208333333</v>
      </c>
      <c r="U3311" s="12" t="str">
        <f>TEXT(Table1[[#This Row],[Date Created Conversion (Launched at)]],"mmmm")</f>
        <v>September</v>
      </c>
      <c r="V3311" s="12">
        <f>YEAR(Table1[[#This Row],[Date Created Conversion (Launched at)]])</f>
        <v>2016</v>
      </c>
    </row>
    <row r="3312" spans="1:22" ht="28.7" x14ac:dyDescent="0.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 s="8">
        <v>1444169825</v>
      </c>
      <c r="J3312" s="8">
        <v>1441577825</v>
      </c>
      <c r="K3312" t="b">
        <v>0</v>
      </c>
      <c r="L3312">
        <v>31</v>
      </c>
      <c r="M3312" t="b">
        <v>1</v>
      </c>
      <c r="N3312" s="5">
        <f>Table1[[#This Row],[pledged]]/Table1[[#This Row],[backers_count]]</f>
        <v>209.83870967741936</v>
      </c>
      <c r="O3312" s="1">
        <f t="shared" si="155"/>
        <v>100</v>
      </c>
      <c r="P3312" s="5" t="s">
        <v>8270</v>
      </c>
      <c r="Q3312" s="1" t="s">
        <v>8318</v>
      </c>
      <c r="R3312" s="1" t="s">
        <v>8319</v>
      </c>
      <c r="S3312" s="9">
        <f t="shared" si="153"/>
        <v>42253.928530092591</v>
      </c>
      <c r="T3312" s="11">
        <f t="shared" si="154"/>
        <v>42283.928530092591</v>
      </c>
      <c r="U3312" s="12" t="str">
        <f>TEXT(Table1[[#This Row],[Date Created Conversion (Launched at)]],"mmmm")</f>
        <v>September</v>
      </c>
      <c r="V3312" s="12">
        <f>YEAR(Table1[[#This Row],[Date Created Conversion (Launched at)]])</f>
        <v>2015</v>
      </c>
    </row>
    <row r="3313" spans="1:22" ht="43" x14ac:dyDescent="0.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 s="8">
        <v>1445065210</v>
      </c>
      <c r="J3313" s="8">
        <v>1442473210</v>
      </c>
      <c r="K3313" t="b">
        <v>0</v>
      </c>
      <c r="L3313">
        <v>45</v>
      </c>
      <c r="M3313" t="b">
        <v>1</v>
      </c>
      <c r="N3313" s="5">
        <f>Table1[[#This Row],[pledged]]/Table1[[#This Row],[backers_count]]</f>
        <v>61.022222222222226</v>
      </c>
      <c r="O3313" s="1">
        <f t="shared" si="155"/>
        <v>110</v>
      </c>
      <c r="P3313" s="5" t="s">
        <v>8270</v>
      </c>
      <c r="Q3313" s="1" t="s">
        <v>8318</v>
      </c>
      <c r="R3313" s="1" t="s">
        <v>8319</v>
      </c>
      <c r="S3313" s="9">
        <f t="shared" si="153"/>
        <v>42264.29178240741</v>
      </c>
      <c r="T3313" s="11">
        <f t="shared" si="154"/>
        <v>42294.29178240741</v>
      </c>
      <c r="U3313" s="12" t="str">
        <f>TEXT(Table1[[#This Row],[Date Created Conversion (Launched at)]],"mmmm")</f>
        <v>September</v>
      </c>
      <c r="V3313" s="12">
        <f>YEAR(Table1[[#This Row],[Date Created Conversion (Launched at)]])</f>
        <v>2015</v>
      </c>
    </row>
    <row r="3314" spans="1:22" ht="43" x14ac:dyDescent="0.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 s="8">
        <v>1478901600</v>
      </c>
      <c r="J3314" s="8">
        <v>1477077946</v>
      </c>
      <c r="K3314" t="b">
        <v>0</v>
      </c>
      <c r="L3314">
        <v>41</v>
      </c>
      <c r="M3314" t="b">
        <v>1</v>
      </c>
      <c r="N3314" s="5">
        <f>Table1[[#This Row],[pledged]]/Table1[[#This Row],[backers_count]]</f>
        <v>61</v>
      </c>
      <c r="O3314" s="1">
        <f t="shared" si="155"/>
        <v>100</v>
      </c>
      <c r="P3314" s="5" t="s">
        <v>8270</v>
      </c>
      <c r="Q3314" s="1" t="s">
        <v>8318</v>
      </c>
      <c r="R3314" s="1" t="s">
        <v>8319</v>
      </c>
      <c r="S3314" s="9">
        <f t="shared" si="153"/>
        <v>42664.809560185182</v>
      </c>
      <c r="T3314" s="11">
        <f t="shared" si="154"/>
        <v>42685.916666666672</v>
      </c>
      <c r="U3314" s="12" t="str">
        <f>TEXT(Table1[[#This Row],[Date Created Conversion (Launched at)]],"mmmm")</f>
        <v>October</v>
      </c>
      <c r="V3314" s="12">
        <f>YEAR(Table1[[#This Row],[Date Created Conversion (Launched at)]])</f>
        <v>2016</v>
      </c>
    </row>
    <row r="3315" spans="1:22" ht="43" x14ac:dyDescent="0.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 s="8">
        <v>1453856400</v>
      </c>
      <c r="J3315" s="8">
        <v>1452664317</v>
      </c>
      <c r="K3315" t="b">
        <v>0</v>
      </c>
      <c r="L3315">
        <v>29</v>
      </c>
      <c r="M3315" t="b">
        <v>1</v>
      </c>
      <c r="N3315" s="5">
        <f>Table1[[#This Row],[pledged]]/Table1[[#This Row],[backers_count]]</f>
        <v>80.034482758620683</v>
      </c>
      <c r="O3315" s="1">
        <f t="shared" si="155"/>
        <v>116</v>
      </c>
      <c r="P3315" s="5" t="s">
        <v>8270</v>
      </c>
      <c r="Q3315" s="1" t="s">
        <v>8318</v>
      </c>
      <c r="R3315" s="1" t="s">
        <v>8319</v>
      </c>
      <c r="S3315" s="9">
        <f t="shared" si="153"/>
        <v>42382.244409722218</v>
      </c>
      <c r="T3315" s="11">
        <f t="shared" si="154"/>
        <v>42396.041666666672</v>
      </c>
      <c r="U3315" s="12" t="str">
        <f>TEXT(Table1[[#This Row],[Date Created Conversion (Launched at)]],"mmmm")</f>
        <v>January</v>
      </c>
      <c r="V3315" s="12">
        <f>YEAR(Table1[[#This Row],[Date Created Conversion (Launched at)]])</f>
        <v>2016</v>
      </c>
    </row>
    <row r="3316" spans="1:22" ht="43" x14ac:dyDescent="0.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 s="8">
        <v>1431115500</v>
      </c>
      <c r="J3316" s="8">
        <v>1428733511</v>
      </c>
      <c r="K3316" t="b">
        <v>0</v>
      </c>
      <c r="L3316">
        <v>58</v>
      </c>
      <c r="M3316" t="b">
        <v>1</v>
      </c>
      <c r="N3316" s="5">
        <f>Table1[[#This Row],[pledged]]/Table1[[#This Row],[backers_count]]</f>
        <v>29.068965517241381</v>
      </c>
      <c r="O3316" s="1">
        <f t="shared" si="155"/>
        <v>211</v>
      </c>
      <c r="P3316" s="5" t="s">
        <v>8270</v>
      </c>
      <c r="Q3316" s="1" t="s">
        <v>8318</v>
      </c>
      <c r="R3316" s="1" t="s">
        <v>8319</v>
      </c>
      <c r="S3316" s="9">
        <f t="shared" si="153"/>
        <v>42105.267488425925</v>
      </c>
      <c r="T3316" s="11">
        <f t="shared" si="154"/>
        <v>42132.836805555555</v>
      </c>
      <c r="U3316" s="12" t="str">
        <f>TEXT(Table1[[#This Row],[Date Created Conversion (Launched at)]],"mmmm")</f>
        <v>April</v>
      </c>
      <c r="V3316" s="12">
        <f>YEAR(Table1[[#This Row],[Date Created Conversion (Launched at)]])</f>
        <v>2015</v>
      </c>
    </row>
    <row r="3317" spans="1:22" ht="43" x14ac:dyDescent="0.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 s="8">
        <v>1462519041</v>
      </c>
      <c r="J3317" s="8">
        <v>1459927041</v>
      </c>
      <c r="K3317" t="b">
        <v>0</v>
      </c>
      <c r="L3317">
        <v>89</v>
      </c>
      <c r="M3317" t="b">
        <v>1</v>
      </c>
      <c r="N3317" s="5">
        <f>Table1[[#This Row],[pledged]]/Table1[[#This Row],[backers_count]]</f>
        <v>49.438202247191015</v>
      </c>
      <c r="O3317" s="1">
        <f t="shared" si="155"/>
        <v>110</v>
      </c>
      <c r="P3317" s="5" t="s">
        <v>8270</v>
      </c>
      <c r="Q3317" s="1" t="s">
        <v>8318</v>
      </c>
      <c r="R3317" s="1" t="s">
        <v>8319</v>
      </c>
      <c r="S3317" s="9">
        <f t="shared" si="153"/>
        <v>42466.303715277776</v>
      </c>
      <c r="T3317" s="11">
        <f t="shared" si="154"/>
        <v>42496.303715277776</v>
      </c>
      <c r="U3317" s="12" t="str">
        <f>TEXT(Table1[[#This Row],[Date Created Conversion (Launched at)]],"mmmm")</f>
        <v>April</v>
      </c>
      <c r="V3317" s="12">
        <f>YEAR(Table1[[#This Row],[Date Created Conversion (Launched at)]])</f>
        <v>2016</v>
      </c>
    </row>
    <row r="3318" spans="1:22" ht="71.7" x14ac:dyDescent="0.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 s="8">
        <v>1407506040</v>
      </c>
      <c r="J3318" s="8">
        <v>1404680075</v>
      </c>
      <c r="K3318" t="b">
        <v>0</v>
      </c>
      <c r="L3318">
        <v>125</v>
      </c>
      <c r="M3318" t="b">
        <v>1</v>
      </c>
      <c r="N3318" s="5">
        <f>Table1[[#This Row],[pledged]]/Table1[[#This Row],[backers_count]]</f>
        <v>93.977440000000001</v>
      </c>
      <c r="O3318" s="1">
        <f t="shared" si="155"/>
        <v>100</v>
      </c>
      <c r="P3318" s="5" t="s">
        <v>8270</v>
      </c>
      <c r="Q3318" s="1" t="s">
        <v>8318</v>
      </c>
      <c r="R3318" s="1" t="s">
        <v>8319</v>
      </c>
      <c r="S3318" s="9">
        <f t="shared" si="153"/>
        <v>41826.871238425927</v>
      </c>
      <c r="T3318" s="11">
        <f t="shared" si="154"/>
        <v>41859.579166666663</v>
      </c>
      <c r="U3318" s="12" t="str">
        <f>TEXT(Table1[[#This Row],[Date Created Conversion (Launched at)]],"mmmm")</f>
        <v>July</v>
      </c>
      <c r="V3318" s="12">
        <f>YEAR(Table1[[#This Row],[Date Created Conversion (Launched at)]])</f>
        <v>2014</v>
      </c>
    </row>
    <row r="3319" spans="1:22" ht="43" x14ac:dyDescent="0.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 s="8">
        <v>1465347424</v>
      </c>
      <c r="J3319" s="8">
        <v>1462755424</v>
      </c>
      <c r="K3319" t="b">
        <v>0</v>
      </c>
      <c r="L3319">
        <v>18</v>
      </c>
      <c r="M3319" t="b">
        <v>1</v>
      </c>
      <c r="N3319" s="5">
        <f>Table1[[#This Row],[pledged]]/Table1[[#This Row],[backers_count]]</f>
        <v>61.944444444444443</v>
      </c>
      <c r="O3319" s="1">
        <f t="shared" si="155"/>
        <v>106</v>
      </c>
      <c r="P3319" s="5" t="s">
        <v>8270</v>
      </c>
      <c r="Q3319" s="1" t="s">
        <v>8318</v>
      </c>
      <c r="R3319" s="1" t="s">
        <v>8319</v>
      </c>
      <c r="S3319" s="9">
        <f t="shared" si="153"/>
        <v>42499.039629629631</v>
      </c>
      <c r="T3319" s="11">
        <f t="shared" si="154"/>
        <v>42529.039629629631</v>
      </c>
      <c r="U3319" s="12" t="str">
        <f>TEXT(Table1[[#This Row],[Date Created Conversion (Launched at)]],"mmmm")</f>
        <v>May</v>
      </c>
      <c r="V3319" s="12">
        <f>YEAR(Table1[[#This Row],[Date Created Conversion (Launched at)]])</f>
        <v>2016</v>
      </c>
    </row>
    <row r="3320" spans="1:22" ht="28.7" x14ac:dyDescent="0.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 s="8">
        <v>1460341800</v>
      </c>
      <c r="J3320" s="8">
        <v>1456902893</v>
      </c>
      <c r="K3320" t="b">
        <v>0</v>
      </c>
      <c r="L3320">
        <v>32</v>
      </c>
      <c r="M3320" t="b">
        <v>1</v>
      </c>
      <c r="N3320" s="5">
        <f>Table1[[#This Row],[pledged]]/Table1[[#This Row],[backers_count]]</f>
        <v>78.5</v>
      </c>
      <c r="O3320" s="1">
        <f t="shared" si="155"/>
        <v>126</v>
      </c>
      <c r="P3320" s="5" t="s">
        <v>8270</v>
      </c>
      <c r="Q3320" s="1" t="s">
        <v>8318</v>
      </c>
      <c r="R3320" s="1" t="s">
        <v>8319</v>
      </c>
      <c r="S3320" s="9">
        <f t="shared" si="153"/>
        <v>42431.302002314813</v>
      </c>
      <c r="T3320" s="11">
        <f t="shared" si="154"/>
        <v>42471.104166666672</v>
      </c>
      <c r="U3320" s="12" t="str">
        <f>TEXT(Table1[[#This Row],[Date Created Conversion (Launched at)]],"mmmm")</f>
        <v>March</v>
      </c>
      <c r="V3320" s="12">
        <f>YEAR(Table1[[#This Row],[Date Created Conversion (Launched at)]])</f>
        <v>2016</v>
      </c>
    </row>
    <row r="3321" spans="1:22" ht="43" x14ac:dyDescent="0.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 s="8">
        <v>1422712986</v>
      </c>
      <c r="J3321" s="8">
        <v>1418824986</v>
      </c>
      <c r="K3321" t="b">
        <v>0</v>
      </c>
      <c r="L3321">
        <v>16</v>
      </c>
      <c r="M3321" t="b">
        <v>1</v>
      </c>
      <c r="N3321" s="5">
        <f>Table1[[#This Row],[pledged]]/Table1[[#This Row],[backers_count]]</f>
        <v>33.75</v>
      </c>
      <c r="O3321" s="1">
        <f t="shared" si="155"/>
        <v>108</v>
      </c>
      <c r="P3321" s="5" t="s">
        <v>8270</v>
      </c>
      <c r="Q3321" s="1" t="s">
        <v>8318</v>
      </c>
      <c r="R3321" s="1" t="s">
        <v>8319</v>
      </c>
      <c r="S3321" s="9">
        <f t="shared" si="153"/>
        <v>41990.585486111115</v>
      </c>
      <c r="T3321" s="11">
        <f t="shared" si="154"/>
        <v>42035.585486111115</v>
      </c>
      <c r="U3321" s="12" t="str">
        <f>TEXT(Table1[[#This Row],[Date Created Conversion (Launched at)]],"mmmm")</f>
        <v>December</v>
      </c>
      <c r="V3321" s="12">
        <f>YEAR(Table1[[#This Row],[Date Created Conversion (Launched at)]])</f>
        <v>2014</v>
      </c>
    </row>
    <row r="3322" spans="1:22" ht="43" x14ac:dyDescent="0.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 s="8">
        <v>1466557557</v>
      </c>
      <c r="J3322" s="8">
        <v>1463965557</v>
      </c>
      <c r="K3322" t="b">
        <v>0</v>
      </c>
      <c r="L3322">
        <v>38</v>
      </c>
      <c r="M3322" t="b">
        <v>1</v>
      </c>
      <c r="N3322" s="5">
        <f>Table1[[#This Row],[pledged]]/Table1[[#This Row],[backers_count]]</f>
        <v>66.44736842105263</v>
      </c>
      <c r="O3322" s="1">
        <f t="shared" si="155"/>
        <v>101</v>
      </c>
      <c r="P3322" s="5" t="s">
        <v>8270</v>
      </c>
      <c r="Q3322" s="1" t="s">
        <v>8318</v>
      </c>
      <c r="R3322" s="1" t="s">
        <v>8319</v>
      </c>
      <c r="S3322" s="9">
        <f t="shared" si="153"/>
        <v>42513.045798611114</v>
      </c>
      <c r="T3322" s="11">
        <f t="shared" si="154"/>
        <v>42543.045798611114</v>
      </c>
      <c r="U3322" s="12" t="str">
        <f>TEXT(Table1[[#This Row],[Date Created Conversion (Launched at)]],"mmmm")</f>
        <v>May</v>
      </c>
      <c r="V3322" s="12">
        <f>YEAR(Table1[[#This Row],[Date Created Conversion (Launched at)]])</f>
        <v>2016</v>
      </c>
    </row>
    <row r="3323" spans="1:22" ht="43" x14ac:dyDescent="0.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 s="8">
        <v>1413431940</v>
      </c>
      <c r="J3323" s="8">
        <v>1412216665</v>
      </c>
      <c r="K3323" t="b">
        <v>0</v>
      </c>
      <c r="L3323">
        <v>15</v>
      </c>
      <c r="M3323" t="b">
        <v>1</v>
      </c>
      <c r="N3323" s="5">
        <f>Table1[[#This Row],[pledged]]/Table1[[#This Row],[backers_count]]</f>
        <v>35.799999999999997</v>
      </c>
      <c r="O3323" s="1">
        <f t="shared" si="155"/>
        <v>107</v>
      </c>
      <c r="P3323" s="5" t="s">
        <v>8270</v>
      </c>
      <c r="Q3323" s="1" t="s">
        <v>8318</v>
      </c>
      <c r="R3323" s="1" t="s">
        <v>8319</v>
      </c>
      <c r="S3323" s="9">
        <f t="shared" si="153"/>
        <v>41914.100289351853</v>
      </c>
      <c r="T3323" s="11">
        <f t="shared" si="154"/>
        <v>41928.165972222225</v>
      </c>
      <c r="U3323" s="12" t="str">
        <f>TEXT(Table1[[#This Row],[Date Created Conversion (Launched at)]],"mmmm")</f>
        <v>October</v>
      </c>
      <c r="V3323" s="12">
        <f>YEAR(Table1[[#This Row],[Date Created Conversion (Launched at)]])</f>
        <v>2014</v>
      </c>
    </row>
    <row r="3324" spans="1:22" ht="43" x14ac:dyDescent="0.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 s="8">
        <v>1466567700</v>
      </c>
      <c r="J3324" s="8">
        <v>1464653696</v>
      </c>
      <c r="K3324" t="b">
        <v>0</v>
      </c>
      <c r="L3324">
        <v>23</v>
      </c>
      <c r="M3324" t="b">
        <v>1</v>
      </c>
      <c r="N3324" s="5">
        <f>Table1[[#This Row],[pledged]]/Table1[[#This Row],[backers_count]]</f>
        <v>145.65217391304347</v>
      </c>
      <c r="O3324" s="1">
        <f t="shared" si="155"/>
        <v>102</v>
      </c>
      <c r="P3324" s="5" t="s">
        <v>8270</v>
      </c>
      <c r="Q3324" s="1" t="s">
        <v>8318</v>
      </c>
      <c r="R3324" s="1" t="s">
        <v>8319</v>
      </c>
      <c r="S3324" s="9">
        <f t="shared" si="153"/>
        <v>42521.010370370372</v>
      </c>
      <c r="T3324" s="11">
        <f t="shared" si="154"/>
        <v>42543.163194444445</v>
      </c>
      <c r="U3324" s="12" t="str">
        <f>TEXT(Table1[[#This Row],[Date Created Conversion (Launched at)]],"mmmm")</f>
        <v>May</v>
      </c>
      <c r="V3324" s="12">
        <f>YEAR(Table1[[#This Row],[Date Created Conversion (Launched at)]])</f>
        <v>2016</v>
      </c>
    </row>
    <row r="3325" spans="1:22" ht="43" x14ac:dyDescent="0.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 s="8">
        <v>1474793208</v>
      </c>
      <c r="J3325" s="8">
        <v>1472201208</v>
      </c>
      <c r="K3325" t="b">
        <v>0</v>
      </c>
      <c r="L3325">
        <v>49</v>
      </c>
      <c r="M3325" t="b">
        <v>1</v>
      </c>
      <c r="N3325" s="5">
        <f>Table1[[#This Row],[pledged]]/Table1[[#This Row],[backers_count]]</f>
        <v>25.693877551020407</v>
      </c>
      <c r="O3325" s="1">
        <f t="shared" si="155"/>
        <v>126</v>
      </c>
      <c r="P3325" s="5" t="s">
        <v>8270</v>
      </c>
      <c r="Q3325" s="1" t="s">
        <v>8318</v>
      </c>
      <c r="R3325" s="1" t="s">
        <v>8319</v>
      </c>
      <c r="S3325" s="9">
        <f t="shared" si="153"/>
        <v>42608.36583333333</v>
      </c>
      <c r="T3325" s="11">
        <f t="shared" si="154"/>
        <v>42638.36583333333</v>
      </c>
      <c r="U3325" s="12" t="str">
        <f>TEXT(Table1[[#This Row],[Date Created Conversion (Launched at)]],"mmmm")</f>
        <v>August</v>
      </c>
      <c r="V3325" s="12">
        <f>YEAR(Table1[[#This Row],[Date Created Conversion (Launched at)]])</f>
        <v>2016</v>
      </c>
    </row>
    <row r="3326" spans="1:22" ht="43" x14ac:dyDescent="0.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 s="8">
        <v>1465135190</v>
      </c>
      <c r="J3326" s="8">
        <v>1463925590</v>
      </c>
      <c r="K3326" t="b">
        <v>0</v>
      </c>
      <c r="L3326">
        <v>10</v>
      </c>
      <c r="M3326" t="b">
        <v>1</v>
      </c>
      <c r="N3326" s="5">
        <f>Table1[[#This Row],[pledged]]/Table1[[#This Row],[backers_count]]</f>
        <v>152.5</v>
      </c>
      <c r="O3326" s="1">
        <f t="shared" si="155"/>
        <v>102</v>
      </c>
      <c r="P3326" s="5" t="s">
        <v>8270</v>
      </c>
      <c r="Q3326" s="1" t="s">
        <v>8318</v>
      </c>
      <c r="R3326" s="1" t="s">
        <v>8319</v>
      </c>
      <c r="S3326" s="9">
        <f t="shared" si="153"/>
        <v>42512.58321759259</v>
      </c>
      <c r="T3326" s="11">
        <f t="shared" si="154"/>
        <v>42526.58321759259</v>
      </c>
      <c r="U3326" s="12" t="str">
        <f>TEXT(Table1[[#This Row],[Date Created Conversion (Launched at)]],"mmmm")</f>
        <v>May</v>
      </c>
      <c r="V3326" s="12">
        <f>YEAR(Table1[[#This Row],[Date Created Conversion (Launched at)]])</f>
        <v>2016</v>
      </c>
    </row>
    <row r="3327" spans="1:22" ht="43" x14ac:dyDescent="0.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 s="8">
        <v>1428256277</v>
      </c>
      <c r="J3327" s="8">
        <v>1425235877</v>
      </c>
      <c r="K3327" t="b">
        <v>0</v>
      </c>
      <c r="L3327">
        <v>15</v>
      </c>
      <c r="M3327" t="b">
        <v>1</v>
      </c>
      <c r="N3327" s="5">
        <f>Table1[[#This Row],[pledged]]/Table1[[#This Row],[backers_count]]</f>
        <v>30</v>
      </c>
      <c r="O3327" s="1">
        <f t="shared" si="155"/>
        <v>113</v>
      </c>
      <c r="P3327" s="5" t="s">
        <v>8270</v>
      </c>
      <c r="Q3327" s="1" t="s">
        <v>8318</v>
      </c>
      <c r="R3327" s="1" t="s">
        <v>8319</v>
      </c>
      <c r="S3327" s="9">
        <f t="shared" si="153"/>
        <v>42064.785613425927</v>
      </c>
      <c r="T3327" s="11">
        <f t="shared" si="154"/>
        <v>42099.743946759263</v>
      </c>
      <c r="U3327" s="12" t="str">
        <f>TEXT(Table1[[#This Row],[Date Created Conversion (Launched at)]],"mmmm")</f>
        <v>March</v>
      </c>
      <c r="V3327" s="12">
        <f>YEAR(Table1[[#This Row],[Date Created Conversion (Launched at)]])</f>
        <v>2015</v>
      </c>
    </row>
    <row r="3328" spans="1:22" ht="43" x14ac:dyDescent="0.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 s="8">
        <v>1425830905</v>
      </c>
      <c r="J3328" s="8">
        <v>1423242505</v>
      </c>
      <c r="K3328" t="b">
        <v>0</v>
      </c>
      <c r="L3328">
        <v>57</v>
      </c>
      <c r="M3328" t="b">
        <v>1</v>
      </c>
      <c r="N3328" s="5">
        <f>Table1[[#This Row],[pledged]]/Table1[[#This Row],[backers_count]]</f>
        <v>142.28070175438597</v>
      </c>
      <c r="O3328" s="1">
        <f t="shared" si="155"/>
        <v>101</v>
      </c>
      <c r="P3328" s="5" t="s">
        <v>8270</v>
      </c>
      <c r="Q3328" s="1" t="s">
        <v>8318</v>
      </c>
      <c r="R3328" s="1" t="s">
        <v>8319</v>
      </c>
      <c r="S3328" s="9">
        <f t="shared" si="153"/>
        <v>42041.714178240742</v>
      </c>
      <c r="T3328" s="11">
        <f t="shared" si="154"/>
        <v>42071.67251157407</v>
      </c>
      <c r="U3328" s="12" t="str">
        <f>TEXT(Table1[[#This Row],[Date Created Conversion (Launched at)]],"mmmm")</f>
        <v>February</v>
      </c>
      <c r="V3328" s="12">
        <f>YEAR(Table1[[#This Row],[Date Created Conversion (Launched at)]])</f>
        <v>2015</v>
      </c>
    </row>
    <row r="3329" spans="1:22" ht="43" x14ac:dyDescent="0.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 s="8">
        <v>1462697966</v>
      </c>
      <c r="J3329" s="8">
        <v>1460105966</v>
      </c>
      <c r="K3329" t="b">
        <v>0</v>
      </c>
      <c r="L3329">
        <v>33</v>
      </c>
      <c r="M3329" t="b">
        <v>1</v>
      </c>
      <c r="N3329" s="5">
        <f>Table1[[#This Row],[pledged]]/Table1[[#This Row],[backers_count]]</f>
        <v>24.545454545454547</v>
      </c>
      <c r="O3329" s="1">
        <f t="shared" si="155"/>
        <v>101</v>
      </c>
      <c r="P3329" s="5" t="s">
        <v>8270</v>
      </c>
      <c r="Q3329" s="1" t="s">
        <v>8318</v>
      </c>
      <c r="R3329" s="1" t="s">
        <v>8319</v>
      </c>
      <c r="S3329" s="9">
        <f t="shared" si="153"/>
        <v>42468.374606481477</v>
      </c>
      <c r="T3329" s="11">
        <f t="shared" si="154"/>
        <v>42498.374606481477</v>
      </c>
      <c r="U3329" s="12" t="str">
        <f>TEXT(Table1[[#This Row],[Date Created Conversion (Launched at)]],"mmmm")</f>
        <v>April</v>
      </c>
      <c r="V3329" s="12">
        <f>YEAR(Table1[[#This Row],[Date Created Conversion (Launched at)]])</f>
        <v>2016</v>
      </c>
    </row>
    <row r="3330" spans="1:22" ht="43" x14ac:dyDescent="0.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 s="8">
        <v>1404522000</v>
      </c>
      <c r="J3330" s="8">
        <v>1404308883</v>
      </c>
      <c r="K3330" t="b">
        <v>0</v>
      </c>
      <c r="L3330">
        <v>9</v>
      </c>
      <c r="M3330" t="b">
        <v>1</v>
      </c>
      <c r="N3330" s="5">
        <f>Table1[[#This Row],[pledged]]/Table1[[#This Row],[backers_count]]</f>
        <v>292.77777777777777</v>
      </c>
      <c r="O3330" s="1">
        <f t="shared" si="155"/>
        <v>146</v>
      </c>
      <c r="P3330" s="5" t="s">
        <v>8270</v>
      </c>
      <c r="Q3330" s="1" t="s">
        <v>8318</v>
      </c>
      <c r="R3330" s="1" t="s">
        <v>8319</v>
      </c>
      <c r="S3330" s="9">
        <f t="shared" ref="S3330:S3393" si="156">(J3330/86400)+DATE(1970,1,1)</f>
        <v>41822.57503472222</v>
      </c>
      <c r="T3330" s="11">
        <f t="shared" ref="T3330:T3393" si="157">(I3330/86400)+DATE(1970,1,1)</f>
        <v>41825.041666666664</v>
      </c>
      <c r="U3330" s="12" t="str">
        <f>TEXT(Table1[[#This Row],[Date Created Conversion (Launched at)]],"mmmm")</f>
        <v>July</v>
      </c>
      <c r="V3330" s="12">
        <f>YEAR(Table1[[#This Row],[Date Created Conversion (Launched at)]])</f>
        <v>2014</v>
      </c>
    </row>
    <row r="3331" spans="1:22" ht="43" x14ac:dyDescent="0.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 s="8">
        <v>1406502000</v>
      </c>
      <c r="J3331" s="8">
        <v>1405583108</v>
      </c>
      <c r="K3331" t="b">
        <v>0</v>
      </c>
      <c r="L3331">
        <v>26</v>
      </c>
      <c r="M3331" t="b">
        <v>1</v>
      </c>
      <c r="N3331" s="5">
        <f>Table1[[#This Row],[pledged]]/Table1[[#This Row],[backers_count]]</f>
        <v>44.92307692307692</v>
      </c>
      <c r="O3331" s="1">
        <f t="shared" ref="O3331:O3394" si="158">ROUND(($E3331/$D3331)*100,0)</f>
        <v>117</v>
      </c>
      <c r="P3331" s="5" t="s">
        <v>8270</v>
      </c>
      <c r="Q3331" s="1" t="s">
        <v>8318</v>
      </c>
      <c r="R3331" s="1" t="s">
        <v>8319</v>
      </c>
      <c r="S3331" s="9">
        <f t="shared" si="156"/>
        <v>41837.323009259257</v>
      </c>
      <c r="T3331" s="11">
        <f t="shared" si="157"/>
        <v>41847.958333333336</v>
      </c>
      <c r="U3331" s="12" t="str">
        <f>TEXT(Table1[[#This Row],[Date Created Conversion (Launched at)]],"mmmm")</f>
        <v>July</v>
      </c>
      <c r="V3331" s="12">
        <f>YEAR(Table1[[#This Row],[Date Created Conversion (Launched at)]])</f>
        <v>2014</v>
      </c>
    </row>
    <row r="3332" spans="1:22" ht="43" x14ac:dyDescent="0.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 s="8">
        <v>1427919468</v>
      </c>
      <c r="J3332" s="8">
        <v>1425331068</v>
      </c>
      <c r="K3332" t="b">
        <v>0</v>
      </c>
      <c r="L3332">
        <v>69</v>
      </c>
      <c r="M3332" t="b">
        <v>1</v>
      </c>
      <c r="N3332" s="5">
        <f>Table1[[#This Row],[pledged]]/Table1[[#This Row],[backers_count]]</f>
        <v>23.10144927536232</v>
      </c>
      <c r="O3332" s="1">
        <f t="shared" si="158"/>
        <v>106</v>
      </c>
      <c r="P3332" s="5" t="s">
        <v>8270</v>
      </c>
      <c r="Q3332" s="1" t="s">
        <v>8318</v>
      </c>
      <c r="R3332" s="1" t="s">
        <v>8319</v>
      </c>
      <c r="S3332" s="9">
        <f t="shared" si="156"/>
        <v>42065.887361111112</v>
      </c>
      <c r="T3332" s="11">
        <f t="shared" si="157"/>
        <v>42095.845694444448</v>
      </c>
      <c r="U3332" s="12" t="str">
        <f>TEXT(Table1[[#This Row],[Date Created Conversion (Launched at)]],"mmmm")</f>
        <v>March</v>
      </c>
      <c r="V3332" s="12">
        <f>YEAR(Table1[[#This Row],[Date Created Conversion (Launched at)]])</f>
        <v>2015</v>
      </c>
    </row>
    <row r="3333" spans="1:22" ht="43" x14ac:dyDescent="0.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 s="8">
        <v>1444149886</v>
      </c>
      <c r="J3333" s="8">
        <v>1441125886</v>
      </c>
      <c r="K3333" t="b">
        <v>0</v>
      </c>
      <c r="L3333">
        <v>65</v>
      </c>
      <c r="M3333" t="b">
        <v>1</v>
      </c>
      <c r="N3333" s="5">
        <f>Table1[[#This Row],[pledged]]/Table1[[#This Row],[backers_count]]</f>
        <v>80.400000000000006</v>
      </c>
      <c r="O3333" s="1">
        <f t="shared" si="158"/>
        <v>105</v>
      </c>
      <c r="P3333" s="5" t="s">
        <v>8270</v>
      </c>
      <c r="Q3333" s="1" t="s">
        <v>8318</v>
      </c>
      <c r="R3333" s="1" t="s">
        <v>8319</v>
      </c>
      <c r="S3333" s="9">
        <f t="shared" si="156"/>
        <v>42248.697754629626</v>
      </c>
      <c r="T3333" s="11">
        <f t="shared" si="157"/>
        <v>42283.697754629626</v>
      </c>
      <c r="U3333" s="12" t="str">
        <f>TEXT(Table1[[#This Row],[Date Created Conversion (Launched at)]],"mmmm")</f>
        <v>September</v>
      </c>
      <c r="V3333" s="12">
        <f>YEAR(Table1[[#This Row],[Date Created Conversion (Launched at)]])</f>
        <v>2015</v>
      </c>
    </row>
    <row r="3334" spans="1:22" ht="43" x14ac:dyDescent="0.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 s="8">
        <v>1405802330</v>
      </c>
      <c r="J3334" s="8">
        <v>1403210330</v>
      </c>
      <c r="K3334" t="b">
        <v>0</v>
      </c>
      <c r="L3334">
        <v>83</v>
      </c>
      <c r="M3334" t="b">
        <v>1</v>
      </c>
      <c r="N3334" s="5">
        <f>Table1[[#This Row],[pledged]]/Table1[[#This Row],[backers_count]]</f>
        <v>72.289156626506028</v>
      </c>
      <c r="O3334" s="1">
        <f t="shared" si="158"/>
        <v>100</v>
      </c>
      <c r="P3334" s="5" t="s">
        <v>8270</v>
      </c>
      <c r="Q3334" s="1" t="s">
        <v>8318</v>
      </c>
      <c r="R3334" s="1" t="s">
        <v>8319</v>
      </c>
      <c r="S3334" s="9">
        <f t="shared" si="156"/>
        <v>41809.860300925924</v>
      </c>
      <c r="T3334" s="11">
        <f t="shared" si="157"/>
        <v>41839.860300925924</v>
      </c>
      <c r="U3334" s="12" t="str">
        <f>TEXT(Table1[[#This Row],[Date Created Conversion (Launched at)]],"mmmm")</f>
        <v>June</v>
      </c>
      <c r="V3334" s="12">
        <f>YEAR(Table1[[#This Row],[Date Created Conversion (Launched at)]])</f>
        <v>2014</v>
      </c>
    </row>
    <row r="3335" spans="1:22" ht="43" x14ac:dyDescent="0.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 s="8">
        <v>1434384880</v>
      </c>
      <c r="J3335" s="8">
        <v>1432484080</v>
      </c>
      <c r="K3335" t="b">
        <v>0</v>
      </c>
      <c r="L3335">
        <v>111</v>
      </c>
      <c r="M3335" t="b">
        <v>1</v>
      </c>
      <c r="N3335" s="5">
        <f>Table1[[#This Row],[pledged]]/Table1[[#This Row],[backers_count]]</f>
        <v>32.972972972972975</v>
      </c>
      <c r="O3335" s="1">
        <f t="shared" si="158"/>
        <v>105</v>
      </c>
      <c r="P3335" s="5" t="s">
        <v>8270</v>
      </c>
      <c r="Q3335" s="1" t="s">
        <v>8318</v>
      </c>
      <c r="R3335" s="1" t="s">
        <v>8319</v>
      </c>
      <c r="S3335" s="9">
        <f t="shared" si="156"/>
        <v>42148.676851851851</v>
      </c>
      <c r="T3335" s="11">
        <f t="shared" si="157"/>
        <v>42170.676851851851</v>
      </c>
      <c r="U3335" s="12" t="str">
        <f>TEXT(Table1[[#This Row],[Date Created Conversion (Launched at)]],"mmmm")</f>
        <v>May</v>
      </c>
      <c r="V3335" s="12">
        <f>YEAR(Table1[[#This Row],[Date Created Conversion (Launched at)]])</f>
        <v>2015</v>
      </c>
    </row>
    <row r="3336" spans="1:22" ht="28.7" x14ac:dyDescent="0.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 s="8">
        <v>1438259422</v>
      </c>
      <c r="J3336" s="8">
        <v>1435667422</v>
      </c>
      <c r="K3336" t="b">
        <v>0</v>
      </c>
      <c r="L3336">
        <v>46</v>
      </c>
      <c r="M3336" t="b">
        <v>1</v>
      </c>
      <c r="N3336" s="5">
        <f>Table1[[#This Row],[pledged]]/Table1[[#This Row],[backers_count]]</f>
        <v>116.65217391304348</v>
      </c>
      <c r="O3336" s="1">
        <f t="shared" si="158"/>
        <v>139</v>
      </c>
      <c r="P3336" s="5" t="s">
        <v>8270</v>
      </c>
      <c r="Q3336" s="1" t="s">
        <v>8318</v>
      </c>
      <c r="R3336" s="1" t="s">
        <v>8319</v>
      </c>
      <c r="S3336" s="9">
        <f t="shared" si="156"/>
        <v>42185.521087962959</v>
      </c>
      <c r="T3336" s="11">
        <f t="shared" si="157"/>
        <v>42215.521087962959</v>
      </c>
      <c r="U3336" s="12" t="str">
        <f>TEXT(Table1[[#This Row],[Date Created Conversion (Launched at)]],"mmmm")</f>
        <v>June</v>
      </c>
      <c r="V3336" s="12">
        <f>YEAR(Table1[[#This Row],[Date Created Conversion (Launched at)]])</f>
        <v>2015</v>
      </c>
    </row>
    <row r="3337" spans="1:22" ht="43" x14ac:dyDescent="0.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 s="8">
        <v>1407106800</v>
      </c>
      <c r="J3337" s="8">
        <v>1404749446</v>
      </c>
      <c r="K3337" t="b">
        <v>0</v>
      </c>
      <c r="L3337">
        <v>63</v>
      </c>
      <c r="M3337" t="b">
        <v>1</v>
      </c>
      <c r="N3337" s="5">
        <f>Table1[[#This Row],[pledged]]/Table1[[#This Row],[backers_count]]</f>
        <v>79.61904761904762</v>
      </c>
      <c r="O3337" s="1">
        <f t="shared" si="158"/>
        <v>100</v>
      </c>
      <c r="P3337" s="5" t="s">
        <v>8270</v>
      </c>
      <c r="Q3337" s="1" t="s">
        <v>8318</v>
      </c>
      <c r="R3337" s="1" t="s">
        <v>8319</v>
      </c>
      <c r="S3337" s="9">
        <f t="shared" si="156"/>
        <v>41827.674143518518</v>
      </c>
      <c r="T3337" s="11">
        <f t="shared" si="157"/>
        <v>41854.958333333336</v>
      </c>
      <c r="U3337" s="12" t="str">
        <f>TEXT(Table1[[#This Row],[Date Created Conversion (Launched at)]],"mmmm")</f>
        <v>July</v>
      </c>
      <c r="V3337" s="12">
        <f>YEAR(Table1[[#This Row],[Date Created Conversion (Launched at)]])</f>
        <v>2014</v>
      </c>
    </row>
    <row r="3338" spans="1:22" ht="43" x14ac:dyDescent="0.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 s="8">
        <v>1459845246</v>
      </c>
      <c r="J3338" s="8">
        <v>1457429646</v>
      </c>
      <c r="K3338" t="b">
        <v>0</v>
      </c>
      <c r="L3338">
        <v>9</v>
      </c>
      <c r="M3338" t="b">
        <v>1</v>
      </c>
      <c r="N3338" s="5">
        <f>Table1[[#This Row],[pledged]]/Table1[[#This Row],[backers_count]]</f>
        <v>27.777777777777779</v>
      </c>
      <c r="O3338" s="1">
        <f t="shared" si="158"/>
        <v>100</v>
      </c>
      <c r="P3338" s="5" t="s">
        <v>8270</v>
      </c>
      <c r="Q3338" s="1" t="s">
        <v>8318</v>
      </c>
      <c r="R3338" s="1" t="s">
        <v>8319</v>
      </c>
      <c r="S3338" s="9">
        <f t="shared" si="156"/>
        <v>42437.398680555554</v>
      </c>
      <c r="T3338" s="11">
        <f t="shared" si="157"/>
        <v>42465.35701388889</v>
      </c>
      <c r="U3338" s="12" t="str">
        <f>TEXT(Table1[[#This Row],[Date Created Conversion (Launched at)]],"mmmm")</f>
        <v>March</v>
      </c>
      <c r="V3338" s="12">
        <f>YEAR(Table1[[#This Row],[Date Created Conversion (Launched at)]])</f>
        <v>2016</v>
      </c>
    </row>
    <row r="3339" spans="1:22" ht="43" x14ac:dyDescent="0.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 s="8">
        <v>1412974800</v>
      </c>
      <c r="J3339" s="8">
        <v>1411109167</v>
      </c>
      <c r="K3339" t="b">
        <v>0</v>
      </c>
      <c r="L3339">
        <v>34</v>
      </c>
      <c r="M3339" t="b">
        <v>1</v>
      </c>
      <c r="N3339" s="5">
        <f>Table1[[#This Row],[pledged]]/Table1[[#This Row],[backers_count]]</f>
        <v>81.029411764705884</v>
      </c>
      <c r="O3339" s="1">
        <f t="shared" si="158"/>
        <v>110</v>
      </c>
      <c r="P3339" s="5" t="s">
        <v>8270</v>
      </c>
      <c r="Q3339" s="1" t="s">
        <v>8318</v>
      </c>
      <c r="R3339" s="1" t="s">
        <v>8319</v>
      </c>
      <c r="S3339" s="9">
        <f t="shared" si="156"/>
        <v>41901.282025462962</v>
      </c>
      <c r="T3339" s="11">
        <f t="shared" si="157"/>
        <v>41922.875</v>
      </c>
      <c r="U3339" s="12" t="str">
        <f>TEXT(Table1[[#This Row],[Date Created Conversion (Launched at)]],"mmmm")</f>
        <v>September</v>
      </c>
      <c r="V3339" s="12">
        <f>YEAR(Table1[[#This Row],[Date Created Conversion (Launched at)]])</f>
        <v>2014</v>
      </c>
    </row>
    <row r="3340" spans="1:22" ht="28.7" x14ac:dyDescent="0.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 s="8">
        <v>1487944080</v>
      </c>
      <c r="J3340" s="8">
        <v>1486129680</v>
      </c>
      <c r="K3340" t="b">
        <v>0</v>
      </c>
      <c r="L3340">
        <v>112</v>
      </c>
      <c r="M3340" t="b">
        <v>1</v>
      </c>
      <c r="N3340" s="5">
        <f>Table1[[#This Row],[pledged]]/Table1[[#This Row],[backers_count]]</f>
        <v>136.84821428571428</v>
      </c>
      <c r="O3340" s="1">
        <f t="shared" si="158"/>
        <v>102</v>
      </c>
      <c r="P3340" s="5" t="s">
        <v>8270</v>
      </c>
      <c r="Q3340" s="1" t="s">
        <v>8318</v>
      </c>
      <c r="R3340" s="1" t="s">
        <v>8319</v>
      </c>
      <c r="S3340" s="9">
        <f t="shared" si="156"/>
        <v>42769.574999999997</v>
      </c>
      <c r="T3340" s="11">
        <f t="shared" si="157"/>
        <v>42790.574999999997</v>
      </c>
      <c r="U3340" s="12" t="str">
        <f>TEXT(Table1[[#This Row],[Date Created Conversion (Launched at)]],"mmmm")</f>
        <v>February</v>
      </c>
      <c r="V3340" s="12">
        <f>YEAR(Table1[[#This Row],[Date Created Conversion (Launched at)]])</f>
        <v>2017</v>
      </c>
    </row>
    <row r="3341" spans="1:22" ht="28.7" x14ac:dyDescent="0.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 s="8">
        <v>1469721518</v>
      </c>
      <c r="J3341" s="8">
        <v>1467129518</v>
      </c>
      <c r="K3341" t="b">
        <v>0</v>
      </c>
      <c r="L3341">
        <v>47</v>
      </c>
      <c r="M3341" t="b">
        <v>1</v>
      </c>
      <c r="N3341" s="5">
        <f>Table1[[#This Row],[pledged]]/Table1[[#This Row],[backers_count]]</f>
        <v>177.61702127659575</v>
      </c>
      <c r="O3341" s="1">
        <f t="shared" si="158"/>
        <v>104</v>
      </c>
      <c r="P3341" s="5" t="s">
        <v>8270</v>
      </c>
      <c r="Q3341" s="1" t="s">
        <v>8318</v>
      </c>
      <c r="R3341" s="1" t="s">
        <v>8319</v>
      </c>
      <c r="S3341" s="9">
        <f t="shared" si="156"/>
        <v>42549.665717592594</v>
      </c>
      <c r="T3341" s="11">
        <f t="shared" si="157"/>
        <v>42579.665717592594</v>
      </c>
      <c r="U3341" s="12" t="str">
        <f>TEXT(Table1[[#This Row],[Date Created Conversion (Launched at)]],"mmmm")</f>
        <v>June</v>
      </c>
      <c r="V3341" s="12">
        <f>YEAR(Table1[[#This Row],[Date Created Conversion (Launched at)]])</f>
        <v>2016</v>
      </c>
    </row>
    <row r="3342" spans="1:22" ht="43" x14ac:dyDescent="0.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 s="8">
        <v>1481066554</v>
      </c>
      <c r="J3342" s="8">
        <v>1478906554</v>
      </c>
      <c r="K3342" t="b">
        <v>0</v>
      </c>
      <c r="L3342">
        <v>38</v>
      </c>
      <c r="M3342" t="b">
        <v>1</v>
      </c>
      <c r="N3342" s="5">
        <f>Table1[[#This Row],[pledged]]/Table1[[#This Row],[backers_count]]</f>
        <v>109.07894736842105</v>
      </c>
      <c r="O3342" s="1">
        <f t="shared" si="158"/>
        <v>138</v>
      </c>
      <c r="P3342" s="5" t="s">
        <v>8270</v>
      </c>
      <c r="Q3342" s="1" t="s">
        <v>8318</v>
      </c>
      <c r="R3342" s="1" t="s">
        <v>8319</v>
      </c>
      <c r="S3342" s="9">
        <f t="shared" si="156"/>
        <v>42685.974004629628</v>
      </c>
      <c r="T3342" s="11">
        <f t="shared" si="157"/>
        <v>42710.974004629628</v>
      </c>
      <c r="U3342" s="12" t="str">
        <f>TEXT(Table1[[#This Row],[Date Created Conversion (Launched at)]],"mmmm")</f>
        <v>November</v>
      </c>
      <c r="V3342" s="12">
        <f>YEAR(Table1[[#This Row],[Date Created Conversion (Launched at)]])</f>
        <v>2016</v>
      </c>
    </row>
    <row r="3343" spans="1:22" ht="43" x14ac:dyDescent="0.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 s="8">
        <v>1465750800</v>
      </c>
      <c r="J3343" s="8">
        <v>1463771421</v>
      </c>
      <c r="K3343" t="b">
        <v>0</v>
      </c>
      <c r="L3343">
        <v>28</v>
      </c>
      <c r="M3343" t="b">
        <v>1</v>
      </c>
      <c r="N3343" s="5">
        <f>Table1[[#This Row],[pledged]]/Table1[[#This Row],[backers_count]]</f>
        <v>119.64285714285714</v>
      </c>
      <c r="O3343" s="1">
        <f t="shared" si="158"/>
        <v>100</v>
      </c>
      <c r="P3343" s="5" t="s">
        <v>8270</v>
      </c>
      <c r="Q3343" s="1" t="s">
        <v>8318</v>
      </c>
      <c r="R3343" s="1" t="s">
        <v>8319</v>
      </c>
      <c r="S3343" s="9">
        <f t="shared" si="156"/>
        <v>42510.798854166671</v>
      </c>
      <c r="T3343" s="11">
        <f t="shared" si="157"/>
        <v>42533.708333333328</v>
      </c>
      <c r="U3343" s="12" t="str">
        <f>TEXT(Table1[[#This Row],[Date Created Conversion (Launched at)]],"mmmm")</f>
        <v>May</v>
      </c>
      <c r="V3343" s="12">
        <f>YEAR(Table1[[#This Row],[Date Created Conversion (Launched at)]])</f>
        <v>2016</v>
      </c>
    </row>
    <row r="3344" spans="1:22" ht="28.7" x14ac:dyDescent="0.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 s="8">
        <v>1427864340</v>
      </c>
      <c r="J3344" s="8">
        <v>1425020810</v>
      </c>
      <c r="K3344" t="b">
        <v>0</v>
      </c>
      <c r="L3344">
        <v>78</v>
      </c>
      <c r="M3344" t="b">
        <v>1</v>
      </c>
      <c r="N3344" s="5">
        <f>Table1[[#This Row],[pledged]]/Table1[[#This Row],[backers_count]]</f>
        <v>78.205128205128204</v>
      </c>
      <c r="O3344" s="1">
        <f t="shared" si="158"/>
        <v>102</v>
      </c>
      <c r="P3344" s="5" t="s">
        <v>8270</v>
      </c>
      <c r="Q3344" s="1" t="s">
        <v>8318</v>
      </c>
      <c r="R3344" s="1" t="s">
        <v>8319</v>
      </c>
      <c r="S3344" s="9">
        <f t="shared" si="156"/>
        <v>42062.296412037038</v>
      </c>
      <c r="T3344" s="11">
        <f t="shared" si="157"/>
        <v>42095.207638888889</v>
      </c>
      <c r="U3344" s="12" t="str">
        <f>TEXT(Table1[[#This Row],[Date Created Conversion (Launched at)]],"mmmm")</f>
        <v>February</v>
      </c>
      <c r="V3344" s="12">
        <f>YEAR(Table1[[#This Row],[Date Created Conversion (Launched at)]])</f>
        <v>2015</v>
      </c>
    </row>
    <row r="3345" spans="1:22" ht="43" x14ac:dyDescent="0.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 s="8">
        <v>1460553480</v>
      </c>
      <c r="J3345" s="8">
        <v>1458770384</v>
      </c>
      <c r="K3345" t="b">
        <v>0</v>
      </c>
      <c r="L3345">
        <v>23</v>
      </c>
      <c r="M3345" t="b">
        <v>1</v>
      </c>
      <c r="N3345" s="5">
        <f>Table1[[#This Row],[pledged]]/Table1[[#This Row],[backers_count]]</f>
        <v>52.173913043478258</v>
      </c>
      <c r="O3345" s="1">
        <f t="shared" si="158"/>
        <v>171</v>
      </c>
      <c r="P3345" s="5" t="s">
        <v>8270</v>
      </c>
      <c r="Q3345" s="1" t="s">
        <v>8318</v>
      </c>
      <c r="R3345" s="1" t="s">
        <v>8319</v>
      </c>
      <c r="S3345" s="9">
        <f t="shared" si="156"/>
        <v>42452.916481481487</v>
      </c>
      <c r="T3345" s="11">
        <f t="shared" si="157"/>
        <v>42473.554166666669</v>
      </c>
      <c r="U3345" s="12" t="str">
        <f>TEXT(Table1[[#This Row],[Date Created Conversion (Launched at)]],"mmmm")</f>
        <v>March</v>
      </c>
      <c r="V3345" s="12">
        <f>YEAR(Table1[[#This Row],[Date Created Conversion (Launched at)]])</f>
        <v>2016</v>
      </c>
    </row>
    <row r="3346" spans="1:22" ht="43" x14ac:dyDescent="0.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 s="8">
        <v>1409374093</v>
      </c>
      <c r="J3346" s="8">
        <v>1406782093</v>
      </c>
      <c r="K3346" t="b">
        <v>0</v>
      </c>
      <c r="L3346">
        <v>40</v>
      </c>
      <c r="M3346" t="b">
        <v>1</v>
      </c>
      <c r="N3346" s="5">
        <f>Table1[[#This Row],[pledged]]/Table1[[#This Row],[backers_count]]</f>
        <v>114.125</v>
      </c>
      <c r="O3346" s="1">
        <f t="shared" si="158"/>
        <v>101</v>
      </c>
      <c r="P3346" s="5" t="s">
        <v>8270</v>
      </c>
      <c r="Q3346" s="1" t="s">
        <v>8318</v>
      </c>
      <c r="R3346" s="1" t="s">
        <v>8319</v>
      </c>
      <c r="S3346" s="9">
        <f t="shared" si="156"/>
        <v>41851.200150462959</v>
      </c>
      <c r="T3346" s="11">
        <f t="shared" si="157"/>
        <v>41881.200150462959</v>
      </c>
      <c r="U3346" s="12" t="str">
        <f>TEXT(Table1[[#This Row],[Date Created Conversion (Launched at)]],"mmmm")</f>
        <v>July</v>
      </c>
      <c r="V3346" s="12">
        <f>YEAR(Table1[[#This Row],[Date Created Conversion (Launched at)]])</f>
        <v>2014</v>
      </c>
    </row>
    <row r="3347" spans="1:22" ht="43" x14ac:dyDescent="0.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 s="8">
        <v>1429317420</v>
      </c>
      <c r="J3347" s="8">
        <v>1424226768</v>
      </c>
      <c r="K3347" t="b">
        <v>0</v>
      </c>
      <c r="L3347">
        <v>13</v>
      </c>
      <c r="M3347" t="b">
        <v>1</v>
      </c>
      <c r="N3347" s="5">
        <f>Table1[[#This Row],[pledged]]/Table1[[#This Row],[backers_count]]</f>
        <v>50</v>
      </c>
      <c r="O3347" s="1">
        <f t="shared" si="158"/>
        <v>130</v>
      </c>
      <c r="P3347" s="5" t="s">
        <v>8270</v>
      </c>
      <c r="Q3347" s="1" t="s">
        <v>8318</v>
      </c>
      <c r="R3347" s="1" t="s">
        <v>8319</v>
      </c>
      <c r="S3347" s="9">
        <f t="shared" si="156"/>
        <v>42053.106111111112</v>
      </c>
      <c r="T3347" s="11">
        <f t="shared" si="157"/>
        <v>42112.025694444441</v>
      </c>
      <c r="U3347" s="12" t="str">
        <f>TEXT(Table1[[#This Row],[Date Created Conversion (Launched at)]],"mmmm")</f>
        <v>February</v>
      </c>
      <c r="V3347" s="12">
        <f>YEAR(Table1[[#This Row],[Date Created Conversion (Launched at)]])</f>
        <v>2015</v>
      </c>
    </row>
    <row r="3348" spans="1:22" ht="43" x14ac:dyDescent="0.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 s="8">
        <v>1424910910</v>
      </c>
      <c r="J3348" s="8">
        <v>1424306110</v>
      </c>
      <c r="K3348" t="b">
        <v>0</v>
      </c>
      <c r="L3348">
        <v>18</v>
      </c>
      <c r="M3348" t="b">
        <v>1</v>
      </c>
      <c r="N3348" s="5">
        <f>Table1[[#This Row],[pledged]]/Table1[[#This Row],[backers_count]]</f>
        <v>91.666666666666671</v>
      </c>
      <c r="O3348" s="1">
        <f t="shared" si="158"/>
        <v>110</v>
      </c>
      <c r="P3348" s="5" t="s">
        <v>8270</v>
      </c>
      <c r="Q3348" s="1" t="s">
        <v>8318</v>
      </c>
      <c r="R3348" s="1" t="s">
        <v>8319</v>
      </c>
      <c r="S3348" s="9">
        <f t="shared" si="156"/>
        <v>42054.024421296301</v>
      </c>
      <c r="T3348" s="11">
        <f t="shared" si="157"/>
        <v>42061.024421296301</v>
      </c>
      <c r="U3348" s="12" t="str">
        <f>TEXT(Table1[[#This Row],[Date Created Conversion (Launched at)]],"mmmm")</f>
        <v>February</v>
      </c>
      <c r="V3348" s="12">
        <f>YEAR(Table1[[#This Row],[Date Created Conversion (Launched at)]])</f>
        <v>2015</v>
      </c>
    </row>
    <row r="3349" spans="1:22" ht="43" x14ac:dyDescent="0.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 s="8">
        <v>1462741200</v>
      </c>
      <c r="J3349" s="8">
        <v>1461503654</v>
      </c>
      <c r="K3349" t="b">
        <v>0</v>
      </c>
      <c r="L3349">
        <v>22</v>
      </c>
      <c r="M3349" t="b">
        <v>1</v>
      </c>
      <c r="N3349" s="5">
        <f>Table1[[#This Row],[pledged]]/Table1[[#This Row],[backers_count]]</f>
        <v>108.59090909090909</v>
      </c>
      <c r="O3349" s="1">
        <f t="shared" si="158"/>
        <v>119</v>
      </c>
      <c r="P3349" s="5" t="s">
        <v>8270</v>
      </c>
      <c r="Q3349" s="1" t="s">
        <v>8318</v>
      </c>
      <c r="R3349" s="1" t="s">
        <v>8319</v>
      </c>
      <c r="S3349" s="9">
        <f t="shared" si="156"/>
        <v>42484.551550925928</v>
      </c>
      <c r="T3349" s="11">
        <f t="shared" si="157"/>
        <v>42498.875</v>
      </c>
      <c r="U3349" s="12" t="str">
        <f>TEXT(Table1[[#This Row],[Date Created Conversion (Launched at)]],"mmmm")</f>
        <v>April</v>
      </c>
      <c r="V3349" s="12">
        <f>YEAR(Table1[[#This Row],[Date Created Conversion (Launched at)]])</f>
        <v>2016</v>
      </c>
    </row>
    <row r="3350" spans="1:22" ht="43" x14ac:dyDescent="0.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 s="8">
        <v>1461988740</v>
      </c>
      <c r="J3350" s="8">
        <v>1459949080</v>
      </c>
      <c r="K3350" t="b">
        <v>0</v>
      </c>
      <c r="L3350">
        <v>79</v>
      </c>
      <c r="M3350" t="b">
        <v>1</v>
      </c>
      <c r="N3350" s="5">
        <f>Table1[[#This Row],[pledged]]/Table1[[#This Row],[backers_count]]</f>
        <v>69.822784810126578</v>
      </c>
      <c r="O3350" s="1">
        <f t="shared" si="158"/>
        <v>100</v>
      </c>
      <c r="P3350" s="5" t="s">
        <v>8270</v>
      </c>
      <c r="Q3350" s="1" t="s">
        <v>8318</v>
      </c>
      <c r="R3350" s="1" t="s">
        <v>8319</v>
      </c>
      <c r="S3350" s="9">
        <f t="shared" si="156"/>
        <v>42466.558796296296</v>
      </c>
      <c r="T3350" s="11">
        <f t="shared" si="157"/>
        <v>42490.165972222225</v>
      </c>
      <c r="U3350" s="12" t="str">
        <f>TEXT(Table1[[#This Row],[Date Created Conversion (Launched at)]],"mmmm")</f>
        <v>April</v>
      </c>
      <c r="V3350" s="12">
        <f>YEAR(Table1[[#This Row],[Date Created Conversion (Launched at)]])</f>
        <v>2016</v>
      </c>
    </row>
    <row r="3351" spans="1:22" ht="43" x14ac:dyDescent="0.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 s="8">
        <v>1465837200</v>
      </c>
      <c r="J3351" s="8">
        <v>1463971172</v>
      </c>
      <c r="K3351" t="b">
        <v>0</v>
      </c>
      <c r="L3351">
        <v>14</v>
      </c>
      <c r="M3351" t="b">
        <v>1</v>
      </c>
      <c r="N3351" s="5">
        <f>Table1[[#This Row],[pledged]]/Table1[[#This Row],[backers_count]]</f>
        <v>109.57142857142857</v>
      </c>
      <c r="O3351" s="1">
        <f t="shared" si="158"/>
        <v>153</v>
      </c>
      <c r="P3351" s="5" t="s">
        <v>8270</v>
      </c>
      <c r="Q3351" s="1" t="s">
        <v>8318</v>
      </c>
      <c r="R3351" s="1" t="s">
        <v>8319</v>
      </c>
      <c r="S3351" s="9">
        <f t="shared" si="156"/>
        <v>42513.110787037032</v>
      </c>
      <c r="T3351" s="11">
        <f t="shared" si="157"/>
        <v>42534.708333333328</v>
      </c>
      <c r="U3351" s="12" t="str">
        <f>TEXT(Table1[[#This Row],[Date Created Conversion (Launched at)]],"mmmm")</f>
        <v>May</v>
      </c>
      <c r="V3351" s="12">
        <f>YEAR(Table1[[#This Row],[Date Created Conversion (Launched at)]])</f>
        <v>2016</v>
      </c>
    </row>
    <row r="3352" spans="1:22" ht="43" x14ac:dyDescent="0.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 s="8">
        <v>1448838000</v>
      </c>
      <c r="J3352" s="8">
        <v>1445791811</v>
      </c>
      <c r="K3352" t="b">
        <v>0</v>
      </c>
      <c r="L3352">
        <v>51</v>
      </c>
      <c r="M3352" t="b">
        <v>1</v>
      </c>
      <c r="N3352" s="5">
        <f>Table1[[#This Row],[pledged]]/Table1[[#This Row],[backers_count]]</f>
        <v>71.666666666666671</v>
      </c>
      <c r="O3352" s="1">
        <f t="shared" si="158"/>
        <v>104</v>
      </c>
      <c r="P3352" s="5" t="s">
        <v>8270</v>
      </c>
      <c r="Q3352" s="1" t="s">
        <v>8318</v>
      </c>
      <c r="R3352" s="1" t="s">
        <v>8319</v>
      </c>
      <c r="S3352" s="9">
        <f t="shared" si="156"/>
        <v>42302.701516203699</v>
      </c>
      <c r="T3352" s="11">
        <f t="shared" si="157"/>
        <v>42337.958333333328</v>
      </c>
      <c r="U3352" s="12" t="str">
        <f>TEXT(Table1[[#This Row],[Date Created Conversion (Launched at)]],"mmmm")</f>
        <v>October</v>
      </c>
      <c r="V3352" s="12">
        <f>YEAR(Table1[[#This Row],[Date Created Conversion (Launched at)]])</f>
        <v>2015</v>
      </c>
    </row>
    <row r="3353" spans="1:22" ht="43" x14ac:dyDescent="0.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 s="8">
        <v>1406113200</v>
      </c>
      <c r="J3353" s="8">
        <v>1402910965</v>
      </c>
      <c r="K3353" t="b">
        <v>0</v>
      </c>
      <c r="L3353">
        <v>54</v>
      </c>
      <c r="M3353" t="b">
        <v>1</v>
      </c>
      <c r="N3353" s="5">
        <f>Table1[[#This Row],[pledged]]/Table1[[#This Row],[backers_count]]</f>
        <v>93.611111111111114</v>
      </c>
      <c r="O3353" s="1">
        <f t="shared" si="158"/>
        <v>101</v>
      </c>
      <c r="P3353" s="5" t="s">
        <v>8270</v>
      </c>
      <c r="Q3353" s="1" t="s">
        <v>8318</v>
      </c>
      <c r="R3353" s="1" t="s">
        <v>8319</v>
      </c>
      <c r="S3353" s="9">
        <f t="shared" si="156"/>
        <v>41806.395428240743</v>
      </c>
      <c r="T3353" s="11">
        <f t="shared" si="157"/>
        <v>41843.458333333336</v>
      </c>
      <c r="U3353" s="12" t="str">
        <f>TEXT(Table1[[#This Row],[Date Created Conversion (Launched at)]],"mmmm")</f>
        <v>June</v>
      </c>
      <c r="V3353" s="12">
        <f>YEAR(Table1[[#This Row],[Date Created Conversion (Launched at)]])</f>
        <v>2014</v>
      </c>
    </row>
    <row r="3354" spans="1:22" ht="43" x14ac:dyDescent="0.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 s="8">
        <v>1467414000</v>
      </c>
      <c r="J3354" s="8">
        <v>1462492178</v>
      </c>
      <c r="K3354" t="b">
        <v>0</v>
      </c>
      <c r="L3354">
        <v>70</v>
      </c>
      <c r="M3354" t="b">
        <v>1</v>
      </c>
      <c r="N3354" s="5">
        <f>Table1[[#This Row],[pledged]]/Table1[[#This Row],[backers_count]]</f>
        <v>76.8</v>
      </c>
      <c r="O3354" s="1">
        <f t="shared" si="158"/>
        <v>108</v>
      </c>
      <c r="P3354" s="5" t="s">
        <v>8270</v>
      </c>
      <c r="Q3354" s="1" t="s">
        <v>8318</v>
      </c>
      <c r="R3354" s="1" t="s">
        <v>8319</v>
      </c>
      <c r="S3354" s="9">
        <f t="shared" si="156"/>
        <v>42495.992800925931</v>
      </c>
      <c r="T3354" s="11">
        <f t="shared" si="157"/>
        <v>42552.958333333328</v>
      </c>
      <c r="U3354" s="12" t="str">
        <f>TEXT(Table1[[#This Row],[Date Created Conversion (Launched at)]],"mmmm")</f>
        <v>May</v>
      </c>
      <c r="V3354" s="12">
        <f>YEAR(Table1[[#This Row],[Date Created Conversion (Launched at)]])</f>
        <v>2016</v>
      </c>
    </row>
    <row r="3355" spans="1:22" ht="43" x14ac:dyDescent="0.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 s="8">
        <v>1462230000</v>
      </c>
      <c r="J3355" s="8">
        <v>1461061350</v>
      </c>
      <c r="K3355" t="b">
        <v>0</v>
      </c>
      <c r="L3355">
        <v>44</v>
      </c>
      <c r="M3355" t="b">
        <v>1</v>
      </c>
      <c r="N3355" s="5">
        <f>Table1[[#This Row],[pledged]]/Table1[[#This Row],[backers_count]]</f>
        <v>35.795454545454547</v>
      </c>
      <c r="O3355" s="1">
        <f t="shared" si="158"/>
        <v>315</v>
      </c>
      <c r="P3355" s="5" t="s">
        <v>8270</v>
      </c>
      <c r="Q3355" s="1" t="s">
        <v>8318</v>
      </c>
      <c r="R3355" s="1" t="s">
        <v>8319</v>
      </c>
      <c r="S3355" s="9">
        <f t="shared" si="156"/>
        <v>42479.432291666672</v>
      </c>
      <c r="T3355" s="11">
        <f t="shared" si="157"/>
        <v>42492.958333333328</v>
      </c>
      <c r="U3355" s="12" t="str">
        <f>TEXT(Table1[[#This Row],[Date Created Conversion (Launched at)]],"mmmm")</f>
        <v>April</v>
      </c>
      <c r="V3355" s="12">
        <f>YEAR(Table1[[#This Row],[Date Created Conversion (Launched at)]])</f>
        <v>2016</v>
      </c>
    </row>
    <row r="3356" spans="1:22" ht="28.7" x14ac:dyDescent="0.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 s="8">
        <v>1446091260</v>
      </c>
      <c r="J3356" s="8">
        <v>1443029206</v>
      </c>
      <c r="K3356" t="b">
        <v>0</v>
      </c>
      <c r="L3356">
        <v>55</v>
      </c>
      <c r="M3356" t="b">
        <v>1</v>
      </c>
      <c r="N3356" s="5">
        <f>Table1[[#This Row],[pledged]]/Table1[[#This Row],[backers_count]]</f>
        <v>55.6</v>
      </c>
      <c r="O3356" s="1">
        <f t="shared" si="158"/>
        <v>102</v>
      </c>
      <c r="P3356" s="5" t="s">
        <v>8270</v>
      </c>
      <c r="Q3356" s="1" t="s">
        <v>8318</v>
      </c>
      <c r="R3356" s="1" t="s">
        <v>8319</v>
      </c>
      <c r="S3356" s="9">
        <f t="shared" si="156"/>
        <v>42270.7269212963</v>
      </c>
      <c r="T3356" s="11">
        <f t="shared" si="157"/>
        <v>42306.167361111111</v>
      </c>
      <c r="U3356" s="12" t="str">
        <f>TEXT(Table1[[#This Row],[Date Created Conversion (Launched at)]],"mmmm")</f>
        <v>September</v>
      </c>
      <c r="V3356" s="12">
        <f>YEAR(Table1[[#This Row],[Date Created Conversion (Launched at)]])</f>
        <v>2015</v>
      </c>
    </row>
    <row r="3357" spans="1:22" ht="43" x14ac:dyDescent="0.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 s="8">
        <v>1462879020</v>
      </c>
      <c r="J3357" s="8">
        <v>1461941527</v>
      </c>
      <c r="K3357" t="b">
        <v>0</v>
      </c>
      <c r="L3357">
        <v>15</v>
      </c>
      <c r="M3357" t="b">
        <v>1</v>
      </c>
      <c r="N3357" s="5">
        <f>Table1[[#This Row],[pledged]]/Table1[[#This Row],[backers_count]]</f>
        <v>147.33333333333334</v>
      </c>
      <c r="O3357" s="1">
        <f t="shared" si="158"/>
        <v>126</v>
      </c>
      <c r="P3357" s="5" t="s">
        <v>8270</v>
      </c>
      <c r="Q3357" s="1" t="s">
        <v>8318</v>
      </c>
      <c r="R3357" s="1" t="s">
        <v>8319</v>
      </c>
      <c r="S3357" s="9">
        <f t="shared" si="156"/>
        <v>42489.619525462964</v>
      </c>
      <c r="T3357" s="11">
        <f t="shared" si="157"/>
        <v>42500.470138888893</v>
      </c>
      <c r="U3357" s="12" t="str">
        <f>TEXT(Table1[[#This Row],[Date Created Conversion (Launched at)]],"mmmm")</f>
        <v>April</v>
      </c>
      <c r="V3357" s="12">
        <f>YEAR(Table1[[#This Row],[Date Created Conversion (Launched at)]])</f>
        <v>2016</v>
      </c>
    </row>
    <row r="3358" spans="1:22" ht="43" x14ac:dyDescent="0.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 s="8">
        <v>1468611272</v>
      </c>
      <c r="J3358" s="8">
        <v>1466019272</v>
      </c>
      <c r="K3358" t="b">
        <v>0</v>
      </c>
      <c r="L3358">
        <v>27</v>
      </c>
      <c r="M3358" t="b">
        <v>1</v>
      </c>
      <c r="N3358" s="5">
        <f>Table1[[#This Row],[pledged]]/Table1[[#This Row],[backers_count]]</f>
        <v>56.333333333333336</v>
      </c>
      <c r="O3358" s="1">
        <f t="shared" si="158"/>
        <v>101</v>
      </c>
      <c r="P3358" s="5" t="s">
        <v>8270</v>
      </c>
      <c r="Q3358" s="1" t="s">
        <v>8318</v>
      </c>
      <c r="R3358" s="1" t="s">
        <v>8319</v>
      </c>
      <c r="S3358" s="9">
        <f t="shared" si="156"/>
        <v>42536.815648148149</v>
      </c>
      <c r="T3358" s="11">
        <f t="shared" si="157"/>
        <v>42566.815648148149</v>
      </c>
      <c r="U3358" s="12" t="str">
        <f>TEXT(Table1[[#This Row],[Date Created Conversion (Launched at)]],"mmmm")</f>
        <v>June</v>
      </c>
      <c r="V3358" s="12">
        <f>YEAR(Table1[[#This Row],[Date Created Conversion (Launched at)]])</f>
        <v>2016</v>
      </c>
    </row>
    <row r="3359" spans="1:22" ht="43" x14ac:dyDescent="0.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 s="8">
        <v>1406887310</v>
      </c>
      <c r="J3359" s="8">
        <v>1404295310</v>
      </c>
      <c r="K3359" t="b">
        <v>0</v>
      </c>
      <c r="L3359">
        <v>21</v>
      </c>
      <c r="M3359" t="b">
        <v>1</v>
      </c>
      <c r="N3359" s="5">
        <f>Table1[[#This Row],[pledged]]/Table1[[#This Row],[backers_count]]</f>
        <v>96.19047619047619</v>
      </c>
      <c r="O3359" s="1">
        <f t="shared" si="158"/>
        <v>101</v>
      </c>
      <c r="P3359" s="5" t="s">
        <v>8270</v>
      </c>
      <c r="Q3359" s="1" t="s">
        <v>8318</v>
      </c>
      <c r="R3359" s="1" t="s">
        <v>8319</v>
      </c>
      <c r="S3359" s="9">
        <f t="shared" si="156"/>
        <v>41822.417939814812</v>
      </c>
      <c r="T3359" s="11">
        <f t="shared" si="157"/>
        <v>41852.417939814812</v>
      </c>
      <c r="U3359" s="12" t="str">
        <f>TEXT(Table1[[#This Row],[Date Created Conversion (Launched at)]],"mmmm")</f>
        <v>July</v>
      </c>
      <c r="V3359" s="12">
        <f>YEAR(Table1[[#This Row],[Date Created Conversion (Launched at)]])</f>
        <v>2014</v>
      </c>
    </row>
    <row r="3360" spans="1:22" ht="43" x14ac:dyDescent="0.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 s="8">
        <v>1416385679</v>
      </c>
      <c r="J3360" s="8">
        <v>1413790079</v>
      </c>
      <c r="K3360" t="b">
        <v>0</v>
      </c>
      <c r="L3360">
        <v>162</v>
      </c>
      <c r="M3360" t="b">
        <v>1</v>
      </c>
      <c r="N3360" s="5">
        <f>Table1[[#This Row],[pledged]]/Table1[[#This Row],[backers_count]]</f>
        <v>63.574074074074076</v>
      </c>
      <c r="O3360" s="1">
        <f t="shared" si="158"/>
        <v>103</v>
      </c>
      <c r="P3360" s="5" t="s">
        <v>8270</v>
      </c>
      <c r="Q3360" s="1" t="s">
        <v>8318</v>
      </c>
      <c r="R3360" s="1" t="s">
        <v>8319</v>
      </c>
      <c r="S3360" s="9">
        <f t="shared" si="156"/>
        <v>41932.311099537037</v>
      </c>
      <c r="T3360" s="11">
        <f t="shared" si="157"/>
        <v>41962.352766203709</v>
      </c>
      <c r="U3360" s="12" t="str">
        <f>TEXT(Table1[[#This Row],[Date Created Conversion (Launched at)]],"mmmm")</f>
        <v>October</v>
      </c>
      <c r="V3360" s="12">
        <f>YEAR(Table1[[#This Row],[Date Created Conversion (Launched at)]])</f>
        <v>2014</v>
      </c>
    </row>
    <row r="3361" spans="1:22" ht="28.7" x14ac:dyDescent="0.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 s="8">
        <v>1487985734</v>
      </c>
      <c r="J3361" s="8">
        <v>1484097734</v>
      </c>
      <c r="K3361" t="b">
        <v>0</v>
      </c>
      <c r="L3361">
        <v>23</v>
      </c>
      <c r="M3361" t="b">
        <v>1</v>
      </c>
      <c r="N3361" s="5">
        <f>Table1[[#This Row],[pledged]]/Table1[[#This Row],[backers_count]]</f>
        <v>184.78260869565219</v>
      </c>
      <c r="O3361" s="1">
        <f t="shared" si="158"/>
        <v>106</v>
      </c>
      <c r="P3361" s="5" t="s">
        <v>8270</v>
      </c>
      <c r="Q3361" s="1" t="s">
        <v>8318</v>
      </c>
      <c r="R3361" s="1" t="s">
        <v>8319</v>
      </c>
      <c r="S3361" s="9">
        <f t="shared" si="156"/>
        <v>42746.057106481487</v>
      </c>
      <c r="T3361" s="11">
        <f t="shared" si="157"/>
        <v>42791.057106481487</v>
      </c>
      <c r="U3361" s="12" t="str">
        <f>TEXT(Table1[[#This Row],[Date Created Conversion (Launched at)]],"mmmm")</f>
        <v>January</v>
      </c>
      <c r="V3361" s="12">
        <f>YEAR(Table1[[#This Row],[Date Created Conversion (Launched at)]])</f>
        <v>2017</v>
      </c>
    </row>
    <row r="3362" spans="1:22" ht="28.7" x14ac:dyDescent="0.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 s="8">
        <v>1481731140</v>
      </c>
      <c r="J3362" s="8">
        <v>1479866343</v>
      </c>
      <c r="K3362" t="b">
        <v>0</v>
      </c>
      <c r="L3362">
        <v>72</v>
      </c>
      <c r="M3362" t="b">
        <v>1</v>
      </c>
      <c r="N3362" s="5">
        <f>Table1[[#This Row],[pledged]]/Table1[[#This Row],[backers_count]]</f>
        <v>126.72222222222223</v>
      </c>
      <c r="O3362" s="1">
        <f t="shared" si="158"/>
        <v>101</v>
      </c>
      <c r="P3362" s="5" t="s">
        <v>8270</v>
      </c>
      <c r="Q3362" s="1" t="s">
        <v>8318</v>
      </c>
      <c r="R3362" s="1" t="s">
        <v>8319</v>
      </c>
      <c r="S3362" s="9">
        <f t="shared" si="156"/>
        <v>42697.082673611112</v>
      </c>
      <c r="T3362" s="11">
        <f t="shared" si="157"/>
        <v>42718.665972222225</v>
      </c>
      <c r="U3362" s="12" t="str">
        <f>TEXT(Table1[[#This Row],[Date Created Conversion (Launched at)]],"mmmm")</f>
        <v>November</v>
      </c>
      <c r="V3362" s="12">
        <f>YEAR(Table1[[#This Row],[Date Created Conversion (Launched at)]])</f>
        <v>2016</v>
      </c>
    </row>
    <row r="3363" spans="1:22" ht="43" x14ac:dyDescent="0.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 s="8">
        <v>1409587140</v>
      </c>
      <c r="J3363" s="8">
        <v>1408062990</v>
      </c>
      <c r="K3363" t="b">
        <v>0</v>
      </c>
      <c r="L3363">
        <v>68</v>
      </c>
      <c r="M3363" t="b">
        <v>1</v>
      </c>
      <c r="N3363" s="5">
        <f>Table1[[#This Row],[pledged]]/Table1[[#This Row],[backers_count]]</f>
        <v>83.42647058823529</v>
      </c>
      <c r="O3363" s="1">
        <f t="shared" si="158"/>
        <v>113</v>
      </c>
      <c r="P3363" s="5" t="s">
        <v>8270</v>
      </c>
      <c r="Q3363" s="1" t="s">
        <v>8318</v>
      </c>
      <c r="R3363" s="1" t="s">
        <v>8319</v>
      </c>
      <c r="S3363" s="9">
        <f t="shared" si="156"/>
        <v>41866.025347222225</v>
      </c>
      <c r="T3363" s="11">
        <f t="shared" si="157"/>
        <v>41883.665972222225</v>
      </c>
      <c r="U3363" s="12" t="str">
        <f>TEXT(Table1[[#This Row],[Date Created Conversion (Launched at)]],"mmmm")</f>
        <v>August</v>
      </c>
      <c r="V3363" s="12">
        <f>YEAR(Table1[[#This Row],[Date Created Conversion (Launched at)]])</f>
        <v>2014</v>
      </c>
    </row>
    <row r="3364" spans="1:22" ht="43" x14ac:dyDescent="0.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 s="8">
        <v>1425704100</v>
      </c>
      <c r="J3364" s="8">
        <v>1424484717</v>
      </c>
      <c r="K3364" t="b">
        <v>0</v>
      </c>
      <c r="L3364">
        <v>20</v>
      </c>
      <c r="M3364" t="b">
        <v>1</v>
      </c>
      <c r="N3364" s="5">
        <f>Table1[[#This Row],[pledged]]/Table1[[#This Row],[backers_count]]</f>
        <v>54.5</v>
      </c>
      <c r="O3364" s="1">
        <f t="shared" si="158"/>
        <v>218</v>
      </c>
      <c r="P3364" s="5" t="s">
        <v>8270</v>
      </c>
      <c r="Q3364" s="1" t="s">
        <v>8318</v>
      </c>
      <c r="R3364" s="1" t="s">
        <v>8319</v>
      </c>
      <c r="S3364" s="9">
        <f t="shared" si="156"/>
        <v>42056.091631944444</v>
      </c>
      <c r="T3364" s="11">
        <f t="shared" si="157"/>
        <v>42070.204861111109</v>
      </c>
      <c r="U3364" s="12" t="str">
        <f>TEXT(Table1[[#This Row],[Date Created Conversion (Launched at)]],"mmmm")</f>
        <v>February</v>
      </c>
      <c r="V3364" s="12">
        <f>YEAR(Table1[[#This Row],[Date Created Conversion (Launched at)]])</f>
        <v>2015</v>
      </c>
    </row>
    <row r="3365" spans="1:22" ht="43" x14ac:dyDescent="0.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 s="8">
        <v>1408464000</v>
      </c>
      <c r="J3365" s="8">
        <v>1406831445</v>
      </c>
      <c r="K3365" t="b">
        <v>0</v>
      </c>
      <c r="L3365">
        <v>26</v>
      </c>
      <c r="M3365" t="b">
        <v>1</v>
      </c>
      <c r="N3365" s="5">
        <f>Table1[[#This Row],[pledged]]/Table1[[#This Row],[backers_count]]</f>
        <v>302.30769230769232</v>
      </c>
      <c r="O3365" s="1">
        <f t="shared" si="158"/>
        <v>101</v>
      </c>
      <c r="P3365" s="5" t="s">
        <v>8270</v>
      </c>
      <c r="Q3365" s="1" t="s">
        <v>8318</v>
      </c>
      <c r="R3365" s="1" t="s">
        <v>8319</v>
      </c>
      <c r="S3365" s="9">
        <f t="shared" si="156"/>
        <v>41851.771354166667</v>
      </c>
      <c r="T3365" s="11">
        <f t="shared" si="157"/>
        <v>41870.666666666664</v>
      </c>
      <c r="U3365" s="12" t="str">
        <f>TEXT(Table1[[#This Row],[Date Created Conversion (Launched at)]],"mmmm")</f>
        <v>July</v>
      </c>
      <c r="V3365" s="12">
        <f>YEAR(Table1[[#This Row],[Date Created Conversion (Launched at)]])</f>
        <v>2014</v>
      </c>
    </row>
    <row r="3366" spans="1:22" ht="43" x14ac:dyDescent="0.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 s="8">
        <v>1458075600</v>
      </c>
      <c r="J3366" s="8">
        <v>1456183649</v>
      </c>
      <c r="K3366" t="b">
        <v>0</v>
      </c>
      <c r="L3366">
        <v>72</v>
      </c>
      <c r="M3366" t="b">
        <v>1</v>
      </c>
      <c r="N3366" s="5">
        <f>Table1[[#This Row],[pledged]]/Table1[[#This Row],[backers_count]]</f>
        <v>44.138888888888886</v>
      </c>
      <c r="O3366" s="1">
        <f t="shared" si="158"/>
        <v>106</v>
      </c>
      <c r="P3366" s="5" t="s">
        <v>8270</v>
      </c>
      <c r="Q3366" s="1" t="s">
        <v>8318</v>
      </c>
      <c r="R3366" s="1" t="s">
        <v>8319</v>
      </c>
      <c r="S3366" s="9">
        <f t="shared" si="156"/>
        <v>42422.977418981478</v>
      </c>
      <c r="T3366" s="11">
        <f t="shared" si="157"/>
        <v>42444.875</v>
      </c>
      <c r="U3366" s="12" t="str">
        <f>TEXT(Table1[[#This Row],[Date Created Conversion (Launched at)]],"mmmm")</f>
        <v>February</v>
      </c>
      <c r="V3366" s="12">
        <f>YEAR(Table1[[#This Row],[Date Created Conversion (Launched at)]])</f>
        <v>2016</v>
      </c>
    </row>
    <row r="3367" spans="1:22" ht="43" x14ac:dyDescent="0.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 s="8">
        <v>1449973592</v>
      </c>
      <c r="J3367" s="8">
        <v>1447381592</v>
      </c>
      <c r="K3367" t="b">
        <v>0</v>
      </c>
      <c r="L3367">
        <v>3</v>
      </c>
      <c r="M3367" t="b">
        <v>1</v>
      </c>
      <c r="N3367" s="5">
        <f>Table1[[#This Row],[pledged]]/Table1[[#This Row],[backers_count]]</f>
        <v>866.66666666666663</v>
      </c>
      <c r="O3367" s="1">
        <f t="shared" si="158"/>
        <v>104</v>
      </c>
      <c r="P3367" s="5" t="s">
        <v>8270</v>
      </c>
      <c r="Q3367" s="1" t="s">
        <v>8318</v>
      </c>
      <c r="R3367" s="1" t="s">
        <v>8319</v>
      </c>
      <c r="S3367" s="9">
        <f t="shared" si="156"/>
        <v>42321.101759259254</v>
      </c>
      <c r="T3367" s="11">
        <f t="shared" si="157"/>
        <v>42351.101759259254</v>
      </c>
      <c r="U3367" s="12" t="str">
        <f>TEXT(Table1[[#This Row],[Date Created Conversion (Launched at)]],"mmmm")</f>
        <v>November</v>
      </c>
      <c r="V3367" s="12">
        <f>YEAR(Table1[[#This Row],[Date Created Conversion (Launched at)]])</f>
        <v>2015</v>
      </c>
    </row>
    <row r="3368" spans="1:22" ht="43" x14ac:dyDescent="0.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 s="8">
        <v>1431481037</v>
      </c>
      <c r="J3368" s="8">
        <v>1428889037</v>
      </c>
      <c r="K3368" t="b">
        <v>0</v>
      </c>
      <c r="L3368">
        <v>18</v>
      </c>
      <c r="M3368" t="b">
        <v>1</v>
      </c>
      <c r="N3368" s="5">
        <f>Table1[[#This Row],[pledged]]/Table1[[#This Row],[backers_count]]</f>
        <v>61.388888888888886</v>
      </c>
      <c r="O3368" s="1">
        <f t="shared" si="158"/>
        <v>221</v>
      </c>
      <c r="P3368" s="5" t="s">
        <v>8270</v>
      </c>
      <c r="Q3368" s="1" t="s">
        <v>8318</v>
      </c>
      <c r="R3368" s="1" t="s">
        <v>8319</v>
      </c>
      <c r="S3368" s="9">
        <f t="shared" si="156"/>
        <v>42107.067557870367</v>
      </c>
      <c r="T3368" s="11">
        <f t="shared" si="157"/>
        <v>42137.067557870367</v>
      </c>
      <c r="U3368" s="12" t="str">
        <f>TEXT(Table1[[#This Row],[Date Created Conversion (Launched at)]],"mmmm")</f>
        <v>April</v>
      </c>
      <c r="V3368" s="12">
        <f>YEAR(Table1[[#This Row],[Date Created Conversion (Launched at)]])</f>
        <v>2015</v>
      </c>
    </row>
    <row r="3369" spans="1:22" ht="43" x14ac:dyDescent="0.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 s="8">
        <v>1438467894</v>
      </c>
      <c r="J3369" s="8">
        <v>1436307894</v>
      </c>
      <c r="K3369" t="b">
        <v>0</v>
      </c>
      <c r="L3369">
        <v>30</v>
      </c>
      <c r="M3369" t="b">
        <v>1</v>
      </c>
      <c r="N3369" s="5">
        <f>Table1[[#This Row],[pledged]]/Table1[[#This Row],[backers_count]]</f>
        <v>29.666666666666668</v>
      </c>
      <c r="O3369" s="1">
        <f t="shared" si="158"/>
        <v>119</v>
      </c>
      <c r="P3369" s="5" t="s">
        <v>8270</v>
      </c>
      <c r="Q3369" s="1" t="s">
        <v>8318</v>
      </c>
      <c r="R3369" s="1" t="s">
        <v>8319</v>
      </c>
      <c r="S3369" s="9">
        <f t="shared" si="156"/>
        <v>42192.933958333335</v>
      </c>
      <c r="T3369" s="11">
        <f t="shared" si="157"/>
        <v>42217.933958333335</v>
      </c>
      <c r="U3369" s="12" t="str">
        <f>TEXT(Table1[[#This Row],[Date Created Conversion (Launched at)]],"mmmm")</f>
        <v>July</v>
      </c>
      <c r="V3369" s="12">
        <f>YEAR(Table1[[#This Row],[Date Created Conversion (Launched at)]])</f>
        <v>2015</v>
      </c>
    </row>
    <row r="3370" spans="1:22" ht="43" x14ac:dyDescent="0.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 s="8">
        <v>1420088400</v>
      </c>
      <c r="J3370" s="8">
        <v>1416977259</v>
      </c>
      <c r="K3370" t="b">
        <v>0</v>
      </c>
      <c r="L3370">
        <v>23</v>
      </c>
      <c r="M3370" t="b">
        <v>1</v>
      </c>
      <c r="N3370" s="5">
        <f>Table1[[#This Row],[pledged]]/Table1[[#This Row],[backers_count]]</f>
        <v>45.478260869565219</v>
      </c>
      <c r="O3370" s="1">
        <f t="shared" si="158"/>
        <v>105</v>
      </c>
      <c r="P3370" s="5" t="s">
        <v>8270</v>
      </c>
      <c r="Q3370" s="1" t="s">
        <v>8318</v>
      </c>
      <c r="R3370" s="1" t="s">
        <v>8319</v>
      </c>
      <c r="S3370" s="9">
        <f t="shared" si="156"/>
        <v>41969.199756944443</v>
      </c>
      <c r="T3370" s="11">
        <f t="shared" si="157"/>
        <v>42005.208333333328</v>
      </c>
      <c r="U3370" s="12" t="str">
        <f>TEXT(Table1[[#This Row],[Date Created Conversion (Launched at)]],"mmmm")</f>
        <v>November</v>
      </c>
      <c r="V3370" s="12">
        <f>YEAR(Table1[[#This Row],[Date Created Conversion (Launched at)]])</f>
        <v>2014</v>
      </c>
    </row>
    <row r="3371" spans="1:22" ht="43" x14ac:dyDescent="0.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 s="8">
        <v>1484441980</v>
      </c>
      <c r="J3371" s="8">
        <v>1479257980</v>
      </c>
      <c r="K3371" t="b">
        <v>0</v>
      </c>
      <c r="L3371">
        <v>54</v>
      </c>
      <c r="M3371" t="b">
        <v>1</v>
      </c>
      <c r="N3371" s="5">
        <f>Table1[[#This Row],[pledged]]/Table1[[#This Row],[backers_count]]</f>
        <v>96.203703703703709</v>
      </c>
      <c r="O3371" s="1">
        <f t="shared" si="158"/>
        <v>104</v>
      </c>
      <c r="P3371" s="5" t="s">
        <v>8270</v>
      </c>
      <c r="Q3371" s="1" t="s">
        <v>8318</v>
      </c>
      <c r="R3371" s="1" t="s">
        <v>8319</v>
      </c>
      <c r="S3371" s="9">
        <f t="shared" si="156"/>
        <v>42690.041435185187</v>
      </c>
      <c r="T3371" s="11">
        <f t="shared" si="157"/>
        <v>42750.041435185187</v>
      </c>
      <c r="U3371" s="12" t="str">
        <f>TEXT(Table1[[#This Row],[Date Created Conversion (Launched at)]],"mmmm")</f>
        <v>November</v>
      </c>
      <c r="V3371" s="12">
        <f>YEAR(Table1[[#This Row],[Date Created Conversion (Launched at)]])</f>
        <v>2016</v>
      </c>
    </row>
    <row r="3372" spans="1:22" ht="28.7" x14ac:dyDescent="0.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 s="8">
        <v>1481961600</v>
      </c>
      <c r="J3372" s="8">
        <v>1479283285</v>
      </c>
      <c r="K3372" t="b">
        <v>0</v>
      </c>
      <c r="L3372">
        <v>26</v>
      </c>
      <c r="M3372" t="b">
        <v>1</v>
      </c>
      <c r="N3372" s="5">
        <f>Table1[[#This Row],[pledged]]/Table1[[#This Row],[backers_count]]</f>
        <v>67.92307692307692</v>
      </c>
      <c r="O3372" s="1">
        <f t="shared" si="158"/>
        <v>118</v>
      </c>
      <c r="P3372" s="5" t="s">
        <v>8270</v>
      </c>
      <c r="Q3372" s="1" t="s">
        <v>8318</v>
      </c>
      <c r="R3372" s="1" t="s">
        <v>8319</v>
      </c>
      <c r="S3372" s="9">
        <f t="shared" si="156"/>
        <v>42690.334317129629</v>
      </c>
      <c r="T3372" s="11">
        <f t="shared" si="157"/>
        <v>42721.333333333328</v>
      </c>
      <c r="U3372" s="12" t="str">
        <f>TEXT(Table1[[#This Row],[Date Created Conversion (Launched at)]],"mmmm")</f>
        <v>November</v>
      </c>
      <c r="V3372" s="12">
        <f>YEAR(Table1[[#This Row],[Date Created Conversion (Launched at)]])</f>
        <v>2016</v>
      </c>
    </row>
    <row r="3373" spans="1:22" ht="28.7" x14ac:dyDescent="0.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 s="8">
        <v>1449089965</v>
      </c>
      <c r="J3373" s="8">
        <v>1446670765</v>
      </c>
      <c r="K3373" t="b">
        <v>0</v>
      </c>
      <c r="L3373">
        <v>9</v>
      </c>
      <c r="M3373" t="b">
        <v>1</v>
      </c>
      <c r="N3373" s="5">
        <f>Table1[[#This Row],[pledged]]/Table1[[#This Row],[backers_count]]</f>
        <v>30.777777777777779</v>
      </c>
      <c r="O3373" s="1">
        <f t="shared" si="158"/>
        <v>139</v>
      </c>
      <c r="P3373" s="5" t="s">
        <v>8270</v>
      </c>
      <c r="Q3373" s="1" t="s">
        <v>8318</v>
      </c>
      <c r="R3373" s="1" t="s">
        <v>8319</v>
      </c>
      <c r="S3373" s="9">
        <f t="shared" si="156"/>
        <v>42312.874594907407</v>
      </c>
      <c r="T3373" s="11">
        <f t="shared" si="157"/>
        <v>42340.874594907407</v>
      </c>
      <c r="U3373" s="12" t="str">
        <f>TEXT(Table1[[#This Row],[Date Created Conversion (Launched at)]],"mmmm")</f>
        <v>November</v>
      </c>
      <c r="V3373" s="12">
        <f>YEAR(Table1[[#This Row],[Date Created Conversion (Launched at)]])</f>
        <v>2015</v>
      </c>
    </row>
    <row r="3374" spans="1:22" ht="43" x14ac:dyDescent="0.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 s="8">
        <v>1408942740</v>
      </c>
      <c r="J3374" s="8">
        <v>1407157756</v>
      </c>
      <c r="K3374" t="b">
        <v>0</v>
      </c>
      <c r="L3374">
        <v>27</v>
      </c>
      <c r="M3374" t="b">
        <v>1</v>
      </c>
      <c r="N3374" s="5">
        <f>Table1[[#This Row],[pledged]]/Table1[[#This Row],[backers_count]]</f>
        <v>38.333333333333336</v>
      </c>
      <c r="O3374" s="1">
        <f t="shared" si="158"/>
        <v>104</v>
      </c>
      <c r="P3374" s="5" t="s">
        <v>8270</v>
      </c>
      <c r="Q3374" s="1" t="s">
        <v>8318</v>
      </c>
      <c r="R3374" s="1" t="s">
        <v>8319</v>
      </c>
      <c r="S3374" s="9">
        <f t="shared" si="156"/>
        <v>41855.548101851848</v>
      </c>
      <c r="T3374" s="11">
        <f t="shared" si="157"/>
        <v>41876.207638888889</v>
      </c>
      <c r="U3374" s="12" t="str">
        <f>TEXT(Table1[[#This Row],[Date Created Conversion (Launched at)]],"mmmm")</f>
        <v>August</v>
      </c>
      <c r="V3374" s="12">
        <f>YEAR(Table1[[#This Row],[Date Created Conversion (Launched at)]])</f>
        <v>2014</v>
      </c>
    </row>
    <row r="3375" spans="1:22" ht="43" x14ac:dyDescent="0.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 s="8">
        <v>1437235200</v>
      </c>
      <c r="J3375" s="8">
        <v>1435177840</v>
      </c>
      <c r="K3375" t="b">
        <v>0</v>
      </c>
      <c r="L3375">
        <v>30</v>
      </c>
      <c r="M3375" t="b">
        <v>1</v>
      </c>
      <c r="N3375" s="5">
        <f>Table1[[#This Row],[pledged]]/Table1[[#This Row],[backers_count]]</f>
        <v>66.833333333333329</v>
      </c>
      <c r="O3375" s="1">
        <f t="shared" si="158"/>
        <v>100</v>
      </c>
      <c r="P3375" s="5" t="s">
        <v>8270</v>
      </c>
      <c r="Q3375" s="1" t="s">
        <v>8318</v>
      </c>
      <c r="R3375" s="1" t="s">
        <v>8319</v>
      </c>
      <c r="S3375" s="9">
        <f t="shared" si="156"/>
        <v>42179.854629629626</v>
      </c>
      <c r="T3375" s="11">
        <f t="shared" si="157"/>
        <v>42203.666666666672</v>
      </c>
      <c r="U3375" s="12" t="str">
        <f>TEXT(Table1[[#This Row],[Date Created Conversion (Launched at)]],"mmmm")</f>
        <v>June</v>
      </c>
      <c r="V3375" s="12">
        <f>YEAR(Table1[[#This Row],[Date Created Conversion (Launched at)]])</f>
        <v>2015</v>
      </c>
    </row>
    <row r="3376" spans="1:22" ht="43" x14ac:dyDescent="0.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 s="8">
        <v>1446053616</v>
      </c>
      <c r="J3376" s="8">
        <v>1443461616</v>
      </c>
      <c r="K3376" t="b">
        <v>0</v>
      </c>
      <c r="L3376">
        <v>52</v>
      </c>
      <c r="M3376" t="b">
        <v>1</v>
      </c>
      <c r="N3376" s="5">
        <f>Table1[[#This Row],[pledged]]/Table1[[#This Row],[backers_count]]</f>
        <v>71.730769230769226</v>
      </c>
      <c r="O3376" s="1">
        <f t="shared" si="158"/>
        <v>107</v>
      </c>
      <c r="P3376" s="5" t="s">
        <v>8270</v>
      </c>
      <c r="Q3376" s="1" t="s">
        <v>8318</v>
      </c>
      <c r="R3376" s="1" t="s">
        <v>8319</v>
      </c>
      <c r="S3376" s="9">
        <f t="shared" si="156"/>
        <v>42275.731666666667</v>
      </c>
      <c r="T3376" s="11">
        <f t="shared" si="157"/>
        <v>42305.731666666667</v>
      </c>
      <c r="U3376" s="12" t="str">
        <f>TEXT(Table1[[#This Row],[Date Created Conversion (Launched at)]],"mmmm")</f>
        <v>September</v>
      </c>
      <c r="V3376" s="12">
        <f>YEAR(Table1[[#This Row],[Date Created Conversion (Launched at)]])</f>
        <v>2015</v>
      </c>
    </row>
    <row r="3377" spans="1:22" ht="43" x14ac:dyDescent="0.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 s="8">
        <v>1400423973</v>
      </c>
      <c r="J3377" s="8">
        <v>1399387173</v>
      </c>
      <c r="K3377" t="b">
        <v>0</v>
      </c>
      <c r="L3377">
        <v>17</v>
      </c>
      <c r="M3377" t="b">
        <v>1</v>
      </c>
      <c r="N3377" s="5">
        <f>Table1[[#This Row],[pledged]]/Table1[[#This Row],[backers_count]]</f>
        <v>176.47058823529412</v>
      </c>
      <c r="O3377" s="1">
        <f t="shared" si="158"/>
        <v>100</v>
      </c>
      <c r="P3377" s="5" t="s">
        <v>8270</v>
      </c>
      <c r="Q3377" s="1" t="s">
        <v>8318</v>
      </c>
      <c r="R3377" s="1" t="s">
        <v>8319</v>
      </c>
      <c r="S3377" s="9">
        <f t="shared" si="156"/>
        <v>41765.610798611109</v>
      </c>
      <c r="T3377" s="11">
        <f t="shared" si="157"/>
        <v>41777.610798611109</v>
      </c>
      <c r="U3377" s="12" t="str">
        <f>TEXT(Table1[[#This Row],[Date Created Conversion (Launched at)]],"mmmm")</f>
        <v>May</v>
      </c>
      <c r="V3377" s="12">
        <f>YEAR(Table1[[#This Row],[Date Created Conversion (Launched at)]])</f>
        <v>2014</v>
      </c>
    </row>
    <row r="3378" spans="1:22" ht="43" x14ac:dyDescent="0.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 s="8">
        <v>1429976994</v>
      </c>
      <c r="J3378" s="8">
        <v>1424796594</v>
      </c>
      <c r="K3378" t="b">
        <v>0</v>
      </c>
      <c r="L3378">
        <v>19</v>
      </c>
      <c r="M3378" t="b">
        <v>1</v>
      </c>
      <c r="N3378" s="5">
        <f>Table1[[#This Row],[pledged]]/Table1[[#This Row],[backers_count]]</f>
        <v>421.10526315789474</v>
      </c>
      <c r="O3378" s="1">
        <f t="shared" si="158"/>
        <v>100</v>
      </c>
      <c r="P3378" s="5" t="s">
        <v>8270</v>
      </c>
      <c r="Q3378" s="1" t="s">
        <v>8318</v>
      </c>
      <c r="R3378" s="1" t="s">
        <v>8319</v>
      </c>
      <c r="S3378" s="9">
        <f t="shared" si="156"/>
        <v>42059.701319444444</v>
      </c>
      <c r="T3378" s="11">
        <f t="shared" si="157"/>
        <v>42119.659652777773</v>
      </c>
      <c r="U3378" s="12" t="str">
        <f>TEXT(Table1[[#This Row],[Date Created Conversion (Launched at)]],"mmmm")</f>
        <v>February</v>
      </c>
      <c r="V3378" s="12">
        <f>YEAR(Table1[[#This Row],[Date Created Conversion (Launched at)]])</f>
        <v>2015</v>
      </c>
    </row>
    <row r="3379" spans="1:22" ht="43" x14ac:dyDescent="0.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 s="8">
        <v>1426870560</v>
      </c>
      <c r="J3379" s="8">
        <v>1424280899</v>
      </c>
      <c r="K3379" t="b">
        <v>0</v>
      </c>
      <c r="L3379">
        <v>77</v>
      </c>
      <c r="M3379" t="b">
        <v>1</v>
      </c>
      <c r="N3379" s="5">
        <f>Table1[[#This Row],[pledged]]/Table1[[#This Row],[backers_count]]</f>
        <v>104.98701298701299</v>
      </c>
      <c r="O3379" s="1">
        <f t="shared" si="158"/>
        <v>101</v>
      </c>
      <c r="P3379" s="5" t="s">
        <v>8270</v>
      </c>
      <c r="Q3379" s="1" t="s">
        <v>8318</v>
      </c>
      <c r="R3379" s="1" t="s">
        <v>8319</v>
      </c>
      <c r="S3379" s="9">
        <f t="shared" si="156"/>
        <v>42053.732627314814</v>
      </c>
      <c r="T3379" s="11">
        <f t="shared" si="157"/>
        <v>42083.705555555556</v>
      </c>
      <c r="U3379" s="12" t="str">
        <f>TEXT(Table1[[#This Row],[Date Created Conversion (Launched at)]],"mmmm")</f>
        <v>February</v>
      </c>
      <c r="V3379" s="12">
        <f>YEAR(Table1[[#This Row],[Date Created Conversion (Launched at)]])</f>
        <v>2015</v>
      </c>
    </row>
    <row r="3380" spans="1:22" ht="43" x14ac:dyDescent="0.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 s="8">
        <v>1409490480</v>
      </c>
      <c r="J3380" s="8">
        <v>1407400306</v>
      </c>
      <c r="K3380" t="b">
        <v>0</v>
      </c>
      <c r="L3380">
        <v>21</v>
      </c>
      <c r="M3380" t="b">
        <v>1</v>
      </c>
      <c r="N3380" s="5">
        <f>Table1[[#This Row],[pledged]]/Table1[[#This Row],[backers_count]]</f>
        <v>28.19047619047619</v>
      </c>
      <c r="O3380" s="1">
        <f t="shared" si="158"/>
        <v>108</v>
      </c>
      <c r="P3380" s="5" t="s">
        <v>8270</v>
      </c>
      <c r="Q3380" s="1" t="s">
        <v>8318</v>
      </c>
      <c r="R3380" s="1" t="s">
        <v>8319</v>
      </c>
      <c r="S3380" s="9">
        <f t="shared" si="156"/>
        <v>41858.355393518519</v>
      </c>
      <c r="T3380" s="11">
        <f t="shared" si="157"/>
        <v>41882.547222222223</v>
      </c>
      <c r="U3380" s="12" t="str">
        <f>TEXT(Table1[[#This Row],[Date Created Conversion (Launched at)]],"mmmm")</f>
        <v>August</v>
      </c>
      <c r="V3380" s="12">
        <f>YEAR(Table1[[#This Row],[Date Created Conversion (Launched at)]])</f>
        <v>2014</v>
      </c>
    </row>
    <row r="3381" spans="1:22" ht="43" x14ac:dyDescent="0.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 s="8">
        <v>1440630000</v>
      </c>
      <c r="J3381" s="8">
        <v>1439122800</v>
      </c>
      <c r="K3381" t="b">
        <v>0</v>
      </c>
      <c r="L3381">
        <v>38</v>
      </c>
      <c r="M3381" t="b">
        <v>1</v>
      </c>
      <c r="N3381" s="5">
        <f>Table1[[#This Row],[pledged]]/Table1[[#This Row],[backers_count]]</f>
        <v>54.55263157894737</v>
      </c>
      <c r="O3381" s="1">
        <f t="shared" si="158"/>
        <v>104</v>
      </c>
      <c r="P3381" s="5" t="s">
        <v>8270</v>
      </c>
      <c r="Q3381" s="1" t="s">
        <v>8318</v>
      </c>
      <c r="R3381" s="1" t="s">
        <v>8319</v>
      </c>
      <c r="S3381" s="9">
        <f t="shared" si="156"/>
        <v>42225.513888888891</v>
      </c>
      <c r="T3381" s="11">
        <f t="shared" si="157"/>
        <v>42242.958333333328</v>
      </c>
      <c r="U3381" s="12" t="str">
        <f>TEXT(Table1[[#This Row],[Date Created Conversion (Launched at)]],"mmmm")</f>
        <v>August</v>
      </c>
      <c r="V3381" s="12">
        <f>YEAR(Table1[[#This Row],[Date Created Conversion (Launched at)]])</f>
        <v>2015</v>
      </c>
    </row>
    <row r="3382" spans="1:22" ht="43" x14ac:dyDescent="0.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 s="8">
        <v>1417305178</v>
      </c>
      <c r="J3382" s="8">
        <v>1414277578</v>
      </c>
      <c r="K3382" t="b">
        <v>0</v>
      </c>
      <c r="L3382">
        <v>28</v>
      </c>
      <c r="M3382" t="b">
        <v>1</v>
      </c>
      <c r="N3382" s="5">
        <f>Table1[[#This Row],[pledged]]/Table1[[#This Row],[backers_count]]</f>
        <v>111.89285714285714</v>
      </c>
      <c r="O3382" s="1">
        <f t="shared" si="158"/>
        <v>104</v>
      </c>
      <c r="P3382" s="5" t="s">
        <v>8270</v>
      </c>
      <c r="Q3382" s="1" t="s">
        <v>8318</v>
      </c>
      <c r="R3382" s="1" t="s">
        <v>8319</v>
      </c>
      <c r="S3382" s="9">
        <f t="shared" si="156"/>
        <v>41937.953449074077</v>
      </c>
      <c r="T3382" s="11">
        <f t="shared" si="157"/>
        <v>41972.995115740741</v>
      </c>
      <c r="U3382" s="12" t="str">
        <f>TEXT(Table1[[#This Row],[Date Created Conversion (Launched at)]],"mmmm")</f>
        <v>October</v>
      </c>
      <c r="V3382" s="12">
        <f>YEAR(Table1[[#This Row],[Date Created Conversion (Launched at)]])</f>
        <v>2014</v>
      </c>
    </row>
    <row r="3383" spans="1:22" ht="43" x14ac:dyDescent="0.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 s="8">
        <v>1426044383</v>
      </c>
      <c r="J3383" s="8">
        <v>1423455983</v>
      </c>
      <c r="K3383" t="b">
        <v>0</v>
      </c>
      <c r="L3383">
        <v>48</v>
      </c>
      <c r="M3383" t="b">
        <v>1</v>
      </c>
      <c r="N3383" s="5">
        <f>Table1[[#This Row],[pledged]]/Table1[[#This Row],[backers_count]]</f>
        <v>85.208333333333329</v>
      </c>
      <c r="O3383" s="1">
        <f t="shared" si="158"/>
        <v>102</v>
      </c>
      <c r="P3383" s="5" t="s">
        <v>8270</v>
      </c>
      <c r="Q3383" s="1" t="s">
        <v>8318</v>
      </c>
      <c r="R3383" s="1" t="s">
        <v>8319</v>
      </c>
      <c r="S3383" s="9">
        <f t="shared" si="156"/>
        <v>42044.184988425928</v>
      </c>
      <c r="T3383" s="11">
        <f t="shared" si="157"/>
        <v>42074.143321759257</v>
      </c>
      <c r="U3383" s="12" t="str">
        <f>TEXT(Table1[[#This Row],[Date Created Conversion (Launched at)]],"mmmm")</f>
        <v>February</v>
      </c>
      <c r="V3383" s="12">
        <f>YEAR(Table1[[#This Row],[Date Created Conversion (Launched at)]])</f>
        <v>2015</v>
      </c>
    </row>
    <row r="3384" spans="1:22" ht="43" x14ac:dyDescent="0.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 s="8">
        <v>1470092340</v>
      </c>
      <c r="J3384" s="8">
        <v>1467973256</v>
      </c>
      <c r="K3384" t="b">
        <v>0</v>
      </c>
      <c r="L3384">
        <v>46</v>
      </c>
      <c r="M3384" t="b">
        <v>1</v>
      </c>
      <c r="N3384" s="5">
        <f>Table1[[#This Row],[pledged]]/Table1[[#This Row],[backers_count]]</f>
        <v>76.652173913043484</v>
      </c>
      <c r="O3384" s="1">
        <f t="shared" si="158"/>
        <v>101</v>
      </c>
      <c r="P3384" s="5" t="s">
        <v>8270</v>
      </c>
      <c r="Q3384" s="1" t="s">
        <v>8318</v>
      </c>
      <c r="R3384" s="1" t="s">
        <v>8319</v>
      </c>
      <c r="S3384" s="9">
        <f t="shared" si="156"/>
        <v>42559.431203703702</v>
      </c>
      <c r="T3384" s="11">
        <f t="shared" si="157"/>
        <v>42583.957638888889</v>
      </c>
      <c r="U3384" s="12" t="str">
        <f>TEXT(Table1[[#This Row],[Date Created Conversion (Launched at)]],"mmmm")</f>
        <v>July</v>
      </c>
      <c r="V3384" s="12">
        <f>YEAR(Table1[[#This Row],[Date Created Conversion (Launched at)]])</f>
        <v>2016</v>
      </c>
    </row>
    <row r="3385" spans="1:22" ht="43" x14ac:dyDescent="0.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 s="8">
        <v>1466707620</v>
      </c>
      <c r="J3385" s="8">
        <v>1464979620</v>
      </c>
      <c r="K3385" t="b">
        <v>0</v>
      </c>
      <c r="L3385">
        <v>30</v>
      </c>
      <c r="M3385" t="b">
        <v>1</v>
      </c>
      <c r="N3385" s="5">
        <f>Table1[[#This Row],[pledged]]/Table1[[#This Row],[backers_count]]</f>
        <v>65.166666666666671</v>
      </c>
      <c r="O3385" s="1">
        <f t="shared" si="158"/>
        <v>112</v>
      </c>
      <c r="P3385" s="5" t="s">
        <v>8270</v>
      </c>
      <c r="Q3385" s="1" t="s">
        <v>8318</v>
      </c>
      <c r="R3385" s="1" t="s">
        <v>8319</v>
      </c>
      <c r="S3385" s="9">
        <f t="shared" si="156"/>
        <v>42524.782638888893</v>
      </c>
      <c r="T3385" s="11">
        <f t="shared" si="157"/>
        <v>42544.782638888893</v>
      </c>
      <c r="U3385" s="12" t="str">
        <f>TEXT(Table1[[#This Row],[Date Created Conversion (Launched at)]],"mmmm")</f>
        <v>June</v>
      </c>
      <c r="V3385" s="12">
        <f>YEAR(Table1[[#This Row],[Date Created Conversion (Launched at)]])</f>
        <v>2016</v>
      </c>
    </row>
    <row r="3386" spans="1:22" ht="43" x14ac:dyDescent="0.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 s="8">
        <v>1448074800</v>
      </c>
      <c r="J3386" s="8">
        <v>1444874768</v>
      </c>
      <c r="K3386" t="b">
        <v>0</v>
      </c>
      <c r="L3386">
        <v>64</v>
      </c>
      <c r="M3386" t="b">
        <v>1</v>
      </c>
      <c r="N3386" s="5">
        <f>Table1[[#This Row],[pledged]]/Table1[[#This Row],[backers_count]]</f>
        <v>93.760312499999998</v>
      </c>
      <c r="O3386" s="1">
        <f t="shared" si="158"/>
        <v>100</v>
      </c>
      <c r="P3386" s="5" t="s">
        <v>8270</v>
      </c>
      <c r="Q3386" s="1" t="s">
        <v>8318</v>
      </c>
      <c r="R3386" s="1" t="s">
        <v>8319</v>
      </c>
      <c r="S3386" s="9">
        <f t="shared" si="156"/>
        <v>42292.087592592594</v>
      </c>
      <c r="T3386" s="11">
        <f t="shared" si="157"/>
        <v>42329.125</v>
      </c>
      <c r="U3386" s="12" t="str">
        <f>TEXT(Table1[[#This Row],[Date Created Conversion (Launched at)]],"mmmm")</f>
        <v>October</v>
      </c>
      <c r="V3386" s="12">
        <f>YEAR(Table1[[#This Row],[Date Created Conversion (Launched at)]])</f>
        <v>2015</v>
      </c>
    </row>
    <row r="3387" spans="1:22" ht="43" x14ac:dyDescent="0.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 s="8">
        <v>1418244552</v>
      </c>
      <c r="J3387" s="8">
        <v>1415652552</v>
      </c>
      <c r="K3387" t="b">
        <v>0</v>
      </c>
      <c r="L3387">
        <v>15</v>
      </c>
      <c r="M3387" t="b">
        <v>1</v>
      </c>
      <c r="N3387" s="5">
        <f>Table1[[#This Row],[pledged]]/Table1[[#This Row],[backers_count]]</f>
        <v>133.33333333333334</v>
      </c>
      <c r="O3387" s="1">
        <f t="shared" si="158"/>
        <v>100</v>
      </c>
      <c r="P3387" s="5" t="s">
        <v>8270</v>
      </c>
      <c r="Q3387" s="1" t="s">
        <v>8318</v>
      </c>
      <c r="R3387" s="1" t="s">
        <v>8319</v>
      </c>
      <c r="S3387" s="9">
        <f t="shared" si="156"/>
        <v>41953.8675</v>
      </c>
      <c r="T3387" s="11">
        <f t="shared" si="157"/>
        <v>41983.8675</v>
      </c>
      <c r="U3387" s="12" t="str">
        <f>TEXT(Table1[[#This Row],[Date Created Conversion (Launched at)]],"mmmm")</f>
        <v>November</v>
      </c>
      <c r="V3387" s="12">
        <f>YEAR(Table1[[#This Row],[Date Created Conversion (Launched at)]])</f>
        <v>2014</v>
      </c>
    </row>
    <row r="3388" spans="1:22" ht="43" x14ac:dyDescent="0.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 s="8">
        <v>1417620506</v>
      </c>
      <c r="J3388" s="8">
        <v>1415028506</v>
      </c>
      <c r="K3388" t="b">
        <v>0</v>
      </c>
      <c r="L3388">
        <v>41</v>
      </c>
      <c r="M3388" t="b">
        <v>1</v>
      </c>
      <c r="N3388" s="5">
        <f>Table1[[#This Row],[pledged]]/Table1[[#This Row],[backers_count]]</f>
        <v>51.219512195121951</v>
      </c>
      <c r="O3388" s="1">
        <f t="shared" si="158"/>
        <v>105</v>
      </c>
      <c r="P3388" s="5" t="s">
        <v>8270</v>
      </c>
      <c r="Q3388" s="1" t="s">
        <v>8318</v>
      </c>
      <c r="R3388" s="1" t="s">
        <v>8319</v>
      </c>
      <c r="S3388" s="9">
        <f t="shared" si="156"/>
        <v>41946.644745370373</v>
      </c>
      <c r="T3388" s="11">
        <f t="shared" si="157"/>
        <v>41976.644745370373</v>
      </c>
      <c r="U3388" s="12" t="str">
        <f>TEXT(Table1[[#This Row],[Date Created Conversion (Launched at)]],"mmmm")</f>
        <v>November</v>
      </c>
      <c r="V3388" s="12">
        <f>YEAR(Table1[[#This Row],[Date Created Conversion (Launched at)]])</f>
        <v>2014</v>
      </c>
    </row>
    <row r="3389" spans="1:22" ht="43" x14ac:dyDescent="0.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 s="8">
        <v>1418581088</v>
      </c>
      <c r="J3389" s="8">
        <v>1415125088</v>
      </c>
      <c r="K3389" t="b">
        <v>0</v>
      </c>
      <c r="L3389">
        <v>35</v>
      </c>
      <c r="M3389" t="b">
        <v>1</v>
      </c>
      <c r="N3389" s="5">
        <f>Table1[[#This Row],[pledged]]/Table1[[#This Row],[backers_count]]</f>
        <v>100.17142857142858</v>
      </c>
      <c r="O3389" s="1">
        <f t="shared" si="158"/>
        <v>117</v>
      </c>
      <c r="P3389" s="5" t="s">
        <v>8270</v>
      </c>
      <c r="Q3389" s="1" t="s">
        <v>8318</v>
      </c>
      <c r="R3389" s="1" t="s">
        <v>8319</v>
      </c>
      <c r="S3389" s="9">
        <f t="shared" si="156"/>
        <v>41947.762592592597</v>
      </c>
      <c r="T3389" s="11">
        <f t="shared" si="157"/>
        <v>41987.762592592597</v>
      </c>
      <c r="U3389" s="12" t="str">
        <f>TEXT(Table1[[#This Row],[Date Created Conversion (Launched at)]],"mmmm")</f>
        <v>November</v>
      </c>
      <c r="V3389" s="12">
        <f>YEAR(Table1[[#This Row],[Date Created Conversion (Launched at)]])</f>
        <v>2014</v>
      </c>
    </row>
    <row r="3390" spans="1:22" ht="43" x14ac:dyDescent="0.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 s="8">
        <v>1434625441</v>
      </c>
      <c r="J3390" s="8">
        <v>1432033441</v>
      </c>
      <c r="K3390" t="b">
        <v>0</v>
      </c>
      <c r="L3390">
        <v>45</v>
      </c>
      <c r="M3390" t="b">
        <v>1</v>
      </c>
      <c r="N3390" s="5">
        <f>Table1[[#This Row],[pledged]]/Table1[[#This Row],[backers_count]]</f>
        <v>34.6</v>
      </c>
      <c r="O3390" s="1">
        <f t="shared" si="158"/>
        <v>104</v>
      </c>
      <c r="P3390" s="5" t="s">
        <v>8270</v>
      </c>
      <c r="Q3390" s="1" t="s">
        <v>8318</v>
      </c>
      <c r="R3390" s="1" t="s">
        <v>8319</v>
      </c>
      <c r="S3390" s="9">
        <f t="shared" si="156"/>
        <v>42143.461122685185</v>
      </c>
      <c r="T3390" s="11">
        <f t="shared" si="157"/>
        <v>42173.461122685185</v>
      </c>
      <c r="U3390" s="12" t="str">
        <f>TEXT(Table1[[#This Row],[Date Created Conversion (Launched at)]],"mmmm")</f>
        <v>May</v>
      </c>
      <c r="V3390" s="12">
        <f>YEAR(Table1[[#This Row],[Date Created Conversion (Launched at)]])</f>
        <v>2015</v>
      </c>
    </row>
    <row r="3391" spans="1:22" ht="43" x14ac:dyDescent="0.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 s="8">
        <v>1464960682</v>
      </c>
      <c r="J3391" s="8">
        <v>1462368682</v>
      </c>
      <c r="K3391" t="b">
        <v>0</v>
      </c>
      <c r="L3391">
        <v>62</v>
      </c>
      <c r="M3391" t="b">
        <v>1</v>
      </c>
      <c r="N3391" s="5">
        <f>Table1[[#This Row],[pledged]]/Table1[[#This Row],[backers_count]]</f>
        <v>184.67741935483872</v>
      </c>
      <c r="O3391" s="1">
        <f t="shared" si="158"/>
        <v>115</v>
      </c>
      <c r="P3391" s="5" t="s">
        <v>8270</v>
      </c>
      <c r="Q3391" s="1" t="s">
        <v>8318</v>
      </c>
      <c r="R3391" s="1" t="s">
        <v>8319</v>
      </c>
      <c r="S3391" s="9">
        <f t="shared" si="156"/>
        <v>42494.563449074078</v>
      </c>
      <c r="T3391" s="11">
        <f t="shared" si="157"/>
        <v>42524.563449074078</v>
      </c>
      <c r="U3391" s="12" t="str">
        <f>TEXT(Table1[[#This Row],[Date Created Conversion (Launched at)]],"mmmm")</f>
        <v>May</v>
      </c>
      <c r="V3391" s="12">
        <f>YEAR(Table1[[#This Row],[Date Created Conversion (Launched at)]])</f>
        <v>2016</v>
      </c>
    </row>
    <row r="3392" spans="1:22" ht="43" x14ac:dyDescent="0.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 s="8">
        <v>1405017345</v>
      </c>
      <c r="J3392" s="8">
        <v>1403721345</v>
      </c>
      <c r="K3392" t="b">
        <v>0</v>
      </c>
      <c r="L3392">
        <v>22</v>
      </c>
      <c r="M3392" t="b">
        <v>1</v>
      </c>
      <c r="N3392" s="5">
        <f>Table1[[#This Row],[pledged]]/Table1[[#This Row],[backers_count]]</f>
        <v>69.818181818181813</v>
      </c>
      <c r="O3392" s="1">
        <f t="shared" si="158"/>
        <v>102</v>
      </c>
      <c r="P3392" s="5" t="s">
        <v>8270</v>
      </c>
      <c r="Q3392" s="1" t="s">
        <v>8318</v>
      </c>
      <c r="R3392" s="1" t="s">
        <v>8319</v>
      </c>
      <c r="S3392" s="9">
        <f t="shared" si="156"/>
        <v>41815.774826388893</v>
      </c>
      <c r="T3392" s="11">
        <f t="shared" si="157"/>
        <v>41830.774826388893</v>
      </c>
      <c r="U3392" s="12" t="str">
        <f>TEXT(Table1[[#This Row],[Date Created Conversion (Launched at)]],"mmmm")</f>
        <v>June</v>
      </c>
      <c r="V3392" s="12">
        <f>YEAR(Table1[[#This Row],[Date Created Conversion (Launched at)]])</f>
        <v>2014</v>
      </c>
    </row>
    <row r="3393" spans="1:22" ht="43" x14ac:dyDescent="0.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 s="8">
        <v>1407536880</v>
      </c>
      <c r="J3393" s="8">
        <v>1404997548</v>
      </c>
      <c r="K3393" t="b">
        <v>0</v>
      </c>
      <c r="L3393">
        <v>18</v>
      </c>
      <c r="M3393" t="b">
        <v>1</v>
      </c>
      <c r="N3393" s="5">
        <f>Table1[[#This Row],[pledged]]/Table1[[#This Row],[backers_count]]</f>
        <v>61.944444444444443</v>
      </c>
      <c r="O3393" s="1">
        <f t="shared" si="158"/>
        <v>223</v>
      </c>
      <c r="P3393" s="5" t="s">
        <v>8270</v>
      </c>
      <c r="Q3393" s="1" t="s">
        <v>8318</v>
      </c>
      <c r="R3393" s="1" t="s">
        <v>8319</v>
      </c>
      <c r="S3393" s="9">
        <f t="shared" si="156"/>
        <v>41830.545694444445</v>
      </c>
      <c r="T3393" s="11">
        <f t="shared" si="157"/>
        <v>41859.936111111107</v>
      </c>
      <c r="U3393" s="12" t="str">
        <f>TEXT(Table1[[#This Row],[Date Created Conversion (Launched at)]],"mmmm")</f>
        <v>July</v>
      </c>
      <c r="V3393" s="12">
        <f>YEAR(Table1[[#This Row],[Date Created Conversion (Launched at)]])</f>
        <v>2014</v>
      </c>
    </row>
    <row r="3394" spans="1:22" ht="43" x14ac:dyDescent="0.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 s="8">
        <v>1462565855</v>
      </c>
      <c r="J3394" s="8">
        <v>1458245855</v>
      </c>
      <c r="K3394" t="b">
        <v>0</v>
      </c>
      <c r="L3394">
        <v>12</v>
      </c>
      <c r="M3394" t="b">
        <v>1</v>
      </c>
      <c r="N3394" s="5">
        <f>Table1[[#This Row],[pledged]]/Table1[[#This Row],[backers_count]]</f>
        <v>41.666666666666664</v>
      </c>
      <c r="O3394" s="1">
        <f t="shared" si="158"/>
        <v>100</v>
      </c>
      <c r="P3394" s="5" t="s">
        <v>8270</v>
      </c>
      <c r="Q3394" s="1" t="s">
        <v>8318</v>
      </c>
      <c r="R3394" s="1" t="s">
        <v>8319</v>
      </c>
      <c r="S3394" s="9">
        <f t="shared" ref="S3394:S3457" si="159">(J3394/86400)+DATE(1970,1,1)</f>
        <v>42446.845543981486</v>
      </c>
      <c r="T3394" s="11">
        <f t="shared" ref="T3394:T3457" si="160">(I3394/86400)+DATE(1970,1,1)</f>
        <v>42496.845543981486</v>
      </c>
      <c r="U3394" s="12" t="str">
        <f>TEXT(Table1[[#This Row],[Date Created Conversion (Launched at)]],"mmmm")</f>
        <v>March</v>
      </c>
      <c r="V3394" s="12">
        <f>YEAR(Table1[[#This Row],[Date Created Conversion (Launched at)]])</f>
        <v>2016</v>
      </c>
    </row>
    <row r="3395" spans="1:22" ht="43" x14ac:dyDescent="0.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 s="8">
        <v>1415234760</v>
      </c>
      <c r="J3395" s="8">
        <v>1413065230</v>
      </c>
      <c r="K3395" t="b">
        <v>0</v>
      </c>
      <c r="L3395">
        <v>44</v>
      </c>
      <c r="M3395" t="b">
        <v>1</v>
      </c>
      <c r="N3395" s="5">
        <f>Table1[[#This Row],[pledged]]/Table1[[#This Row],[backers_count]]</f>
        <v>36.06818181818182</v>
      </c>
      <c r="O3395" s="1">
        <f t="shared" ref="O3395:O3458" si="161">ROUND(($E3395/$D3395)*100,0)</f>
        <v>106</v>
      </c>
      <c r="P3395" s="5" t="s">
        <v>8270</v>
      </c>
      <c r="Q3395" s="1" t="s">
        <v>8318</v>
      </c>
      <c r="R3395" s="1" t="s">
        <v>8319</v>
      </c>
      <c r="S3395" s="9">
        <f t="shared" si="159"/>
        <v>41923.921643518523</v>
      </c>
      <c r="T3395" s="11">
        <f t="shared" si="160"/>
        <v>41949.031944444447</v>
      </c>
      <c r="U3395" s="12" t="str">
        <f>TEXT(Table1[[#This Row],[Date Created Conversion (Launched at)]],"mmmm")</f>
        <v>October</v>
      </c>
      <c r="V3395" s="12">
        <f>YEAR(Table1[[#This Row],[Date Created Conversion (Launched at)]])</f>
        <v>2014</v>
      </c>
    </row>
    <row r="3396" spans="1:22" ht="43" x14ac:dyDescent="0.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 s="8">
        <v>1406470645</v>
      </c>
      <c r="J3396" s="8">
        <v>1403878645</v>
      </c>
      <c r="K3396" t="b">
        <v>0</v>
      </c>
      <c r="L3396">
        <v>27</v>
      </c>
      <c r="M3396" t="b">
        <v>1</v>
      </c>
      <c r="N3396" s="5">
        <f>Table1[[#This Row],[pledged]]/Table1[[#This Row],[backers_count]]</f>
        <v>29</v>
      </c>
      <c r="O3396" s="1">
        <f t="shared" si="161"/>
        <v>142</v>
      </c>
      <c r="P3396" s="5" t="s">
        <v>8270</v>
      </c>
      <c r="Q3396" s="1" t="s">
        <v>8318</v>
      </c>
      <c r="R3396" s="1" t="s">
        <v>8319</v>
      </c>
      <c r="S3396" s="9">
        <f t="shared" si="159"/>
        <v>41817.59542824074</v>
      </c>
      <c r="T3396" s="11">
        <f t="shared" si="160"/>
        <v>41847.59542824074</v>
      </c>
      <c r="U3396" s="12" t="str">
        <f>TEXT(Table1[[#This Row],[Date Created Conversion (Launched at)]],"mmmm")</f>
        <v>June</v>
      </c>
      <c r="V3396" s="12">
        <f>YEAR(Table1[[#This Row],[Date Created Conversion (Launched at)]])</f>
        <v>2014</v>
      </c>
    </row>
    <row r="3397" spans="1:22" ht="28.7" x14ac:dyDescent="0.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 s="8">
        <v>1433009400</v>
      </c>
      <c r="J3397" s="8">
        <v>1431795944</v>
      </c>
      <c r="K3397" t="b">
        <v>0</v>
      </c>
      <c r="L3397">
        <v>38</v>
      </c>
      <c r="M3397" t="b">
        <v>1</v>
      </c>
      <c r="N3397" s="5">
        <f>Table1[[#This Row],[pledged]]/Table1[[#This Row],[backers_count]]</f>
        <v>24.210526315789473</v>
      </c>
      <c r="O3397" s="1">
        <f t="shared" si="161"/>
        <v>184</v>
      </c>
      <c r="P3397" s="5" t="s">
        <v>8270</v>
      </c>
      <c r="Q3397" s="1" t="s">
        <v>8318</v>
      </c>
      <c r="R3397" s="1" t="s">
        <v>8319</v>
      </c>
      <c r="S3397" s="9">
        <f t="shared" si="159"/>
        <v>42140.712314814809</v>
      </c>
      <c r="T3397" s="11">
        <f t="shared" si="160"/>
        <v>42154.756944444445</v>
      </c>
      <c r="U3397" s="12" t="str">
        <f>TEXT(Table1[[#This Row],[Date Created Conversion (Launched at)]],"mmmm")</f>
        <v>May</v>
      </c>
      <c r="V3397" s="12">
        <f>YEAR(Table1[[#This Row],[Date Created Conversion (Launched at)]])</f>
        <v>2015</v>
      </c>
    </row>
    <row r="3398" spans="1:22" ht="43" x14ac:dyDescent="0.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 s="8">
        <v>1401595140</v>
      </c>
      <c r="J3398" s="8">
        <v>1399286589</v>
      </c>
      <c r="K3398" t="b">
        <v>0</v>
      </c>
      <c r="L3398">
        <v>28</v>
      </c>
      <c r="M3398" t="b">
        <v>1</v>
      </c>
      <c r="N3398" s="5">
        <f>Table1[[#This Row],[pledged]]/Table1[[#This Row],[backers_count]]</f>
        <v>55.892857142857146</v>
      </c>
      <c r="O3398" s="1">
        <f t="shared" si="161"/>
        <v>104</v>
      </c>
      <c r="P3398" s="5" t="s">
        <v>8270</v>
      </c>
      <c r="Q3398" s="1" t="s">
        <v>8318</v>
      </c>
      <c r="R3398" s="1" t="s">
        <v>8319</v>
      </c>
      <c r="S3398" s="9">
        <f t="shared" si="159"/>
        <v>41764.446631944447</v>
      </c>
      <c r="T3398" s="11">
        <f t="shared" si="160"/>
        <v>41791.165972222225</v>
      </c>
      <c r="U3398" s="12" t="str">
        <f>TEXT(Table1[[#This Row],[Date Created Conversion (Launched at)]],"mmmm")</f>
        <v>May</v>
      </c>
      <c r="V3398" s="12">
        <f>YEAR(Table1[[#This Row],[Date Created Conversion (Launched at)]])</f>
        <v>2014</v>
      </c>
    </row>
    <row r="3399" spans="1:22" ht="28.7" x14ac:dyDescent="0.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 s="8">
        <v>1455832800</v>
      </c>
      <c r="J3399" s="8">
        <v>1452338929</v>
      </c>
      <c r="K3399" t="b">
        <v>0</v>
      </c>
      <c r="L3399">
        <v>24</v>
      </c>
      <c r="M3399" t="b">
        <v>1</v>
      </c>
      <c r="N3399" s="5">
        <f>Table1[[#This Row],[pledged]]/Table1[[#This Row],[backers_count]]</f>
        <v>11.666666666666666</v>
      </c>
      <c r="O3399" s="1">
        <f t="shared" si="161"/>
        <v>112</v>
      </c>
      <c r="P3399" s="5" t="s">
        <v>8270</v>
      </c>
      <c r="Q3399" s="1" t="s">
        <v>8318</v>
      </c>
      <c r="R3399" s="1" t="s">
        <v>8319</v>
      </c>
      <c r="S3399" s="9">
        <f t="shared" si="159"/>
        <v>42378.478344907402</v>
      </c>
      <c r="T3399" s="11">
        <f t="shared" si="160"/>
        <v>42418.916666666672</v>
      </c>
      <c r="U3399" s="12" t="str">
        <f>TEXT(Table1[[#This Row],[Date Created Conversion (Launched at)]],"mmmm")</f>
        <v>January</v>
      </c>
      <c r="V3399" s="12">
        <f>YEAR(Table1[[#This Row],[Date Created Conversion (Launched at)]])</f>
        <v>2016</v>
      </c>
    </row>
    <row r="3400" spans="1:22" ht="43" x14ac:dyDescent="0.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 s="8">
        <v>1416589200</v>
      </c>
      <c r="J3400" s="8">
        <v>1414605776</v>
      </c>
      <c r="K3400" t="b">
        <v>0</v>
      </c>
      <c r="L3400">
        <v>65</v>
      </c>
      <c r="M3400" t="b">
        <v>1</v>
      </c>
      <c r="N3400" s="5">
        <f>Table1[[#This Row],[pledged]]/Table1[[#This Row],[backers_count]]</f>
        <v>68.353846153846149</v>
      </c>
      <c r="O3400" s="1">
        <f t="shared" si="161"/>
        <v>111</v>
      </c>
      <c r="P3400" s="5" t="s">
        <v>8270</v>
      </c>
      <c r="Q3400" s="1" t="s">
        <v>8318</v>
      </c>
      <c r="R3400" s="1" t="s">
        <v>8319</v>
      </c>
      <c r="S3400" s="9">
        <f t="shared" si="159"/>
        <v>41941.752037037033</v>
      </c>
      <c r="T3400" s="11">
        <f t="shared" si="160"/>
        <v>41964.708333333328</v>
      </c>
      <c r="U3400" s="12" t="str">
        <f>TEXT(Table1[[#This Row],[Date Created Conversion (Launched at)]],"mmmm")</f>
        <v>October</v>
      </c>
      <c r="V3400" s="12">
        <f>YEAR(Table1[[#This Row],[Date Created Conversion (Launched at)]])</f>
        <v>2014</v>
      </c>
    </row>
    <row r="3401" spans="1:22" ht="43" x14ac:dyDescent="0.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 s="8">
        <v>1424556325</v>
      </c>
      <c r="J3401" s="8">
        <v>1421964325</v>
      </c>
      <c r="K3401" t="b">
        <v>0</v>
      </c>
      <c r="L3401">
        <v>46</v>
      </c>
      <c r="M3401" t="b">
        <v>1</v>
      </c>
      <c r="N3401" s="5">
        <f>Table1[[#This Row],[pledged]]/Table1[[#This Row],[backers_count]]</f>
        <v>27.065217391304348</v>
      </c>
      <c r="O3401" s="1">
        <f t="shared" si="161"/>
        <v>104</v>
      </c>
      <c r="P3401" s="5" t="s">
        <v>8270</v>
      </c>
      <c r="Q3401" s="1" t="s">
        <v>8318</v>
      </c>
      <c r="R3401" s="1" t="s">
        <v>8319</v>
      </c>
      <c r="S3401" s="9">
        <f t="shared" si="159"/>
        <v>42026.920428240745</v>
      </c>
      <c r="T3401" s="11">
        <f t="shared" si="160"/>
        <v>42056.920428240745</v>
      </c>
      <c r="U3401" s="12" t="str">
        <f>TEXT(Table1[[#This Row],[Date Created Conversion (Launched at)]],"mmmm")</f>
        <v>January</v>
      </c>
      <c r="V3401" s="12">
        <f>YEAR(Table1[[#This Row],[Date Created Conversion (Launched at)]])</f>
        <v>2015</v>
      </c>
    </row>
    <row r="3402" spans="1:22" ht="43" x14ac:dyDescent="0.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 s="8">
        <v>1409266414</v>
      </c>
      <c r="J3402" s="8">
        <v>1405378414</v>
      </c>
      <c r="K3402" t="b">
        <v>0</v>
      </c>
      <c r="L3402">
        <v>85</v>
      </c>
      <c r="M3402" t="b">
        <v>1</v>
      </c>
      <c r="N3402" s="5">
        <f>Table1[[#This Row],[pledged]]/Table1[[#This Row],[backers_count]]</f>
        <v>118.12941176470588</v>
      </c>
      <c r="O3402" s="1">
        <f t="shared" si="161"/>
        <v>100</v>
      </c>
      <c r="P3402" s="5" t="s">
        <v>8270</v>
      </c>
      <c r="Q3402" s="1" t="s">
        <v>8318</v>
      </c>
      <c r="R3402" s="1" t="s">
        <v>8319</v>
      </c>
      <c r="S3402" s="9">
        <f t="shared" si="159"/>
        <v>41834.953865740739</v>
      </c>
      <c r="T3402" s="11">
        <f t="shared" si="160"/>
        <v>41879.953865740739</v>
      </c>
      <c r="U3402" s="12" t="str">
        <f>TEXT(Table1[[#This Row],[Date Created Conversion (Launched at)]],"mmmm")</f>
        <v>July</v>
      </c>
      <c r="V3402" s="12">
        <f>YEAR(Table1[[#This Row],[Date Created Conversion (Launched at)]])</f>
        <v>2014</v>
      </c>
    </row>
    <row r="3403" spans="1:22" ht="43" x14ac:dyDescent="0.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 s="8">
        <v>1438968146</v>
      </c>
      <c r="J3403" s="8">
        <v>1436376146</v>
      </c>
      <c r="K3403" t="b">
        <v>0</v>
      </c>
      <c r="L3403">
        <v>66</v>
      </c>
      <c r="M3403" t="b">
        <v>1</v>
      </c>
      <c r="N3403" s="5">
        <f>Table1[[#This Row],[pledged]]/Table1[[#This Row],[backers_count]]</f>
        <v>44.757575757575758</v>
      </c>
      <c r="O3403" s="1">
        <f t="shared" si="161"/>
        <v>102</v>
      </c>
      <c r="P3403" s="5" t="s">
        <v>8270</v>
      </c>
      <c r="Q3403" s="1" t="s">
        <v>8318</v>
      </c>
      <c r="R3403" s="1" t="s">
        <v>8319</v>
      </c>
      <c r="S3403" s="9">
        <f t="shared" si="159"/>
        <v>42193.723912037036</v>
      </c>
      <c r="T3403" s="11">
        <f t="shared" si="160"/>
        <v>42223.723912037036</v>
      </c>
      <c r="U3403" s="12" t="str">
        <f>TEXT(Table1[[#This Row],[Date Created Conversion (Launched at)]],"mmmm")</f>
        <v>July</v>
      </c>
      <c r="V3403" s="12">
        <f>YEAR(Table1[[#This Row],[Date Created Conversion (Launched at)]])</f>
        <v>2015</v>
      </c>
    </row>
    <row r="3404" spans="1:22" ht="43" x14ac:dyDescent="0.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 s="8">
        <v>1447295460</v>
      </c>
      <c r="J3404" s="8">
        <v>1444747843</v>
      </c>
      <c r="K3404" t="b">
        <v>0</v>
      </c>
      <c r="L3404">
        <v>165</v>
      </c>
      <c r="M3404" t="b">
        <v>1</v>
      </c>
      <c r="N3404" s="5">
        <f>Table1[[#This Row],[pledged]]/Table1[[#This Row],[backers_count]]</f>
        <v>99.787878787878782</v>
      </c>
      <c r="O3404" s="1">
        <f t="shared" si="161"/>
        <v>110</v>
      </c>
      <c r="P3404" s="5" t="s">
        <v>8270</v>
      </c>
      <c r="Q3404" s="1" t="s">
        <v>8318</v>
      </c>
      <c r="R3404" s="1" t="s">
        <v>8319</v>
      </c>
      <c r="S3404" s="9">
        <f t="shared" si="159"/>
        <v>42290.61855324074</v>
      </c>
      <c r="T3404" s="11">
        <f t="shared" si="160"/>
        <v>42320.104861111111</v>
      </c>
      <c r="U3404" s="12" t="str">
        <f>TEXT(Table1[[#This Row],[Date Created Conversion (Launched at)]],"mmmm")</f>
        <v>October</v>
      </c>
      <c r="V3404" s="12">
        <f>YEAR(Table1[[#This Row],[Date Created Conversion (Launched at)]])</f>
        <v>2015</v>
      </c>
    </row>
    <row r="3405" spans="1:22" ht="43" x14ac:dyDescent="0.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 s="8">
        <v>1435230324</v>
      </c>
      <c r="J3405" s="8">
        <v>1432638324</v>
      </c>
      <c r="K3405" t="b">
        <v>0</v>
      </c>
      <c r="L3405">
        <v>17</v>
      </c>
      <c r="M3405" t="b">
        <v>1</v>
      </c>
      <c r="N3405" s="5">
        <f>Table1[[#This Row],[pledged]]/Table1[[#This Row],[backers_count]]</f>
        <v>117.64705882352941</v>
      </c>
      <c r="O3405" s="1">
        <f t="shared" si="161"/>
        <v>100</v>
      </c>
      <c r="P3405" s="5" t="s">
        <v>8270</v>
      </c>
      <c r="Q3405" s="1" t="s">
        <v>8318</v>
      </c>
      <c r="R3405" s="1" t="s">
        <v>8319</v>
      </c>
      <c r="S3405" s="9">
        <f t="shared" si="159"/>
        <v>42150.462083333332</v>
      </c>
      <c r="T3405" s="11">
        <f t="shared" si="160"/>
        <v>42180.462083333332</v>
      </c>
      <c r="U3405" s="12" t="str">
        <f>TEXT(Table1[[#This Row],[Date Created Conversion (Launched at)]],"mmmm")</f>
        <v>May</v>
      </c>
      <c r="V3405" s="12">
        <f>YEAR(Table1[[#This Row],[Date Created Conversion (Launched at)]])</f>
        <v>2015</v>
      </c>
    </row>
    <row r="3406" spans="1:22" ht="43" x14ac:dyDescent="0.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 s="8">
        <v>1434542702</v>
      </c>
      <c r="J3406" s="8">
        <v>1432814702</v>
      </c>
      <c r="K3406" t="b">
        <v>0</v>
      </c>
      <c r="L3406">
        <v>3</v>
      </c>
      <c r="M3406" t="b">
        <v>1</v>
      </c>
      <c r="N3406" s="5">
        <f>Table1[[#This Row],[pledged]]/Table1[[#This Row],[backers_count]]</f>
        <v>203.33333333333334</v>
      </c>
      <c r="O3406" s="1">
        <f t="shared" si="161"/>
        <v>122</v>
      </c>
      <c r="P3406" s="5" t="s">
        <v>8270</v>
      </c>
      <c r="Q3406" s="1" t="s">
        <v>8318</v>
      </c>
      <c r="R3406" s="1" t="s">
        <v>8319</v>
      </c>
      <c r="S3406" s="9">
        <f t="shared" si="159"/>
        <v>42152.503495370373</v>
      </c>
      <c r="T3406" s="11">
        <f t="shared" si="160"/>
        <v>42172.503495370373</v>
      </c>
      <c r="U3406" s="12" t="str">
        <f>TEXT(Table1[[#This Row],[Date Created Conversion (Launched at)]],"mmmm")</f>
        <v>May</v>
      </c>
      <c r="V3406" s="12">
        <f>YEAR(Table1[[#This Row],[Date Created Conversion (Launched at)]])</f>
        <v>2015</v>
      </c>
    </row>
    <row r="3407" spans="1:22" ht="43" x14ac:dyDescent="0.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 s="8">
        <v>1456876740</v>
      </c>
      <c r="J3407" s="8">
        <v>1455063886</v>
      </c>
      <c r="K3407" t="b">
        <v>0</v>
      </c>
      <c r="L3407">
        <v>17</v>
      </c>
      <c r="M3407" t="b">
        <v>1</v>
      </c>
      <c r="N3407" s="5">
        <f>Table1[[#This Row],[pledged]]/Table1[[#This Row],[backers_count]]</f>
        <v>28.323529411764707</v>
      </c>
      <c r="O3407" s="1">
        <f t="shared" si="161"/>
        <v>138</v>
      </c>
      <c r="P3407" s="5" t="s">
        <v>8270</v>
      </c>
      <c r="Q3407" s="1" t="s">
        <v>8318</v>
      </c>
      <c r="R3407" s="1" t="s">
        <v>8319</v>
      </c>
      <c r="S3407" s="9">
        <f t="shared" si="159"/>
        <v>42410.017199074078</v>
      </c>
      <c r="T3407" s="11">
        <f t="shared" si="160"/>
        <v>42430.999305555553</v>
      </c>
      <c r="U3407" s="12" t="str">
        <f>TEXT(Table1[[#This Row],[Date Created Conversion (Launched at)]],"mmmm")</f>
        <v>February</v>
      </c>
      <c r="V3407" s="12">
        <f>YEAR(Table1[[#This Row],[Date Created Conversion (Launched at)]])</f>
        <v>2016</v>
      </c>
    </row>
    <row r="3408" spans="1:22" ht="28.7" x14ac:dyDescent="0.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 s="8">
        <v>1405511376</v>
      </c>
      <c r="J3408" s="8">
        <v>1401623376</v>
      </c>
      <c r="K3408" t="b">
        <v>0</v>
      </c>
      <c r="L3408">
        <v>91</v>
      </c>
      <c r="M3408" t="b">
        <v>1</v>
      </c>
      <c r="N3408" s="5">
        <f>Table1[[#This Row],[pledged]]/Table1[[#This Row],[backers_count]]</f>
        <v>110.23076923076923</v>
      </c>
      <c r="O3408" s="1">
        <f t="shared" si="161"/>
        <v>100</v>
      </c>
      <c r="P3408" s="5" t="s">
        <v>8270</v>
      </c>
      <c r="Q3408" s="1" t="s">
        <v>8318</v>
      </c>
      <c r="R3408" s="1" t="s">
        <v>8319</v>
      </c>
      <c r="S3408" s="9">
        <f t="shared" si="159"/>
        <v>41791.492777777778</v>
      </c>
      <c r="T3408" s="11">
        <f t="shared" si="160"/>
        <v>41836.492777777778</v>
      </c>
      <c r="U3408" s="12" t="str">
        <f>TEXT(Table1[[#This Row],[Date Created Conversion (Launched at)]],"mmmm")</f>
        <v>June</v>
      </c>
      <c r="V3408" s="12">
        <f>YEAR(Table1[[#This Row],[Date Created Conversion (Launched at)]])</f>
        <v>2014</v>
      </c>
    </row>
    <row r="3409" spans="1:22" ht="57.35" x14ac:dyDescent="0.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 s="8">
        <v>1404641289</v>
      </c>
      <c r="J3409" s="8">
        <v>1402049289</v>
      </c>
      <c r="K3409" t="b">
        <v>0</v>
      </c>
      <c r="L3409">
        <v>67</v>
      </c>
      <c r="M3409" t="b">
        <v>1</v>
      </c>
      <c r="N3409" s="5">
        <f>Table1[[#This Row],[pledged]]/Table1[[#This Row],[backers_count]]</f>
        <v>31.970149253731343</v>
      </c>
      <c r="O3409" s="1">
        <f t="shared" si="161"/>
        <v>107</v>
      </c>
      <c r="P3409" s="5" t="s">
        <v>8270</v>
      </c>
      <c r="Q3409" s="1" t="s">
        <v>8318</v>
      </c>
      <c r="R3409" s="1" t="s">
        <v>8319</v>
      </c>
      <c r="S3409" s="9">
        <f t="shared" si="159"/>
        <v>41796.422326388885</v>
      </c>
      <c r="T3409" s="11">
        <f t="shared" si="160"/>
        <v>41826.422326388885</v>
      </c>
      <c r="U3409" s="12" t="str">
        <f>TEXT(Table1[[#This Row],[Date Created Conversion (Launched at)]],"mmmm")</f>
        <v>June</v>
      </c>
      <c r="V3409" s="12">
        <f>YEAR(Table1[[#This Row],[Date Created Conversion (Launched at)]])</f>
        <v>2014</v>
      </c>
    </row>
    <row r="3410" spans="1:22" ht="43" x14ac:dyDescent="0.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 s="8">
        <v>1405727304</v>
      </c>
      <c r="J3410" s="8">
        <v>1403135304</v>
      </c>
      <c r="K3410" t="b">
        <v>0</v>
      </c>
      <c r="L3410">
        <v>18</v>
      </c>
      <c r="M3410" t="b">
        <v>1</v>
      </c>
      <c r="N3410" s="5">
        <f>Table1[[#This Row],[pledged]]/Table1[[#This Row],[backers_count]]</f>
        <v>58.611111111111114</v>
      </c>
      <c r="O3410" s="1">
        <f t="shared" si="161"/>
        <v>211</v>
      </c>
      <c r="P3410" s="5" t="s">
        <v>8270</v>
      </c>
      <c r="Q3410" s="1" t="s">
        <v>8318</v>
      </c>
      <c r="R3410" s="1" t="s">
        <v>8319</v>
      </c>
      <c r="S3410" s="9">
        <f t="shared" si="159"/>
        <v>41808.991944444446</v>
      </c>
      <c r="T3410" s="11">
        <f t="shared" si="160"/>
        <v>41838.991944444446</v>
      </c>
      <c r="U3410" s="12" t="str">
        <f>TEXT(Table1[[#This Row],[Date Created Conversion (Launched at)]],"mmmm")</f>
        <v>June</v>
      </c>
      <c r="V3410" s="12">
        <f>YEAR(Table1[[#This Row],[Date Created Conversion (Launched at)]])</f>
        <v>2014</v>
      </c>
    </row>
    <row r="3411" spans="1:22" ht="43" x14ac:dyDescent="0.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 s="8">
        <v>1469998680</v>
      </c>
      <c r="J3411" s="8">
        <v>1466710358</v>
      </c>
      <c r="K3411" t="b">
        <v>0</v>
      </c>
      <c r="L3411">
        <v>21</v>
      </c>
      <c r="M3411" t="b">
        <v>1</v>
      </c>
      <c r="N3411" s="5">
        <f>Table1[[#This Row],[pledged]]/Table1[[#This Row],[backers_count]]</f>
        <v>29.428571428571427</v>
      </c>
      <c r="O3411" s="1">
        <f t="shared" si="161"/>
        <v>124</v>
      </c>
      <c r="P3411" s="5" t="s">
        <v>8270</v>
      </c>
      <c r="Q3411" s="1" t="s">
        <v>8318</v>
      </c>
      <c r="R3411" s="1" t="s">
        <v>8319</v>
      </c>
      <c r="S3411" s="9">
        <f t="shared" si="159"/>
        <v>42544.814328703702</v>
      </c>
      <c r="T3411" s="11">
        <f t="shared" si="160"/>
        <v>42582.873611111107</v>
      </c>
      <c r="U3411" s="12" t="str">
        <f>TEXT(Table1[[#This Row],[Date Created Conversion (Launched at)]],"mmmm")</f>
        <v>June</v>
      </c>
      <c r="V3411" s="12">
        <f>YEAR(Table1[[#This Row],[Date Created Conversion (Launched at)]])</f>
        <v>2016</v>
      </c>
    </row>
    <row r="3412" spans="1:22" ht="43" x14ac:dyDescent="0.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 s="8">
        <v>1465196400</v>
      </c>
      <c r="J3412" s="8">
        <v>1462841990</v>
      </c>
      <c r="K3412" t="b">
        <v>0</v>
      </c>
      <c r="L3412">
        <v>40</v>
      </c>
      <c r="M3412" t="b">
        <v>1</v>
      </c>
      <c r="N3412" s="5">
        <f>Table1[[#This Row],[pledged]]/Table1[[#This Row],[backers_count]]</f>
        <v>81.375</v>
      </c>
      <c r="O3412" s="1">
        <f t="shared" si="161"/>
        <v>109</v>
      </c>
      <c r="P3412" s="5" t="s">
        <v>8270</v>
      </c>
      <c r="Q3412" s="1" t="s">
        <v>8318</v>
      </c>
      <c r="R3412" s="1" t="s">
        <v>8319</v>
      </c>
      <c r="S3412" s="9">
        <f t="shared" si="159"/>
        <v>42500.041550925926</v>
      </c>
      <c r="T3412" s="11">
        <f t="shared" si="160"/>
        <v>42527.291666666672</v>
      </c>
      <c r="U3412" s="12" t="str">
        <f>TEXT(Table1[[#This Row],[Date Created Conversion (Launched at)]],"mmmm")</f>
        <v>May</v>
      </c>
      <c r="V3412" s="12">
        <f>YEAR(Table1[[#This Row],[Date Created Conversion (Launched at)]])</f>
        <v>2016</v>
      </c>
    </row>
    <row r="3413" spans="1:22" ht="43" x14ac:dyDescent="0.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 s="8">
        <v>1444264372</v>
      </c>
      <c r="J3413" s="8">
        <v>1442536372</v>
      </c>
      <c r="K3413" t="b">
        <v>0</v>
      </c>
      <c r="L3413">
        <v>78</v>
      </c>
      <c r="M3413" t="b">
        <v>1</v>
      </c>
      <c r="N3413" s="5">
        <f>Table1[[#This Row],[pledged]]/Table1[[#This Row],[backers_count]]</f>
        <v>199.16666666666666</v>
      </c>
      <c r="O3413" s="1">
        <f t="shared" si="161"/>
        <v>104</v>
      </c>
      <c r="P3413" s="5" t="s">
        <v>8270</v>
      </c>
      <c r="Q3413" s="1" t="s">
        <v>8318</v>
      </c>
      <c r="R3413" s="1" t="s">
        <v>8319</v>
      </c>
      <c r="S3413" s="9">
        <f t="shared" si="159"/>
        <v>42265.022824074069</v>
      </c>
      <c r="T3413" s="11">
        <f t="shared" si="160"/>
        <v>42285.022824074069</v>
      </c>
      <c r="U3413" s="12" t="str">
        <f>TEXT(Table1[[#This Row],[Date Created Conversion (Launched at)]],"mmmm")</f>
        <v>September</v>
      </c>
      <c r="V3413" s="12">
        <f>YEAR(Table1[[#This Row],[Date Created Conversion (Launched at)]])</f>
        <v>2015</v>
      </c>
    </row>
    <row r="3414" spans="1:22" ht="43" x14ac:dyDescent="0.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 s="8">
        <v>1411858862</v>
      </c>
      <c r="J3414" s="8">
        <v>1409266862</v>
      </c>
      <c r="K3414" t="b">
        <v>0</v>
      </c>
      <c r="L3414">
        <v>26</v>
      </c>
      <c r="M3414" t="b">
        <v>1</v>
      </c>
      <c r="N3414" s="5">
        <f>Table1[[#This Row],[pledged]]/Table1[[#This Row],[backers_count]]</f>
        <v>115.38461538461539</v>
      </c>
      <c r="O3414" s="1">
        <f t="shared" si="161"/>
        <v>100</v>
      </c>
      <c r="P3414" s="5" t="s">
        <v>8270</v>
      </c>
      <c r="Q3414" s="1" t="s">
        <v>8318</v>
      </c>
      <c r="R3414" s="1" t="s">
        <v>8319</v>
      </c>
      <c r="S3414" s="9">
        <f t="shared" si="159"/>
        <v>41879.959050925929</v>
      </c>
      <c r="T3414" s="11">
        <f t="shared" si="160"/>
        <v>41909.959050925929</v>
      </c>
      <c r="U3414" s="12" t="str">
        <f>TEXT(Table1[[#This Row],[Date Created Conversion (Launched at)]],"mmmm")</f>
        <v>August</v>
      </c>
      <c r="V3414" s="12">
        <f>YEAR(Table1[[#This Row],[Date Created Conversion (Launched at)]])</f>
        <v>2014</v>
      </c>
    </row>
    <row r="3415" spans="1:22" ht="43" x14ac:dyDescent="0.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 s="8">
        <v>1425099540</v>
      </c>
      <c r="J3415" s="8">
        <v>1424280938</v>
      </c>
      <c r="K3415" t="b">
        <v>0</v>
      </c>
      <c r="L3415">
        <v>14</v>
      </c>
      <c r="M3415" t="b">
        <v>1</v>
      </c>
      <c r="N3415" s="5">
        <f>Table1[[#This Row],[pledged]]/Table1[[#This Row],[backers_count]]</f>
        <v>46.428571428571431</v>
      </c>
      <c r="O3415" s="1">
        <f t="shared" si="161"/>
        <v>130</v>
      </c>
      <c r="P3415" s="5" t="s">
        <v>8270</v>
      </c>
      <c r="Q3415" s="1" t="s">
        <v>8318</v>
      </c>
      <c r="R3415" s="1" t="s">
        <v>8319</v>
      </c>
      <c r="S3415" s="9">
        <f t="shared" si="159"/>
        <v>42053.733078703706</v>
      </c>
      <c r="T3415" s="11">
        <f t="shared" si="160"/>
        <v>42063.207638888889</v>
      </c>
      <c r="U3415" s="12" t="str">
        <f>TEXT(Table1[[#This Row],[Date Created Conversion (Launched at)]],"mmmm")</f>
        <v>February</v>
      </c>
      <c r="V3415" s="12">
        <f>YEAR(Table1[[#This Row],[Date Created Conversion (Launched at)]])</f>
        <v>2015</v>
      </c>
    </row>
    <row r="3416" spans="1:22" ht="43" x14ac:dyDescent="0.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 s="8">
        <v>1480579140</v>
      </c>
      <c r="J3416" s="8">
        <v>1478030325</v>
      </c>
      <c r="K3416" t="b">
        <v>0</v>
      </c>
      <c r="L3416">
        <v>44</v>
      </c>
      <c r="M3416" t="b">
        <v>1</v>
      </c>
      <c r="N3416" s="5">
        <f>Table1[[#This Row],[pledged]]/Table1[[#This Row],[backers_count]]</f>
        <v>70.568181818181813</v>
      </c>
      <c r="O3416" s="1">
        <f t="shared" si="161"/>
        <v>104</v>
      </c>
      <c r="P3416" s="5" t="s">
        <v>8270</v>
      </c>
      <c r="Q3416" s="1" t="s">
        <v>8318</v>
      </c>
      <c r="R3416" s="1" t="s">
        <v>8319</v>
      </c>
      <c r="S3416" s="9">
        <f t="shared" si="159"/>
        <v>42675.832465277781</v>
      </c>
      <c r="T3416" s="11">
        <f t="shared" si="160"/>
        <v>42705.332638888889</v>
      </c>
      <c r="U3416" s="12" t="str">
        <f>TEXT(Table1[[#This Row],[Date Created Conversion (Launched at)]],"mmmm")</f>
        <v>November</v>
      </c>
      <c r="V3416" s="12">
        <f>YEAR(Table1[[#This Row],[Date Created Conversion (Launched at)]])</f>
        <v>2016</v>
      </c>
    </row>
    <row r="3417" spans="1:22" ht="43" x14ac:dyDescent="0.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 s="8">
        <v>1460935800</v>
      </c>
      <c r="J3417" s="8">
        <v>1459999656</v>
      </c>
      <c r="K3417" t="b">
        <v>0</v>
      </c>
      <c r="L3417">
        <v>9</v>
      </c>
      <c r="M3417" t="b">
        <v>1</v>
      </c>
      <c r="N3417" s="5">
        <f>Table1[[#This Row],[pledged]]/Table1[[#This Row],[backers_count]]</f>
        <v>22.222222222222221</v>
      </c>
      <c r="O3417" s="1">
        <f t="shared" si="161"/>
        <v>100</v>
      </c>
      <c r="P3417" s="5" t="s">
        <v>8270</v>
      </c>
      <c r="Q3417" s="1" t="s">
        <v>8318</v>
      </c>
      <c r="R3417" s="1" t="s">
        <v>8319</v>
      </c>
      <c r="S3417" s="9">
        <f t="shared" si="159"/>
        <v>42467.144166666665</v>
      </c>
      <c r="T3417" s="11">
        <f t="shared" si="160"/>
        <v>42477.979166666672</v>
      </c>
      <c r="U3417" s="12" t="str">
        <f>TEXT(Table1[[#This Row],[Date Created Conversion (Launched at)]],"mmmm")</f>
        <v>April</v>
      </c>
      <c r="V3417" s="12">
        <f>YEAR(Table1[[#This Row],[Date Created Conversion (Launched at)]])</f>
        <v>2016</v>
      </c>
    </row>
    <row r="3418" spans="1:22" ht="57.35" x14ac:dyDescent="0.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 s="8">
        <v>1429813800</v>
      </c>
      <c r="J3418" s="8">
        <v>1427363645</v>
      </c>
      <c r="K3418" t="b">
        <v>0</v>
      </c>
      <c r="L3418">
        <v>30</v>
      </c>
      <c r="M3418" t="b">
        <v>1</v>
      </c>
      <c r="N3418" s="5">
        <f>Table1[[#This Row],[pledged]]/Table1[[#This Row],[backers_count]]</f>
        <v>159.46666666666667</v>
      </c>
      <c r="O3418" s="1">
        <f t="shared" si="161"/>
        <v>120</v>
      </c>
      <c r="P3418" s="5" t="s">
        <v>8270</v>
      </c>
      <c r="Q3418" s="1" t="s">
        <v>8318</v>
      </c>
      <c r="R3418" s="1" t="s">
        <v>8319</v>
      </c>
      <c r="S3418" s="9">
        <f t="shared" si="159"/>
        <v>42089.412557870368</v>
      </c>
      <c r="T3418" s="11">
        <f t="shared" si="160"/>
        <v>42117.770833333328</v>
      </c>
      <c r="U3418" s="12" t="str">
        <f>TEXT(Table1[[#This Row],[Date Created Conversion (Launched at)]],"mmmm")</f>
        <v>March</v>
      </c>
      <c r="V3418" s="12">
        <f>YEAR(Table1[[#This Row],[Date Created Conversion (Launched at)]])</f>
        <v>2015</v>
      </c>
    </row>
    <row r="3419" spans="1:22" ht="43" x14ac:dyDescent="0.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 s="8">
        <v>1414284180</v>
      </c>
      <c r="J3419" s="8">
        <v>1410558948</v>
      </c>
      <c r="K3419" t="b">
        <v>0</v>
      </c>
      <c r="L3419">
        <v>45</v>
      </c>
      <c r="M3419" t="b">
        <v>1</v>
      </c>
      <c r="N3419" s="5">
        <f>Table1[[#This Row],[pledged]]/Table1[[#This Row],[backers_count]]</f>
        <v>37.777999999999999</v>
      </c>
      <c r="O3419" s="1">
        <f t="shared" si="161"/>
        <v>100</v>
      </c>
      <c r="P3419" s="5" t="s">
        <v>8270</v>
      </c>
      <c r="Q3419" s="1" t="s">
        <v>8318</v>
      </c>
      <c r="R3419" s="1" t="s">
        <v>8319</v>
      </c>
      <c r="S3419" s="9">
        <f t="shared" si="159"/>
        <v>41894.91375</v>
      </c>
      <c r="T3419" s="11">
        <f t="shared" si="160"/>
        <v>41938.029861111107</v>
      </c>
      <c r="U3419" s="12" t="str">
        <f>TEXT(Table1[[#This Row],[Date Created Conversion (Launched at)]],"mmmm")</f>
        <v>September</v>
      </c>
      <c r="V3419" s="12">
        <f>YEAR(Table1[[#This Row],[Date Created Conversion (Launched at)]])</f>
        <v>2014</v>
      </c>
    </row>
    <row r="3420" spans="1:22" ht="43" x14ac:dyDescent="0.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 s="8">
        <v>1400875307</v>
      </c>
      <c r="J3420" s="8">
        <v>1398283307</v>
      </c>
      <c r="K3420" t="b">
        <v>0</v>
      </c>
      <c r="L3420">
        <v>56</v>
      </c>
      <c r="M3420" t="b">
        <v>1</v>
      </c>
      <c r="N3420" s="5">
        <f>Table1[[#This Row],[pledged]]/Table1[[#This Row],[backers_count]]</f>
        <v>72.053571428571431</v>
      </c>
      <c r="O3420" s="1">
        <f t="shared" si="161"/>
        <v>101</v>
      </c>
      <c r="P3420" s="5" t="s">
        <v>8270</v>
      </c>
      <c r="Q3420" s="1" t="s">
        <v>8318</v>
      </c>
      <c r="R3420" s="1" t="s">
        <v>8319</v>
      </c>
      <c r="S3420" s="9">
        <f t="shared" si="159"/>
        <v>41752.83457175926</v>
      </c>
      <c r="T3420" s="11">
        <f t="shared" si="160"/>
        <v>41782.83457175926</v>
      </c>
      <c r="U3420" s="12" t="str">
        <f>TEXT(Table1[[#This Row],[Date Created Conversion (Launched at)]],"mmmm")</f>
        <v>April</v>
      </c>
      <c r="V3420" s="12">
        <f>YEAR(Table1[[#This Row],[Date Created Conversion (Launched at)]])</f>
        <v>2014</v>
      </c>
    </row>
    <row r="3421" spans="1:22" ht="57.35" x14ac:dyDescent="0.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 s="8">
        <v>1459978200</v>
      </c>
      <c r="J3421" s="8">
        <v>1458416585</v>
      </c>
      <c r="K3421" t="b">
        <v>0</v>
      </c>
      <c r="L3421">
        <v>46</v>
      </c>
      <c r="M3421" t="b">
        <v>1</v>
      </c>
      <c r="N3421" s="5">
        <f>Table1[[#This Row],[pledged]]/Table1[[#This Row],[backers_count]]</f>
        <v>63.695652173913047</v>
      </c>
      <c r="O3421" s="1">
        <f t="shared" si="161"/>
        <v>107</v>
      </c>
      <c r="P3421" s="5" t="s">
        <v>8270</v>
      </c>
      <c r="Q3421" s="1" t="s">
        <v>8318</v>
      </c>
      <c r="R3421" s="1" t="s">
        <v>8319</v>
      </c>
      <c r="S3421" s="9">
        <f t="shared" si="159"/>
        <v>42448.821585648147</v>
      </c>
      <c r="T3421" s="11">
        <f t="shared" si="160"/>
        <v>42466.895833333328</v>
      </c>
      <c r="U3421" s="12" t="str">
        <f>TEXT(Table1[[#This Row],[Date Created Conversion (Launched at)]],"mmmm")</f>
        <v>March</v>
      </c>
      <c r="V3421" s="12">
        <f>YEAR(Table1[[#This Row],[Date Created Conversion (Launched at)]])</f>
        <v>2016</v>
      </c>
    </row>
    <row r="3422" spans="1:22" ht="43" x14ac:dyDescent="0.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 s="8">
        <v>1455408000</v>
      </c>
      <c r="J3422" s="8">
        <v>1454638202</v>
      </c>
      <c r="K3422" t="b">
        <v>0</v>
      </c>
      <c r="L3422">
        <v>34</v>
      </c>
      <c r="M3422" t="b">
        <v>1</v>
      </c>
      <c r="N3422" s="5">
        <f>Table1[[#This Row],[pledged]]/Table1[[#This Row],[backers_count]]</f>
        <v>28.411764705882351</v>
      </c>
      <c r="O3422" s="1">
        <f t="shared" si="161"/>
        <v>138</v>
      </c>
      <c r="P3422" s="5" t="s">
        <v>8270</v>
      </c>
      <c r="Q3422" s="1" t="s">
        <v>8318</v>
      </c>
      <c r="R3422" s="1" t="s">
        <v>8319</v>
      </c>
      <c r="S3422" s="9">
        <f t="shared" si="159"/>
        <v>42405.090300925927</v>
      </c>
      <c r="T3422" s="11">
        <f t="shared" si="160"/>
        <v>42414</v>
      </c>
      <c r="U3422" s="12" t="str">
        <f>TEXT(Table1[[#This Row],[Date Created Conversion (Launched at)]],"mmmm")</f>
        <v>February</v>
      </c>
      <c r="V3422" s="12">
        <f>YEAR(Table1[[#This Row],[Date Created Conversion (Launched at)]])</f>
        <v>2016</v>
      </c>
    </row>
    <row r="3423" spans="1:22" ht="43" x14ac:dyDescent="0.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 s="8">
        <v>1425495563</v>
      </c>
      <c r="J3423" s="8">
        <v>1422903563</v>
      </c>
      <c r="K3423" t="b">
        <v>0</v>
      </c>
      <c r="L3423">
        <v>98</v>
      </c>
      <c r="M3423" t="b">
        <v>1</v>
      </c>
      <c r="N3423" s="5">
        <f>Table1[[#This Row],[pledged]]/Table1[[#This Row],[backers_count]]</f>
        <v>103.21428571428571</v>
      </c>
      <c r="O3423" s="1">
        <f t="shared" si="161"/>
        <v>101</v>
      </c>
      <c r="P3423" s="5" t="s">
        <v>8270</v>
      </c>
      <c r="Q3423" s="1" t="s">
        <v>8318</v>
      </c>
      <c r="R3423" s="1" t="s">
        <v>8319</v>
      </c>
      <c r="S3423" s="9">
        <f t="shared" si="159"/>
        <v>42037.791238425925</v>
      </c>
      <c r="T3423" s="11">
        <f t="shared" si="160"/>
        <v>42067.791238425925</v>
      </c>
      <c r="U3423" s="12" t="str">
        <f>TEXT(Table1[[#This Row],[Date Created Conversion (Launched at)]],"mmmm")</f>
        <v>February</v>
      </c>
      <c r="V3423" s="12">
        <f>YEAR(Table1[[#This Row],[Date Created Conversion (Launched at)]])</f>
        <v>2015</v>
      </c>
    </row>
    <row r="3424" spans="1:22" ht="43" x14ac:dyDescent="0.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 s="8">
        <v>1450051200</v>
      </c>
      <c r="J3424" s="8">
        <v>1447594176</v>
      </c>
      <c r="K3424" t="b">
        <v>0</v>
      </c>
      <c r="L3424">
        <v>46</v>
      </c>
      <c r="M3424" t="b">
        <v>1</v>
      </c>
      <c r="N3424" s="5">
        <f>Table1[[#This Row],[pledged]]/Table1[[#This Row],[backers_count]]</f>
        <v>71.152173913043484</v>
      </c>
      <c r="O3424" s="1">
        <f t="shared" si="161"/>
        <v>109</v>
      </c>
      <c r="P3424" s="5" t="s">
        <v>8270</v>
      </c>
      <c r="Q3424" s="1" t="s">
        <v>8318</v>
      </c>
      <c r="R3424" s="1" t="s">
        <v>8319</v>
      </c>
      <c r="S3424" s="9">
        <f t="shared" si="159"/>
        <v>42323.562222222223</v>
      </c>
      <c r="T3424" s="11">
        <f t="shared" si="160"/>
        <v>42352</v>
      </c>
      <c r="U3424" s="12" t="str">
        <f>TEXT(Table1[[#This Row],[Date Created Conversion (Launched at)]],"mmmm")</f>
        <v>November</v>
      </c>
      <c r="V3424" s="12">
        <f>YEAR(Table1[[#This Row],[Date Created Conversion (Launched at)]])</f>
        <v>2015</v>
      </c>
    </row>
    <row r="3425" spans="1:22" ht="43" x14ac:dyDescent="0.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 s="8">
        <v>1429912341</v>
      </c>
      <c r="J3425" s="8">
        <v>1427320341</v>
      </c>
      <c r="K3425" t="b">
        <v>0</v>
      </c>
      <c r="L3425">
        <v>10</v>
      </c>
      <c r="M3425" t="b">
        <v>1</v>
      </c>
      <c r="N3425" s="5">
        <f>Table1[[#This Row],[pledged]]/Table1[[#This Row],[backers_count]]</f>
        <v>35</v>
      </c>
      <c r="O3425" s="1">
        <f t="shared" si="161"/>
        <v>140</v>
      </c>
      <c r="P3425" s="5" t="s">
        <v>8270</v>
      </c>
      <c r="Q3425" s="1" t="s">
        <v>8318</v>
      </c>
      <c r="R3425" s="1" t="s">
        <v>8319</v>
      </c>
      <c r="S3425" s="9">
        <f t="shared" si="159"/>
        <v>42088.911354166667</v>
      </c>
      <c r="T3425" s="11">
        <f t="shared" si="160"/>
        <v>42118.911354166667</v>
      </c>
      <c r="U3425" s="12" t="str">
        <f>TEXT(Table1[[#This Row],[Date Created Conversion (Launched at)]],"mmmm")</f>
        <v>March</v>
      </c>
      <c r="V3425" s="12">
        <f>YEAR(Table1[[#This Row],[Date Created Conversion (Launched at)]])</f>
        <v>2015</v>
      </c>
    </row>
    <row r="3426" spans="1:22" ht="43" x14ac:dyDescent="0.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 s="8">
        <v>1423119540</v>
      </c>
      <c r="J3426" s="8">
        <v>1421252084</v>
      </c>
      <c r="K3426" t="b">
        <v>0</v>
      </c>
      <c r="L3426">
        <v>76</v>
      </c>
      <c r="M3426" t="b">
        <v>1</v>
      </c>
      <c r="N3426" s="5">
        <f>Table1[[#This Row],[pledged]]/Table1[[#This Row],[backers_count]]</f>
        <v>81.776315789473685</v>
      </c>
      <c r="O3426" s="1">
        <f t="shared" si="161"/>
        <v>104</v>
      </c>
      <c r="P3426" s="5" t="s">
        <v>8270</v>
      </c>
      <c r="Q3426" s="1" t="s">
        <v>8318</v>
      </c>
      <c r="R3426" s="1" t="s">
        <v>8319</v>
      </c>
      <c r="S3426" s="9">
        <f t="shared" si="159"/>
        <v>42018.676898148144</v>
      </c>
      <c r="T3426" s="11">
        <f t="shared" si="160"/>
        <v>42040.290972222225</v>
      </c>
      <c r="U3426" s="12" t="str">
        <f>TEXT(Table1[[#This Row],[Date Created Conversion (Launched at)]],"mmmm")</f>
        <v>January</v>
      </c>
      <c r="V3426" s="12">
        <f>YEAR(Table1[[#This Row],[Date Created Conversion (Launched at)]])</f>
        <v>2015</v>
      </c>
    </row>
    <row r="3427" spans="1:22" ht="43" x14ac:dyDescent="0.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 s="8">
        <v>1412434136</v>
      </c>
      <c r="J3427" s="8">
        <v>1409669336</v>
      </c>
      <c r="K3427" t="b">
        <v>0</v>
      </c>
      <c r="L3427">
        <v>104</v>
      </c>
      <c r="M3427" t="b">
        <v>1</v>
      </c>
      <c r="N3427" s="5">
        <f>Table1[[#This Row],[pledged]]/Table1[[#This Row],[backers_count]]</f>
        <v>297.02980769230766</v>
      </c>
      <c r="O3427" s="1">
        <f t="shared" si="161"/>
        <v>103</v>
      </c>
      <c r="P3427" s="5" t="s">
        <v>8270</v>
      </c>
      <c r="Q3427" s="1" t="s">
        <v>8318</v>
      </c>
      <c r="R3427" s="1" t="s">
        <v>8319</v>
      </c>
      <c r="S3427" s="9">
        <f t="shared" si="159"/>
        <v>41884.617314814815</v>
      </c>
      <c r="T3427" s="11">
        <f t="shared" si="160"/>
        <v>41916.617314814815</v>
      </c>
      <c r="U3427" s="12" t="str">
        <f>TEXT(Table1[[#This Row],[Date Created Conversion (Launched at)]],"mmmm")</f>
        <v>September</v>
      </c>
      <c r="V3427" s="12">
        <f>YEAR(Table1[[#This Row],[Date Created Conversion (Launched at)]])</f>
        <v>2014</v>
      </c>
    </row>
    <row r="3428" spans="1:22" ht="43" x14ac:dyDescent="0.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 s="8">
        <v>1411264800</v>
      </c>
      <c r="J3428" s="8">
        <v>1409620903</v>
      </c>
      <c r="K3428" t="b">
        <v>0</v>
      </c>
      <c r="L3428">
        <v>87</v>
      </c>
      <c r="M3428" t="b">
        <v>1</v>
      </c>
      <c r="N3428" s="5">
        <f>Table1[[#This Row],[pledged]]/Table1[[#This Row],[backers_count]]</f>
        <v>46.609195402298852</v>
      </c>
      <c r="O3428" s="1">
        <f t="shared" si="161"/>
        <v>108</v>
      </c>
      <c r="P3428" s="5" t="s">
        <v>8270</v>
      </c>
      <c r="Q3428" s="1" t="s">
        <v>8318</v>
      </c>
      <c r="R3428" s="1" t="s">
        <v>8319</v>
      </c>
      <c r="S3428" s="9">
        <f t="shared" si="159"/>
        <v>41884.056747685187</v>
      </c>
      <c r="T3428" s="11">
        <f t="shared" si="160"/>
        <v>41903.083333333336</v>
      </c>
      <c r="U3428" s="12" t="str">
        <f>TEXT(Table1[[#This Row],[Date Created Conversion (Launched at)]],"mmmm")</f>
        <v>September</v>
      </c>
      <c r="V3428" s="12">
        <f>YEAR(Table1[[#This Row],[Date Created Conversion (Launched at)]])</f>
        <v>2014</v>
      </c>
    </row>
    <row r="3429" spans="1:22" ht="43" x14ac:dyDescent="0.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 s="8">
        <v>1404314952</v>
      </c>
      <c r="J3429" s="8">
        <v>1401722952</v>
      </c>
      <c r="K3429" t="b">
        <v>0</v>
      </c>
      <c r="L3429">
        <v>29</v>
      </c>
      <c r="M3429" t="b">
        <v>1</v>
      </c>
      <c r="N3429" s="5">
        <f>Table1[[#This Row],[pledged]]/Table1[[#This Row],[backers_count]]</f>
        <v>51.724137931034484</v>
      </c>
      <c r="O3429" s="1">
        <f t="shared" si="161"/>
        <v>100</v>
      </c>
      <c r="P3429" s="5" t="s">
        <v>8270</v>
      </c>
      <c r="Q3429" s="1" t="s">
        <v>8318</v>
      </c>
      <c r="R3429" s="1" t="s">
        <v>8319</v>
      </c>
      <c r="S3429" s="9">
        <f t="shared" si="159"/>
        <v>41792.645277777774</v>
      </c>
      <c r="T3429" s="11">
        <f t="shared" si="160"/>
        <v>41822.645277777774</v>
      </c>
      <c r="U3429" s="12" t="str">
        <f>TEXT(Table1[[#This Row],[Date Created Conversion (Launched at)]],"mmmm")</f>
        <v>June</v>
      </c>
      <c r="V3429" s="12">
        <f>YEAR(Table1[[#This Row],[Date Created Conversion (Launched at)]])</f>
        <v>2014</v>
      </c>
    </row>
    <row r="3430" spans="1:22" ht="43" x14ac:dyDescent="0.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 s="8">
        <v>1425142800</v>
      </c>
      <c r="J3430" s="8">
        <v>1422983847</v>
      </c>
      <c r="K3430" t="b">
        <v>0</v>
      </c>
      <c r="L3430">
        <v>51</v>
      </c>
      <c r="M3430" t="b">
        <v>1</v>
      </c>
      <c r="N3430" s="5">
        <f>Table1[[#This Row],[pledged]]/Table1[[#This Row],[backers_count]]</f>
        <v>40.294117647058826</v>
      </c>
      <c r="O3430" s="1">
        <f t="shared" si="161"/>
        <v>103</v>
      </c>
      <c r="P3430" s="5" t="s">
        <v>8270</v>
      </c>
      <c r="Q3430" s="1" t="s">
        <v>8318</v>
      </c>
      <c r="R3430" s="1" t="s">
        <v>8319</v>
      </c>
      <c r="S3430" s="9">
        <f t="shared" si="159"/>
        <v>42038.720451388886</v>
      </c>
      <c r="T3430" s="11">
        <f t="shared" si="160"/>
        <v>42063.708333333328</v>
      </c>
      <c r="U3430" s="12" t="str">
        <f>TEXT(Table1[[#This Row],[Date Created Conversion (Launched at)]],"mmmm")</f>
        <v>February</v>
      </c>
      <c r="V3430" s="12">
        <f>YEAR(Table1[[#This Row],[Date Created Conversion (Launched at)]])</f>
        <v>2015</v>
      </c>
    </row>
    <row r="3431" spans="1:22" ht="43" x14ac:dyDescent="0.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 s="8">
        <v>1478046661</v>
      </c>
      <c r="J3431" s="8">
        <v>1476837061</v>
      </c>
      <c r="K3431" t="b">
        <v>0</v>
      </c>
      <c r="L3431">
        <v>12</v>
      </c>
      <c r="M3431" t="b">
        <v>1</v>
      </c>
      <c r="N3431" s="5">
        <f>Table1[[#This Row],[pledged]]/Table1[[#This Row],[backers_count]]</f>
        <v>16.25</v>
      </c>
      <c r="O3431" s="1">
        <f t="shared" si="161"/>
        <v>130</v>
      </c>
      <c r="P3431" s="5" t="s">
        <v>8270</v>
      </c>
      <c r="Q3431" s="1" t="s">
        <v>8318</v>
      </c>
      <c r="R3431" s="1" t="s">
        <v>8319</v>
      </c>
      <c r="S3431" s="9">
        <f t="shared" si="159"/>
        <v>42662.021539351852</v>
      </c>
      <c r="T3431" s="11">
        <f t="shared" si="160"/>
        <v>42676.021539351852</v>
      </c>
      <c r="U3431" s="12" t="str">
        <f>TEXT(Table1[[#This Row],[Date Created Conversion (Launched at)]],"mmmm")</f>
        <v>October</v>
      </c>
      <c r="V3431" s="12">
        <f>YEAR(Table1[[#This Row],[Date Created Conversion (Launched at)]])</f>
        <v>2016</v>
      </c>
    </row>
    <row r="3432" spans="1:22" ht="43" x14ac:dyDescent="0.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 s="8">
        <v>1406760101</v>
      </c>
      <c r="J3432" s="8">
        <v>1404168101</v>
      </c>
      <c r="K3432" t="b">
        <v>0</v>
      </c>
      <c r="L3432">
        <v>72</v>
      </c>
      <c r="M3432" t="b">
        <v>1</v>
      </c>
      <c r="N3432" s="5">
        <f>Table1[[#This Row],[pledged]]/Table1[[#This Row],[backers_count]]</f>
        <v>30.152638888888887</v>
      </c>
      <c r="O3432" s="1">
        <f t="shared" si="161"/>
        <v>109</v>
      </c>
      <c r="P3432" s="5" t="s">
        <v>8270</v>
      </c>
      <c r="Q3432" s="1" t="s">
        <v>8318</v>
      </c>
      <c r="R3432" s="1" t="s">
        <v>8319</v>
      </c>
      <c r="S3432" s="9">
        <f t="shared" si="159"/>
        <v>41820.945613425924</v>
      </c>
      <c r="T3432" s="11">
        <f t="shared" si="160"/>
        <v>41850.945613425924</v>
      </c>
      <c r="U3432" s="12" t="str">
        <f>TEXT(Table1[[#This Row],[Date Created Conversion (Launched at)]],"mmmm")</f>
        <v>June</v>
      </c>
      <c r="V3432" s="12">
        <f>YEAR(Table1[[#This Row],[Date Created Conversion (Launched at)]])</f>
        <v>2014</v>
      </c>
    </row>
    <row r="3433" spans="1:22" ht="43" x14ac:dyDescent="0.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 s="8">
        <v>1408383153</v>
      </c>
      <c r="J3433" s="8">
        <v>1405791153</v>
      </c>
      <c r="K3433" t="b">
        <v>0</v>
      </c>
      <c r="L3433">
        <v>21</v>
      </c>
      <c r="M3433" t="b">
        <v>1</v>
      </c>
      <c r="N3433" s="5">
        <f>Table1[[#This Row],[pledged]]/Table1[[#This Row],[backers_count]]</f>
        <v>95.238095238095241</v>
      </c>
      <c r="O3433" s="1">
        <f t="shared" si="161"/>
        <v>100</v>
      </c>
      <c r="P3433" s="5" t="s">
        <v>8270</v>
      </c>
      <c r="Q3433" s="1" t="s">
        <v>8318</v>
      </c>
      <c r="R3433" s="1" t="s">
        <v>8319</v>
      </c>
      <c r="S3433" s="9">
        <f t="shared" si="159"/>
        <v>41839.730937500004</v>
      </c>
      <c r="T3433" s="11">
        <f t="shared" si="160"/>
        <v>41869.730937500004</v>
      </c>
      <c r="U3433" s="12" t="str">
        <f>TEXT(Table1[[#This Row],[Date Created Conversion (Launched at)]],"mmmm")</f>
        <v>July</v>
      </c>
      <c r="V3433" s="12">
        <f>YEAR(Table1[[#This Row],[Date Created Conversion (Launched at)]])</f>
        <v>2014</v>
      </c>
    </row>
    <row r="3434" spans="1:22" ht="43" x14ac:dyDescent="0.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 s="8">
        <v>1454709600</v>
      </c>
      <c r="J3434" s="8">
        <v>1452520614</v>
      </c>
      <c r="K3434" t="b">
        <v>0</v>
      </c>
      <c r="L3434">
        <v>42</v>
      </c>
      <c r="M3434" t="b">
        <v>1</v>
      </c>
      <c r="N3434" s="5">
        <f>Table1[[#This Row],[pledged]]/Table1[[#This Row],[backers_count]]</f>
        <v>52.214285714285715</v>
      </c>
      <c r="O3434" s="1">
        <f t="shared" si="161"/>
        <v>110</v>
      </c>
      <c r="P3434" s="5" t="s">
        <v>8270</v>
      </c>
      <c r="Q3434" s="1" t="s">
        <v>8318</v>
      </c>
      <c r="R3434" s="1" t="s">
        <v>8319</v>
      </c>
      <c r="S3434" s="9">
        <f t="shared" si="159"/>
        <v>42380.581180555557</v>
      </c>
      <c r="T3434" s="11">
        <f t="shared" si="160"/>
        <v>42405.916666666672</v>
      </c>
      <c r="U3434" s="12" t="str">
        <f>TEXT(Table1[[#This Row],[Date Created Conversion (Launched at)]],"mmmm")</f>
        <v>January</v>
      </c>
      <c r="V3434" s="12">
        <f>YEAR(Table1[[#This Row],[Date Created Conversion (Launched at)]])</f>
        <v>2016</v>
      </c>
    </row>
    <row r="3435" spans="1:22" ht="43" x14ac:dyDescent="0.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 s="8">
        <v>1402974000</v>
      </c>
      <c r="J3435" s="8">
        <v>1400290255</v>
      </c>
      <c r="K3435" t="b">
        <v>0</v>
      </c>
      <c r="L3435">
        <v>71</v>
      </c>
      <c r="M3435" t="b">
        <v>1</v>
      </c>
      <c r="N3435" s="5">
        <f>Table1[[#This Row],[pledged]]/Table1[[#This Row],[backers_count]]</f>
        <v>134.1549295774648</v>
      </c>
      <c r="O3435" s="1">
        <f t="shared" si="161"/>
        <v>100</v>
      </c>
      <c r="P3435" s="5" t="s">
        <v>8270</v>
      </c>
      <c r="Q3435" s="1" t="s">
        <v>8318</v>
      </c>
      <c r="R3435" s="1" t="s">
        <v>8319</v>
      </c>
      <c r="S3435" s="9">
        <f t="shared" si="159"/>
        <v>41776.06313657407</v>
      </c>
      <c r="T3435" s="11">
        <f t="shared" si="160"/>
        <v>41807.125</v>
      </c>
      <c r="U3435" s="12" t="str">
        <f>TEXT(Table1[[#This Row],[Date Created Conversion (Launched at)]],"mmmm")</f>
        <v>May</v>
      </c>
      <c r="V3435" s="12">
        <f>YEAR(Table1[[#This Row],[Date Created Conversion (Launched at)]])</f>
        <v>2014</v>
      </c>
    </row>
    <row r="3436" spans="1:22" ht="43" x14ac:dyDescent="0.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 s="8">
        <v>1404983269</v>
      </c>
      <c r="J3436" s="8">
        <v>1402391269</v>
      </c>
      <c r="K3436" t="b">
        <v>0</v>
      </c>
      <c r="L3436">
        <v>168</v>
      </c>
      <c r="M3436" t="b">
        <v>1</v>
      </c>
      <c r="N3436" s="5">
        <f>Table1[[#This Row],[pledged]]/Table1[[#This Row],[backers_count]]</f>
        <v>62.827380952380949</v>
      </c>
      <c r="O3436" s="1">
        <f t="shared" si="161"/>
        <v>106</v>
      </c>
      <c r="P3436" s="5" t="s">
        <v>8270</v>
      </c>
      <c r="Q3436" s="1" t="s">
        <v>8318</v>
      </c>
      <c r="R3436" s="1" t="s">
        <v>8319</v>
      </c>
      <c r="S3436" s="9">
        <f t="shared" si="159"/>
        <v>41800.380428240736</v>
      </c>
      <c r="T3436" s="11">
        <f t="shared" si="160"/>
        <v>41830.380428240736</v>
      </c>
      <c r="U3436" s="12" t="str">
        <f>TEXT(Table1[[#This Row],[Date Created Conversion (Launched at)]],"mmmm")</f>
        <v>June</v>
      </c>
      <c r="V3436" s="12">
        <f>YEAR(Table1[[#This Row],[Date Created Conversion (Launched at)]])</f>
        <v>2014</v>
      </c>
    </row>
    <row r="3437" spans="1:22" ht="43" x14ac:dyDescent="0.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 s="8">
        <v>1470538800</v>
      </c>
      <c r="J3437" s="8">
        <v>1469112493</v>
      </c>
      <c r="K3437" t="b">
        <v>0</v>
      </c>
      <c r="L3437">
        <v>19</v>
      </c>
      <c r="M3437" t="b">
        <v>1</v>
      </c>
      <c r="N3437" s="5">
        <f>Table1[[#This Row],[pledged]]/Table1[[#This Row],[backers_count]]</f>
        <v>58.94736842105263</v>
      </c>
      <c r="O3437" s="1">
        <f t="shared" si="161"/>
        <v>112</v>
      </c>
      <c r="P3437" s="5" t="s">
        <v>8270</v>
      </c>
      <c r="Q3437" s="1" t="s">
        <v>8318</v>
      </c>
      <c r="R3437" s="1" t="s">
        <v>8319</v>
      </c>
      <c r="S3437" s="9">
        <f t="shared" si="159"/>
        <v>42572.61681712963</v>
      </c>
      <c r="T3437" s="11">
        <f t="shared" si="160"/>
        <v>42589.125</v>
      </c>
      <c r="U3437" s="12" t="str">
        <f>TEXT(Table1[[#This Row],[Date Created Conversion (Launched at)]],"mmmm")</f>
        <v>July</v>
      </c>
      <c r="V3437" s="12">
        <f>YEAR(Table1[[#This Row],[Date Created Conversion (Launched at)]])</f>
        <v>2016</v>
      </c>
    </row>
    <row r="3438" spans="1:22" ht="43" x14ac:dyDescent="0.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 s="8">
        <v>1408638480</v>
      </c>
      <c r="J3438" s="8">
        <v>1406811593</v>
      </c>
      <c r="K3438" t="b">
        <v>0</v>
      </c>
      <c r="L3438">
        <v>37</v>
      </c>
      <c r="M3438" t="b">
        <v>1</v>
      </c>
      <c r="N3438" s="5">
        <f>Table1[[#This Row],[pledged]]/Table1[[#This Row],[backers_count]]</f>
        <v>143.1081081081081</v>
      </c>
      <c r="O3438" s="1">
        <f t="shared" si="161"/>
        <v>106</v>
      </c>
      <c r="P3438" s="5" t="s">
        <v>8270</v>
      </c>
      <c r="Q3438" s="1" t="s">
        <v>8318</v>
      </c>
      <c r="R3438" s="1" t="s">
        <v>8319</v>
      </c>
      <c r="S3438" s="9">
        <f t="shared" si="159"/>
        <v>41851.541585648149</v>
      </c>
      <c r="T3438" s="11">
        <f t="shared" si="160"/>
        <v>41872.686111111107</v>
      </c>
      <c r="U3438" s="12" t="str">
        <f>TEXT(Table1[[#This Row],[Date Created Conversion (Launched at)]],"mmmm")</f>
        <v>July</v>
      </c>
      <c r="V3438" s="12">
        <f>YEAR(Table1[[#This Row],[Date Created Conversion (Launched at)]])</f>
        <v>2014</v>
      </c>
    </row>
    <row r="3439" spans="1:22" ht="43" x14ac:dyDescent="0.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 s="8">
        <v>1440003820</v>
      </c>
      <c r="J3439" s="8">
        <v>1437411820</v>
      </c>
      <c r="K3439" t="b">
        <v>0</v>
      </c>
      <c r="L3439">
        <v>36</v>
      </c>
      <c r="M3439" t="b">
        <v>1</v>
      </c>
      <c r="N3439" s="5">
        <f>Table1[[#This Row],[pledged]]/Table1[[#This Row],[backers_count]]</f>
        <v>84.166666666666671</v>
      </c>
      <c r="O3439" s="1">
        <f t="shared" si="161"/>
        <v>101</v>
      </c>
      <c r="P3439" s="5" t="s">
        <v>8270</v>
      </c>
      <c r="Q3439" s="1" t="s">
        <v>8318</v>
      </c>
      <c r="R3439" s="1" t="s">
        <v>8319</v>
      </c>
      <c r="S3439" s="9">
        <f t="shared" si="159"/>
        <v>42205.710879629631</v>
      </c>
      <c r="T3439" s="11">
        <f t="shared" si="160"/>
        <v>42235.710879629631</v>
      </c>
      <c r="U3439" s="12" t="str">
        <f>TEXT(Table1[[#This Row],[Date Created Conversion (Launched at)]],"mmmm")</f>
        <v>July</v>
      </c>
      <c r="V3439" s="12">
        <f>YEAR(Table1[[#This Row],[Date Created Conversion (Launched at)]])</f>
        <v>2015</v>
      </c>
    </row>
    <row r="3440" spans="1:22" ht="43" x14ac:dyDescent="0.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 s="8">
        <v>1430600400</v>
      </c>
      <c r="J3440" s="8">
        <v>1428358567</v>
      </c>
      <c r="K3440" t="b">
        <v>0</v>
      </c>
      <c r="L3440">
        <v>14</v>
      </c>
      <c r="M3440" t="b">
        <v>1</v>
      </c>
      <c r="N3440" s="5">
        <f>Table1[[#This Row],[pledged]]/Table1[[#This Row],[backers_count]]</f>
        <v>186.07142857142858</v>
      </c>
      <c r="O3440" s="1">
        <f t="shared" si="161"/>
        <v>104</v>
      </c>
      <c r="P3440" s="5" t="s">
        <v>8270</v>
      </c>
      <c r="Q3440" s="1" t="s">
        <v>8318</v>
      </c>
      <c r="R3440" s="1" t="s">
        <v>8319</v>
      </c>
      <c r="S3440" s="9">
        <f t="shared" si="159"/>
        <v>42100.927858796298</v>
      </c>
      <c r="T3440" s="11">
        <f t="shared" si="160"/>
        <v>42126.875</v>
      </c>
      <c r="U3440" s="12" t="str">
        <f>TEXT(Table1[[#This Row],[Date Created Conversion (Launched at)]],"mmmm")</f>
        <v>April</v>
      </c>
      <c r="V3440" s="12">
        <f>YEAR(Table1[[#This Row],[Date Created Conversion (Launched at)]])</f>
        <v>2015</v>
      </c>
    </row>
    <row r="3441" spans="1:22" ht="28.7" x14ac:dyDescent="0.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 s="8">
        <v>1453179540</v>
      </c>
      <c r="J3441" s="8">
        <v>1452030730</v>
      </c>
      <c r="K3441" t="b">
        <v>0</v>
      </c>
      <c r="L3441">
        <v>18</v>
      </c>
      <c r="M3441" t="b">
        <v>1</v>
      </c>
      <c r="N3441" s="5">
        <f>Table1[[#This Row],[pledged]]/Table1[[#This Row],[backers_count]]</f>
        <v>89.785555555555561</v>
      </c>
      <c r="O3441" s="1">
        <f t="shared" si="161"/>
        <v>135</v>
      </c>
      <c r="P3441" s="5" t="s">
        <v>8270</v>
      </c>
      <c r="Q3441" s="1" t="s">
        <v>8318</v>
      </c>
      <c r="R3441" s="1" t="s">
        <v>8319</v>
      </c>
      <c r="S3441" s="9">
        <f t="shared" si="159"/>
        <v>42374.911226851851</v>
      </c>
      <c r="T3441" s="11">
        <f t="shared" si="160"/>
        <v>42388.207638888889</v>
      </c>
      <c r="U3441" s="12" t="str">
        <f>TEXT(Table1[[#This Row],[Date Created Conversion (Launched at)]],"mmmm")</f>
        <v>January</v>
      </c>
      <c r="V3441" s="12">
        <f>YEAR(Table1[[#This Row],[Date Created Conversion (Launched at)]])</f>
        <v>2016</v>
      </c>
    </row>
    <row r="3442" spans="1:22" ht="43" x14ac:dyDescent="0.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 s="8">
        <v>1405095300</v>
      </c>
      <c r="J3442" s="8">
        <v>1403146628</v>
      </c>
      <c r="K3442" t="b">
        <v>0</v>
      </c>
      <c r="L3442">
        <v>82</v>
      </c>
      <c r="M3442" t="b">
        <v>1</v>
      </c>
      <c r="N3442" s="5">
        <f>Table1[[#This Row],[pledged]]/Table1[[#This Row],[backers_count]]</f>
        <v>64.157560975609755</v>
      </c>
      <c r="O3442" s="1">
        <f t="shared" si="161"/>
        <v>105</v>
      </c>
      <c r="P3442" s="5" t="s">
        <v>8270</v>
      </c>
      <c r="Q3442" s="1" t="s">
        <v>8318</v>
      </c>
      <c r="R3442" s="1" t="s">
        <v>8319</v>
      </c>
      <c r="S3442" s="9">
        <f t="shared" si="159"/>
        <v>41809.12300925926</v>
      </c>
      <c r="T3442" s="11">
        <f t="shared" si="160"/>
        <v>41831.677083333336</v>
      </c>
      <c r="U3442" s="12" t="str">
        <f>TEXT(Table1[[#This Row],[Date Created Conversion (Launched at)]],"mmmm")</f>
        <v>June</v>
      </c>
      <c r="V3442" s="12">
        <f>YEAR(Table1[[#This Row],[Date Created Conversion (Launched at)]])</f>
        <v>2014</v>
      </c>
    </row>
    <row r="3443" spans="1:22" ht="43" x14ac:dyDescent="0.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 s="8">
        <v>1447445820</v>
      </c>
      <c r="J3443" s="8">
        <v>1445077121</v>
      </c>
      <c r="K3443" t="b">
        <v>0</v>
      </c>
      <c r="L3443">
        <v>43</v>
      </c>
      <c r="M3443" t="b">
        <v>1</v>
      </c>
      <c r="N3443" s="5">
        <f>Table1[[#This Row],[pledged]]/Table1[[#This Row],[backers_count]]</f>
        <v>59.651162790697676</v>
      </c>
      <c r="O3443" s="1">
        <f t="shared" si="161"/>
        <v>103</v>
      </c>
      <c r="P3443" s="5" t="s">
        <v>8270</v>
      </c>
      <c r="Q3443" s="1" t="s">
        <v>8318</v>
      </c>
      <c r="R3443" s="1" t="s">
        <v>8319</v>
      </c>
      <c r="S3443" s="9">
        <f t="shared" si="159"/>
        <v>42294.429641203707</v>
      </c>
      <c r="T3443" s="11">
        <f t="shared" si="160"/>
        <v>42321.845138888893</v>
      </c>
      <c r="U3443" s="12" t="str">
        <f>TEXT(Table1[[#This Row],[Date Created Conversion (Launched at)]],"mmmm")</f>
        <v>October</v>
      </c>
      <c r="V3443" s="12">
        <f>YEAR(Table1[[#This Row],[Date Created Conversion (Launched at)]])</f>
        <v>2015</v>
      </c>
    </row>
    <row r="3444" spans="1:22" ht="43" x14ac:dyDescent="0.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 s="8">
        <v>1433016672</v>
      </c>
      <c r="J3444" s="8">
        <v>1430424672</v>
      </c>
      <c r="K3444" t="b">
        <v>0</v>
      </c>
      <c r="L3444">
        <v>8</v>
      </c>
      <c r="M3444" t="b">
        <v>1</v>
      </c>
      <c r="N3444" s="5">
        <f>Table1[[#This Row],[pledged]]/Table1[[#This Row],[backers_count]]</f>
        <v>31.25</v>
      </c>
      <c r="O3444" s="1">
        <f t="shared" si="161"/>
        <v>100</v>
      </c>
      <c r="P3444" s="5" t="s">
        <v>8270</v>
      </c>
      <c r="Q3444" s="1" t="s">
        <v>8318</v>
      </c>
      <c r="R3444" s="1" t="s">
        <v>8319</v>
      </c>
      <c r="S3444" s="9">
        <f t="shared" si="159"/>
        <v>42124.841111111113</v>
      </c>
      <c r="T3444" s="11">
        <f t="shared" si="160"/>
        <v>42154.841111111113</v>
      </c>
      <c r="U3444" s="12" t="str">
        <f>TEXT(Table1[[#This Row],[Date Created Conversion (Launched at)]],"mmmm")</f>
        <v>April</v>
      </c>
      <c r="V3444" s="12">
        <f>YEAR(Table1[[#This Row],[Date Created Conversion (Launched at)]])</f>
        <v>2015</v>
      </c>
    </row>
    <row r="3445" spans="1:22" ht="43" x14ac:dyDescent="0.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 s="8">
        <v>1410266146</v>
      </c>
      <c r="J3445" s="8">
        <v>1407674146</v>
      </c>
      <c r="K3445" t="b">
        <v>0</v>
      </c>
      <c r="L3445">
        <v>45</v>
      </c>
      <c r="M3445" t="b">
        <v>1</v>
      </c>
      <c r="N3445" s="5">
        <f>Table1[[#This Row],[pledged]]/Table1[[#This Row],[backers_count]]</f>
        <v>41.222222222222221</v>
      </c>
      <c r="O3445" s="1">
        <f t="shared" si="161"/>
        <v>186</v>
      </c>
      <c r="P3445" s="5" t="s">
        <v>8270</v>
      </c>
      <c r="Q3445" s="1" t="s">
        <v>8318</v>
      </c>
      <c r="R3445" s="1" t="s">
        <v>8319</v>
      </c>
      <c r="S3445" s="9">
        <f t="shared" si="159"/>
        <v>41861.524837962963</v>
      </c>
      <c r="T3445" s="11">
        <f t="shared" si="160"/>
        <v>41891.524837962963</v>
      </c>
      <c r="U3445" s="12" t="str">
        <f>TEXT(Table1[[#This Row],[Date Created Conversion (Launched at)]],"mmmm")</f>
        <v>August</v>
      </c>
      <c r="V3445" s="12">
        <f>YEAR(Table1[[#This Row],[Date Created Conversion (Launched at)]])</f>
        <v>2014</v>
      </c>
    </row>
    <row r="3446" spans="1:22" ht="43" x14ac:dyDescent="0.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 s="8">
        <v>1465394340</v>
      </c>
      <c r="J3446" s="8">
        <v>1464677986</v>
      </c>
      <c r="K3446" t="b">
        <v>0</v>
      </c>
      <c r="L3446">
        <v>20</v>
      </c>
      <c r="M3446" t="b">
        <v>1</v>
      </c>
      <c r="N3446" s="5">
        <f>Table1[[#This Row],[pledged]]/Table1[[#This Row],[backers_count]]</f>
        <v>43.35</v>
      </c>
      <c r="O3446" s="1">
        <f t="shared" si="161"/>
        <v>289</v>
      </c>
      <c r="P3446" s="5" t="s">
        <v>8270</v>
      </c>
      <c r="Q3446" s="1" t="s">
        <v>8318</v>
      </c>
      <c r="R3446" s="1" t="s">
        <v>8319</v>
      </c>
      <c r="S3446" s="9">
        <f t="shared" si="159"/>
        <v>42521.291504629626</v>
      </c>
      <c r="T3446" s="11">
        <f t="shared" si="160"/>
        <v>42529.582638888889</v>
      </c>
      <c r="U3446" s="12" t="str">
        <f>TEXT(Table1[[#This Row],[Date Created Conversion (Launched at)]],"mmmm")</f>
        <v>May</v>
      </c>
      <c r="V3446" s="12">
        <f>YEAR(Table1[[#This Row],[Date Created Conversion (Launched at)]])</f>
        <v>2016</v>
      </c>
    </row>
    <row r="3447" spans="1:22" ht="43" x14ac:dyDescent="0.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 s="8">
        <v>1445604236</v>
      </c>
      <c r="J3447" s="8">
        <v>1443185036</v>
      </c>
      <c r="K3447" t="b">
        <v>0</v>
      </c>
      <c r="L3447">
        <v>31</v>
      </c>
      <c r="M3447" t="b">
        <v>1</v>
      </c>
      <c r="N3447" s="5">
        <f>Table1[[#This Row],[pledged]]/Table1[[#This Row],[backers_count]]</f>
        <v>64.516129032258064</v>
      </c>
      <c r="O3447" s="1">
        <f t="shared" si="161"/>
        <v>100</v>
      </c>
      <c r="P3447" s="5" t="s">
        <v>8270</v>
      </c>
      <c r="Q3447" s="1" t="s">
        <v>8318</v>
      </c>
      <c r="R3447" s="1" t="s">
        <v>8319</v>
      </c>
      <c r="S3447" s="9">
        <f t="shared" si="159"/>
        <v>42272.530509259261</v>
      </c>
      <c r="T3447" s="11">
        <f t="shared" si="160"/>
        <v>42300.530509259261</v>
      </c>
      <c r="U3447" s="12" t="str">
        <f>TEXT(Table1[[#This Row],[Date Created Conversion (Launched at)]],"mmmm")</f>
        <v>September</v>
      </c>
      <c r="V3447" s="12">
        <f>YEAR(Table1[[#This Row],[Date Created Conversion (Launched at)]])</f>
        <v>2015</v>
      </c>
    </row>
    <row r="3448" spans="1:22" ht="43" x14ac:dyDescent="0.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 s="8">
        <v>1423138800</v>
      </c>
      <c r="J3448" s="8">
        <v>1421092725</v>
      </c>
      <c r="K3448" t="b">
        <v>0</v>
      </c>
      <c r="L3448">
        <v>25</v>
      </c>
      <c r="M3448" t="b">
        <v>1</v>
      </c>
      <c r="N3448" s="5">
        <f>Table1[[#This Row],[pledged]]/Table1[[#This Row],[backers_count]]</f>
        <v>43.28</v>
      </c>
      <c r="O3448" s="1">
        <f t="shared" si="161"/>
        <v>108</v>
      </c>
      <c r="P3448" s="5" t="s">
        <v>8270</v>
      </c>
      <c r="Q3448" s="1" t="s">
        <v>8318</v>
      </c>
      <c r="R3448" s="1" t="s">
        <v>8319</v>
      </c>
      <c r="S3448" s="9">
        <f t="shared" si="159"/>
        <v>42016.832465277781</v>
      </c>
      <c r="T3448" s="11">
        <f t="shared" si="160"/>
        <v>42040.513888888891</v>
      </c>
      <c r="U3448" s="12" t="str">
        <f>TEXT(Table1[[#This Row],[Date Created Conversion (Launched at)]],"mmmm")</f>
        <v>January</v>
      </c>
      <c r="V3448" s="12">
        <f>YEAR(Table1[[#This Row],[Date Created Conversion (Launched at)]])</f>
        <v>2015</v>
      </c>
    </row>
    <row r="3449" spans="1:22" ht="28.7" x14ac:dyDescent="0.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 s="8">
        <v>1458332412</v>
      </c>
      <c r="J3449" s="8">
        <v>1454448012</v>
      </c>
      <c r="K3449" t="b">
        <v>0</v>
      </c>
      <c r="L3449">
        <v>14</v>
      </c>
      <c r="M3449" t="b">
        <v>1</v>
      </c>
      <c r="N3449" s="5">
        <f>Table1[[#This Row],[pledged]]/Table1[[#This Row],[backers_count]]</f>
        <v>77</v>
      </c>
      <c r="O3449" s="1">
        <f t="shared" si="161"/>
        <v>108</v>
      </c>
      <c r="P3449" s="5" t="s">
        <v>8270</v>
      </c>
      <c r="Q3449" s="1" t="s">
        <v>8318</v>
      </c>
      <c r="R3449" s="1" t="s">
        <v>8319</v>
      </c>
      <c r="S3449" s="9">
        <f t="shared" si="159"/>
        <v>42402.889027777783</v>
      </c>
      <c r="T3449" s="11">
        <f t="shared" si="160"/>
        <v>42447.847361111111</v>
      </c>
      <c r="U3449" s="12" t="str">
        <f>TEXT(Table1[[#This Row],[Date Created Conversion (Launched at)]],"mmmm")</f>
        <v>February</v>
      </c>
      <c r="V3449" s="12">
        <f>YEAR(Table1[[#This Row],[Date Created Conversion (Launched at)]])</f>
        <v>2016</v>
      </c>
    </row>
    <row r="3450" spans="1:22" ht="43" x14ac:dyDescent="0.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 s="8">
        <v>1418784689</v>
      </c>
      <c r="J3450" s="8">
        <v>1416192689</v>
      </c>
      <c r="K3450" t="b">
        <v>0</v>
      </c>
      <c r="L3450">
        <v>45</v>
      </c>
      <c r="M3450" t="b">
        <v>1</v>
      </c>
      <c r="N3450" s="5">
        <f>Table1[[#This Row],[pledged]]/Table1[[#This Row],[backers_count]]</f>
        <v>51.222222222222221</v>
      </c>
      <c r="O3450" s="1">
        <f t="shared" si="161"/>
        <v>110</v>
      </c>
      <c r="P3450" s="5" t="s">
        <v>8270</v>
      </c>
      <c r="Q3450" s="1" t="s">
        <v>8318</v>
      </c>
      <c r="R3450" s="1" t="s">
        <v>8319</v>
      </c>
      <c r="S3450" s="9">
        <f t="shared" si="159"/>
        <v>41960.119085648148</v>
      </c>
      <c r="T3450" s="11">
        <f t="shared" si="160"/>
        <v>41990.119085648148</v>
      </c>
      <c r="U3450" s="12" t="str">
        <f>TEXT(Table1[[#This Row],[Date Created Conversion (Launched at)]],"mmmm")</f>
        <v>November</v>
      </c>
      <c r="V3450" s="12">
        <f>YEAR(Table1[[#This Row],[Date Created Conversion (Launched at)]])</f>
        <v>2014</v>
      </c>
    </row>
    <row r="3451" spans="1:22" ht="43" x14ac:dyDescent="0.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 s="8">
        <v>1468036800</v>
      </c>
      <c r="J3451" s="8">
        <v>1465607738</v>
      </c>
      <c r="K3451" t="b">
        <v>0</v>
      </c>
      <c r="L3451">
        <v>20</v>
      </c>
      <c r="M3451" t="b">
        <v>1</v>
      </c>
      <c r="N3451" s="5">
        <f>Table1[[#This Row],[pledged]]/Table1[[#This Row],[backers_count]]</f>
        <v>68.25</v>
      </c>
      <c r="O3451" s="1">
        <f t="shared" si="161"/>
        <v>171</v>
      </c>
      <c r="P3451" s="5" t="s">
        <v>8270</v>
      </c>
      <c r="Q3451" s="1" t="s">
        <v>8318</v>
      </c>
      <c r="R3451" s="1" t="s">
        <v>8319</v>
      </c>
      <c r="S3451" s="9">
        <f t="shared" si="159"/>
        <v>42532.052523148144</v>
      </c>
      <c r="T3451" s="11">
        <f t="shared" si="160"/>
        <v>42560.166666666672</v>
      </c>
      <c r="U3451" s="12" t="str">
        <f>TEXT(Table1[[#This Row],[Date Created Conversion (Launched at)]],"mmmm")</f>
        <v>June</v>
      </c>
      <c r="V3451" s="12">
        <f>YEAR(Table1[[#This Row],[Date Created Conversion (Launched at)]])</f>
        <v>2016</v>
      </c>
    </row>
    <row r="3452" spans="1:22" ht="43" x14ac:dyDescent="0.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 s="8">
        <v>1427990071</v>
      </c>
      <c r="J3452" s="8">
        <v>1422809671</v>
      </c>
      <c r="K3452" t="b">
        <v>0</v>
      </c>
      <c r="L3452">
        <v>39</v>
      </c>
      <c r="M3452" t="b">
        <v>1</v>
      </c>
      <c r="N3452" s="5">
        <f>Table1[[#This Row],[pledged]]/Table1[[#This Row],[backers_count]]</f>
        <v>19.487179487179485</v>
      </c>
      <c r="O3452" s="1">
        <f t="shared" si="161"/>
        <v>152</v>
      </c>
      <c r="P3452" s="5" t="s">
        <v>8270</v>
      </c>
      <c r="Q3452" s="1" t="s">
        <v>8318</v>
      </c>
      <c r="R3452" s="1" t="s">
        <v>8319</v>
      </c>
      <c r="S3452" s="9">
        <f t="shared" si="159"/>
        <v>42036.704525462963</v>
      </c>
      <c r="T3452" s="11">
        <f t="shared" si="160"/>
        <v>42096.662858796291</v>
      </c>
      <c r="U3452" s="12" t="str">
        <f>TEXT(Table1[[#This Row],[Date Created Conversion (Launched at)]],"mmmm")</f>
        <v>February</v>
      </c>
      <c r="V3452" s="12">
        <f>YEAR(Table1[[#This Row],[Date Created Conversion (Launched at)]])</f>
        <v>2015</v>
      </c>
    </row>
    <row r="3453" spans="1:22" ht="43" x14ac:dyDescent="0.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 s="8">
        <v>1429636927</v>
      </c>
      <c r="J3453" s="8">
        <v>1427304127</v>
      </c>
      <c r="K3453" t="b">
        <v>0</v>
      </c>
      <c r="L3453">
        <v>16</v>
      </c>
      <c r="M3453" t="b">
        <v>1</v>
      </c>
      <c r="N3453" s="5">
        <f>Table1[[#This Row],[pledged]]/Table1[[#This Row],[backers_count]]</f>
        <v>41.125</v>
      </c>
      <c r="O3453" s="1">
        <f t="shared" si="161"/>
        <v>101</v>
      </c>
      <c r="P3453" s="5" t="s">
        <v>8270</v>
      </c>
      <c r="Q3453" s="1" t="s">
        <v>8318</v>
      </c>
      <c r="R3453" s="1" t="s">
        <v>8319</v>
      </c>
      <c r="S3453" s="9">
        <f t="shared" si="159"/>
        <v>42088.723692129628</v>
      </c>
      <c r="T3453" s="11">
        <f t="shared" si="160"/>
        <v>42115.723692129628</v>
      </c>
      <c r="U3453" s="12" t="str">
        <f>TEXT(Table1[[#This Row],[Date Created Conversion (Launched at)]],"mmmm")</f>
        <v>March</v>
      </c>
      <c r="V3453" s="12">
        <f>YEAR(Table1[[#This Row],[Date Created Conversion (Launched at)]])</f>
        <v>2015</v>
      </c>
    </row>
    <row r="3454" spans="1:22" ht="43" x14ac:dyDescent="0.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 s="8">
        <v>1406087940</v>
      </c>
      <c r="J3454" s="8">
        <v>1404141626</v>
      </c>
      <c r="K3454" t="b">
        <v>0</v>
      </c>
      <c r="L3454">
        <v>37</v>
      </c>
      <c r="M3454" t="b">
        <v>1</v>
      </c>
      <c r="N3454" s="5">
        <f>Table1[[#This Row],[pledged]]/Table1[[#This Row],[backers_count]]</f>
        <v>41.405405405405403</v>
      </c>
      <c r="O3454" s="1">
        <f t="shared" si="161"/>
        <v>153</v>
      </c>
      <c r="P3454" s="5" t="s">
        <v>8270</v>
      </c>
      <c r="Q3454" s="1" t="s">
        <v>8318</v>
      </c>
      <c r="R3454" s="1" t="s">
        <v>8319</v>
      </c>
      <c r="S3454" s="9">
        <f t="shared" si="159"/>
        <v>41820.639189814814</v>
      </c>
      <c r="T3454" s="11">
        <f t="shared" si="160"/>
        <v>41843.165972222225</v>
      </c>
      <c r="U3454" s="12" t="str">
        <f>TEXT(Table1[[#This Row],[Date Created Conversion (Launched at)]],"mmmm")</f>
        <v>June</v>
      </c>
      <c r="V3454" s="12">
        <f>YEAR(Table1[[#This Row],[Date Created Conversion (Launched at)]])</f>
        <v>2014</v>
      </c>
    </row>
    <row r="3455" spans="1:22" ht="43" x14ac:dyDescent="0.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 s="8">
        <v>1471130956</v>
      </c>
      <c r="J3455" s="8">
        <v>1465946956</v>
      </c>
      <c r="K3455" t="b">
        <v>0</v>
      </c>
      <c r="L3455">
        <v>14</v>
      </c>
      <c r="M3455" t="b">
        <v>1</v>
      </c>
      <c r="N3455" s="5">
        <f>Table1[[#This Row],[pledged]]/Table1[[#This Row],[backers_count]]</f>
        <v>27.5</v>
      </c>
      <c r="O3455" s="1">
        <f t="shared" si="161"/>
        <v>128</v>
      </c>
      <c r="P3455" s="5" t="s">
        <v>8270</v>
      </c>
      <c r="Q3455" s="1" t="s">
        <v>8318</v>
      </c>
      <c r="R3455" s="1" t="s">
        <v>8319</v>
      </c>
      <c r="S3455" s="9">
        <f t="shared" si="159"/>
        <v>42535.97865740741</v>
      </c>
      <c r="T3455" s="11">
        <f t="shared" si="160"/>
        <v>42595.97865740741</v>
      </c>
      <c r="U3455" s="12" t="str">
        <f>TEXT(Table1[[#This Row],[Date Created Conversion (Launched at)]],"mmmm")</f>
        <v>June</v>
      </c>
      <c r="V3455" s="12">
        <f>YEAR(Table1[[#This Row],[Date Created Conversion (Launched at)]])</f>
        <v>2016</v>
      </c>
    </row>
    <row r="3456" spans="1:22" ht="43" x14ac:dyDescent="0.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 s="8">
        <v>1406825159</v>
      </c>
      <c r="J3456" s="8">
        <v>1404233159</v>
      </c>
      <c r="K3456" t="b">
        <v>0</v>
      </c>
      <c r="L3456">
        <v>21</v>
      </c>
      <c r="M3456" t="b">
        <v>1</v>
      </c>
      <c r="N3456" s="5">
        <f>Table1[[#This Row],[pledged]]/Table1[[#This Row],[backers_count]]</f>
        <v>33.571428571428569</v>
      </c>
      <c r="O3456" s="1">
        <f t="shared" si="161"/>
        <v>101</v>
      </c>
      <c r="P3456" s="5" t="s">
        <v>8270</v>
      </c>
      <c r="Q3456" s="1" t="s">
        <v>8318</v>
      </c>
      <c r="R3456" s="1" t="s">
        <v>8319</v>
      </c>
      <c r="S3456" s="9">
        <f t="shared" si="159"/>
        <v>41821.698599537034</v>
      </c>
      <c r="T3456" s="11">
        <f t="shared" si="160"/>
        <v>41851.698599537034</v>
      </c>
      <c r="U3456" s="12" t="str">
        <f>TEXT(Table1[[#This Row],[Date Created Conversion (Launched at)]],"mmmm")</f>
        <v>July</v>
      </c>
      <c r="V3456" s="12">
        <f>YEAR(Table1[[#This Row],[Date Created Conversion (Launched at)]])</f>
        <v>2014</v>
      </c>
    </row>
    <row r="3457" spans="1:22" ht="43" x14ac:dyDescent="0.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 s="8">
        <v>1476381627</v>
      </c>
      <c r="J3457" s="8">
        <v>1473789627</v>
      </c>
      <c r="K3457" t="b">
        <v>0</v>
      </c>
      <c r="L3457">
        <v>69</v>
      </c>
      <c r="M3457" t="b">
        <v>1</v>
      </c>
      <c r="N3457" s="5">
        <f>Table1[[#This Row],[pledged]]/Table1[[#This Row],[backers_count]]</f>
        <v>145.86956521739131</v>
      </c>
      <c r="O3457" s="1">
        <f t="shared" si="161"/>
        <v>101</v>
      </c>
      <c r="P3457" s="5" t="s">
        <v>8270</v>
      </c>
      <c r="Q3457" s="1" t="s">
        <v>8318</v>
      </c>
      <c r="R3457" s="1" t="s">
        <v>8319</v>
      </c>
      <c r="S3457" s="9">
        <f t="shared" si="159"/>
        <v>42626.7503125</v>
      </c>
      <c r="T3457" s="11">
        <f t="shared" si="160"/>
        <v>42656.7503125</v>
      </c>
      <c r="U3457" s="12" t="str">
        <f>TEXT(Table1[[#This Row],[Date Created Conversion (Launched at)]],"mmmm")</f>
        <v>September</v>
      </c>
      <c r="V3457" s="12">
        <f>YEAR(Table1[[#This Row],[Date Created Conversion (Launched at)]])</f>
        <v>2016</v>
      </c>
    </row>
    <row r="3458" spans="1:22" ht="43" x14ac:dyDescent="0.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 s="8">
        <v>1406876340</v>
      </c>
      <c r="J3458" s="8">
        <v>1404190567</v>
      </c>
      <c r="K3458" t="b">
        <v>0</v>
      </c>
      <c r="L3458">
        <v>16</v>
      </c>
      <c r="M3458" t="b">
        <v>1</v>
      </c>
      <c r="N3458" s="5">
        <f>Table1[[#This Row],[pledged]]/Table1[[#This Row],[backers_count]]</f>
        <v>358.6875</v>
      </c>
      <c r="O3458" s="1">
        <f t="shared" si="161"/>
        <v>191</v>
      </c>
      <c r="P3458" s="5" t="s">
        <v>8270</v>
      </c>
      <c r="Q3458" s="1" t="s">
        <v>8318</v>
      </c>
      <c r="R3458" s="1" t="s">
        <v>8319</v>
      </c>
      <c r="S3458" s="9">
        <f t="shared" ref="S3458:S3521" si="162">(J3458/86400)+DATE(1970,1,1)</f>
        <v>41821.205636574072</v>
      </c>
      <c r="T3458" s="11">
        <f t="shared" ref="T3458:T3521" si="163">(I3458/86400)+DATE(1970,1,1)</f>
        <v>41852.290972222225</v>
      </c>
      <c r="U3458" s="12" t="str">
        <f>TEXT(Table1[[#This Row],[Date Created Conversion (Launched at)]],"mmmm")</f>
        <v>July</v>
      </c>
      <c r="V3458" s="12">
        <f>YEAR(Table1[[#This Row],[Date Created Conversion (Launched at)]])</f>
        <v>2014</v>
      </c>
    </row>
    <row r="3459" spans="1:22" ht="28.7" x14ac:dyDescent="0.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 s="8">
        <v>1423720740</v>
      </c>
      <c r="J3459" s="8">
        <v>1421081857</v>
      </c>
      <c r="K3459" t="b">
        <v>0</v>
      </c>
      <c r="L3459">
        <v>55</v>
      </c>
      <c r="M3459" t="b">
        <v>1</v>
      </c>
      <c r="N3459" s="5">
        <f>Table1[[#This Row],[pledged]]/Table1[[#This Row],[backers_count]]</f>
        <v>50.981818181818184</v>
      </c>
      <c r="O3459" s="1">
        <f t="shared" ref="O3459:O3522" si="164">ROUND(($E3459/$D3459)*100,0)</f>
        <v>140</v>
      </c>
      <c r="P3459" s="5" t="s">
        <v>8270</v>
      </c>
      <c r="Q3459" s="1" t="s">
        <v>8318</v>
      </c>
      <c r="R3459" s="1" t="s">
        <v>8319</v>
      </c>
      <c r="S3459" s="9">
        <f t="shared" si="162"/>
        <v>42016.706678240742</v>
      </c>
      <c r="T3459" s="11">
        <f t="shared" si="163"/>
        <v>42047.249305555553</v>
      </c>
      <c r="U3459" s="12" t="str">
        <f>TEXT(Table1[[#This Row],[Date Created Conversion (Launched at)]],"mmmm")</f>
        <v>January</v>
      </c>
      <c r="V3459" s="12">
        <f>YEAR(Table1[[#This Row],[Date Created Conversion (Launched at)]])</f>
        <v>2015</v>
      </c>
    </row>
    <row r="3460" spans="1:22" ht="43" x14ac:dyDescent="0.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 s="8">
        <v>1422937620</v>
      </c>
      <c r="J3460" s="8">
        <v>1420606303</v>
      </c>
      <c r="K3460" t="b">
        <v>0</v>
      </c>
      <c r="L3460">
        <v>27</v>
      </c>
      <c r="M3460" t="b">
        <v>1</v>
      </c>
      <c r="N3460" s="5">
        <f>Table1[[#This Row],[pledged]]/Table1[[#This Row],[backers_count]]</f>
        <v>45.037037037037038</v>
      </c>
      <c r="O3460" s="1">
        <f t="shared" si="164"/>
        <v>124</v>
      </c>
      <c r="P3460" s="5" t="s">
        <v>8270</v>
      </c>
      <c r="Q3460" s="1" t="s">
        <v>8318</v>
      </c>
      <c r="R3460" s="1" t="s">
        <v>8319</v>
      </c>
      <c r="S3460" s="9">
        <f t="shared" si="162"/>
        <v>42011.202581018515</v>
      </c>
      <c r="T3460" s="11">
        <f t="shared" si="163"/>
        <v>42038.185416666667</v>
      </c>
      <c r="U3460" s="12" t="str">
        <f>TEXT(Table1[[#This Row],[Date Created Conversion (Launched at)]],"mmmm")</f>
        <v>January</v>
      </c>
      <c r="V3460" s="12">
        <f>YEAR(Table1[[#This Row],[Date Created Conversion (Launched at)]])</f>
        <v>2015</v>
      </c>
    </row>
    <row r="3461" spans="1:22" ht="43" x14ac:dyDescent="0.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 s="8">
        <v>1463743860</v>
      </c>
      <c r="J3461" s="8">
        <v>1461151860</v>
      </c>
      <c r="K3461" t="b">
        <v>0</v>
      </c>
      <c r="L3461">
        <v>36</v>
      </c>
      <c r="M3461" t="b">
        <v>1</v>
      </c>
      <c r="N3461" s="5">
        <f>Table1[[#This Row],[pledged]]/Table1[[#This Row],[backers_count]]</f>
        <v>17.527777777777779</v>
      </c>
      <c r="O3461" s="1">
        <f t="shared" si="164"/>
        <v>126</v>
      </c>
      <c r="P3461" s="5" t="s">
        <v>8270</v>
      </c>
      <c r="Q3461" s="1" t="s">
        <v>8318</v>
      </c>
      <c r="R3461" s="1" t="s">
        <v>8319</v>
      </c>
      <c r="S3461" s="9">
        <f t="shared" si="162"/>
        <v>42480.479861111111</v>
      </c>
      <c r="T3461" s="11">
        <f t="shared" si="163"/>
        <v>42510.479861111111</v>
      </c>
      <c r="U3461" s="12" t="str">
        <f>TEXT(Table1[[#This Row],[Date Created Conversion (Launched at)]],"mmmm")</f>
        <v>April</v>
      </c>
      <c r="V3461" s="12">
        <f>YEAR(Table1[[#This Row],[Date Created Conversion (Launched at)]])</f>
        <v>2016</v>
      </c>
    </row>
    <row r="3462" spans="1:22" ht="43" x14ac:dyDescent="0.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 s="8">
        <v>1408106352</v>
      </c>
      <c r="J3462" s="8">
        <v>1406896752</v>
      </c>
      <c r="K3462" t="b">
        <v>0</v>
      </c>
      <c r="L3462">
        <v>19</v>
      </c>
      <c r="M3462" t="b">
        <v>1</v>
      </c>
      <c r="N3462" s="5">
        <f>Table1[[#This Row],[pledged]]/Table1[[#This Row],[backers_count]]</f>
        <v>50</v>
      </c>
      <c r="O3462" s="1">
        <f t="shared" si="164"/>
        <v>190</v>
      </c>
      <c r="P3462" s="5" t="s">
        <v>8270</v>
      </c>
      <c r="Q3462" s="1" t="s">
        <v>8318</v>
      </c>
      <c r="R3462" s="1" t="s">
        <v>8319</v>
      </c>
      <c r="S3462" s="9">
        <f t="shared" si="162"/>
        <v>41852.527222222227</v>
      </c>
      <c r="T3462" s="11">
        <f t="shared" si="163"/>
        <v>41866.527222222227</v>
      </c>
      <c r="U3462" s="12" t="str">
        <f>TEXT(Table1[[#This Row],[Date Created Conversion (Launched at)]],"mmmm")</f>
        <v>August</v>
      </c>
      <c r="V3462" s="12">
        <f>YEAR(Table1[[#This Row],[Date Created Conversion (Launched at)]])</f>
        <v>2014</v>
      </c>
    </row>
    <row r="3463" spans="1:22" ht="43" x14ac:dyDescent="0.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 s="8">
        <v>1477710000</v>
      </c>
      <c r="J3463" s="8">
        <v>1475248279</v>
      </c>
      <c r="K3463" t="b">
        <v>0</v>
      </c>
      <c r="L3463">
        <v>12</v>
      </c>
      <c r="M3463" t="b">
        <v>1</v>
      </c>
      <c r="N3463" s="5">
        <f>Table1[[#This Row],[pledged]]/Table1[[#This Row],[backers_count]]</f>
        <v>57.916666666666664</v>
      </c>
      <c r="O3463" s="1">
        <f t="shared" si="164"/>
        <v>139</v>
      </c>
      <c r="P3463" s="5" t="s">
        <v>8270</v>
      </c>
      <c r="Q3463" s="1" t="s">
        <v>8318</v>
      </c>
      <c r="R3463" s="1" t="s">
        <v>8319</v>
      </c>
      <c r="S3463" s="9">
        <f t="shared" si="162"/>
        <v>42643.632858796293</v>
      </c>
      <c r="T3463" s="11">
        <f t="shared" si="163"/>
        <v>42672.125</v>
      </c>
      <c r="U3463" s="12" t="str">
        <f>TEXT(Table1[[#This Row],[Date Created Conversion (Launched at)]],"mmmm")</f>
        <v>September</v>
      </c>
      <c r="V3463" s="12">
        <f>YEAR(Table1[[#This Row],[Date Created Conversion (Launched at)]])</f>
        <v>2016</v>
      </c>
    </row>
    <row r="3464" spans="1:22" ht="43" x14ac:dyDescent="0.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 s="8">
        <v>1436551200</v>
      </c>
      <c r="J3464" s="8">
        <v>1435181628</v>
      </c>
      <c r="K3464" t="b">
        <v>0</v>
      </c>
      <c r="L3464">
        <v>17</v>
      </c>
      <c r="M3464" t="b">
        <v>1</v>
      </c>
      <c r="N3464" s="5">
        <f>Table1[[#This Row],[pledged]]/Table1[[#This Row],[backers_count]]</f>
        <v>29.705882352941178</v>
      </c>
      <c r="O3464" s="1">
        <f t="shared" si="164"/>
        <v>202</v>
      </c>
      <c r="P3464" s="5" t="s">
        <v>8270</v>
      </c>
      <c r="Q3464" s="1" t="s">
        <v>8318</v>
      </c>
      <c r="R3464" s="1" t="s">
        <v>8319</v>
      </c>
      <c r="S3464" s="9">
        <f t="shared" si="162"/>
        <v>42179.898472222223</v>
      </c>
      <c r="T3464" s="11">
        <f t="shared" si="163"/>
        <v>42195.75</v>
      </c>
      <c r="U3464" s="12" t="str">
        <f>TEXT(Table1[[#This Row],[Date Created Conversion (Launched at)]],"mmmm")</f>
        <v>June</v>
      </c>
      <c r="V3464" s="12">
        <f>YEAR(Table1[[#This Row],[Date Created Conversion (Launched at)]])</f>
        <v>2015</v>
      </c>
    </row>
    <row r="3465" spans="1:22" ht="43" x14ac:dyDescent="0.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 s="8">
        <v>1476158340</v>
      </c>
      <c r="J3465" s="8">
        <v>1472594585</v>
      </c>
      <c r="K3465" t="b">
        <v>0</v>
      </c>
      <c r="L3465">
        <v>114</v>
      </c>
      <c r="M3465" t="b">
        <v>1</v>
      </c>
      <c r="N3465" s="5">
        <f>Table1[[#This Row],[pledged]]/Table1[[#This Row],[backers_count]]</f>
        <v>90.684210526315795</v>
      </c>
      <c r="O3465" s="1">
        <f t="shared" si="164"/>
        <v>103</v>
      </c>
      <c r="P3465" s="5" t="s">
        <v>8270</v>
      </c>
      <c r="Q3465" s="1" t="s">
        <v>8318</v>
      </c>
      <c r="R3465" s="1" t="s">
        <v>8319</v>
      </c>
      <c r="S3465" s="9">
        <f t="shared" si="162"/>
        <v>42612.918807870374</v>
      </c>
      <c r="T3465" s="11">
        <f t="shared" si="163"/>
        <v>42654.165972222225</v>
      </c>
      <c r="U3465" s="12" t="str">
        <f>TEXT(Table1[[#This Row],[Date Created Conversion (Launched at)]],"mmmm")</f>
        <v>August</v>
      </c>
      <c r="V3465" s="12">
        <f>YEAR(Table1[[#This Row],[Date Created Conversion (Launched at)]])</f>
        <v>2016</v>
      </c>
    </row>
    <row r="3466" spans="1:22" ht="43" x14ac:dyDescent="0.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 s="8">
        <v>1471921637</v>
      </c>
      <c r="J3466" s="8">
        <v>1469329637</v>
      </c>
      <c r="K3466" t="b">
        <v>0</v>
      </c>
      <c r="L3466">
        <v>93</v>
      </c>
      <c r="M3466" t="b">
        <v>1</v>
      </c>
      <c r="N3466" s="5">
        <f>Table1[[#This Row],[pledged]]/Table1[[#This Row],[backers_count]]</f>
        <v>55.012688172043013</v>
      </c>
      <c r="O3466" s="1">
        <f t="shared" si="164"/>
        <v>102</v>
      </c>
      <c r="P3466" s="5" t="s">
        <v>8270</v>
      </c>
      <c r="Q3466" s="1" t="s">
        <v>8318</v>
      </c>
      <c r="R3466" s="1" t="s">
        <v>8319</v>
      </c>
      <c r="S3466" s="9">
        <f t="shared" si="162"/>
        <v>42575.130057870367</v>
      </c>
      <c r="T3466" s="11">
        <f t="shared" si="163"/>
        <v>42605.130057870367</v>
      </c>
      <c r="U3466" s="12" t="str">
        <f>TEXT(Table1[[#This Row],[Date Created Conversion (Launched at)]],"mmmm")</f>
        <v>July</v>
      </c>
      <c r="V3466" s="12">
        <f>YEAR(Table1[[#This Row],[Date Created Conversion (Launched at)]])</f>
        <v>2016</v>
      </c>
    </row>
    <row r="3467" spans="1:22" ht="43" x14ac:dyDescent="0.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 s="8">
        <v>1439136000</v>
      </c>
      <c r="J3467" s="8">
        <v>1436972472</v>
      </c>
      <c r="K3467" t="b">
        <v>0</v>
      </c>
      <c r="L3467">
        <v>36</v>
      </c>
      <c r="M3467" t="b">
        <v>1</v>
      </c>
      <c r="N3467" s="5">
        <f>Table1[[#This Row],[pledged]]/Table1[[#This Row],[backers_count]]</f>
        <v>57.222222222222221</v>
      </c>
      <c r="O3467" s="1">
        <f t="shared" si="164"/>
        <v>103</v>
      </c>
      <c r="P3467" s="5" t="s">
        <v>8270</v>
      </c>
      <c r="Q3467" s="1" t="s">
        <v>8318</v>
      </c>
      <c r="R3467" s="1" t="s">
        <v>8319</v>
      </c>
      <c r="S3467" s="9">
        <f t="shared" si="162"/>
        <v>42200.625833333332</v>
      </c>
      <c r="T3467" s="11">
        <f t="shared" si="163"/>
        <v>42225.666666666672</v>
      </c>
      <c r="U3467" s="12" t="str">
        <f>TEXT(Table1[[#This Row],[Date Created Conversion (Launched at)]],"mmmm")</f>
        <v>July</v>
      </c>
      <c r="V3467" s="12">
        <f>YEAR(Table1[[#This Row],[Date Created Conversion (Launched at)]])</f>
        <v>2015</v>
      </c>
    </row>
    <row r="3468" spans="1:22" ht="28.7" x14ac:dyDescent="0.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 s="8">
        <v>1461108450</v>
      </c>
      <c r="J3468" s="8">
        <v>1455928050</v>
      </c>
      <c r="K3468" t="b">
        <v>0</v>
      </c>
      <c r="L3468">
        <v>61</v>
      </c>
      <c r="M3468" t="b">
        <v>1</v>
      </c>
      <c r="N3468" s="5">
        <f>Table1[[#This Row],[pledged]]/Table1[[#This Row],[backers_count]]</f>
        <v>72.950819672131146</v>
      </c>
      <c r="O3468" s="1">
        <f t="shared" si="164"/>
        <v>127</v>
      </c>
      <c r="P3468" s="5" t="s">
        <v>8270</v>
      </c>
      <c r="Q3468" s="1" t="s">
        <v>8318</v>
      </c>
      <c r="R3468" s="1" t="s">
        <v>8319</v>
      </c>
      <c r="S3468" s="9">
        <f t="shared" si="162"/>
        <v>42420.019097222219</v>
      </c>
      <c r="T3468" s="11">
        <f t="shared" si="163"/>
        <v>42479.977430555555</v>
      </c>
      <c r="U3468" s="12" t="str">
        <f>TEXT(Table1[[#This Row],[Date Created Conversion (Launched at)]],"mmmm")</f>
        <v>February</v>
      </c>
      <c r="V3468" s="12">
        <f>YEAR(Table1[[#This Row],[Date Created Conversion (Launched at)]])</f>
        <v>2016</v>
      </c>
    </row>
    <row r="3469" spans="1:22" x14ac:dyDescent="0.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 s="8">
        <v>1426864032</v>
      </c>
      <c r="J3469" s="8">
        <v>1424275632</v>
      </c>
      <c r="K3469" t="b">
        <v>0</v>
      </c>
      <c r="L3469">
        <v>47</v>
      </c>
      <c r="M3469" t="b">
        <v>1</v>
      </c>
      <c r="N3469" s="5">
        <f>Table1[[#This Row],[pledged]]/Table1[[#This Row],[backers_count]]</f>
        <v>64.468085106382972</v>
      </c>
      <c r="O3469" s="1">
        <f t="shared" si="164"/>
        <v>101</v>
      </c>
      <c r="P3469" s="5" t="s">
        <v>8270</v>
      </c>
      <c r="Q3469" s="1" t="s">
        <v>8318</v>
      </c>
      <c r="R3469" s="1" t="s">
        <v>8319</v>
      </c>
      <c r="S3469" s="9">
        <f t="shared" si="162"/>
        <v>42053.671666666662</v>
      </c>
      <c r="T3469" s="11">
        <f t="shared" si="163"/>
        <v>42083.630000000005</v>
      </c>
      <c r="U3469" s="12" t="str">
        <f>TEXT(Table1[[#This Row],[Date Created Conversion (Launched at)]],"mmmm")</f>
        <v>February</v>
      </c>
      <c r="V3469" s="12">
        <f>YEAR(Table1[[#This Row],[Date Created Conversion (Launched at)]])</f>
        <v>2015</v>
      </c>
    </row>
    <row r="3470" spans="1:22" ht="43" x14ac:dyDescent="0.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 s="8">
        <v>1474426800</v>
      </c>
      <c r="J3470" s="8">
        <v>1471976529</v>
      </c>
      <c r="K3470" t="b">
        <v>0</v>
      </c>
      <c r="L3470">
        <v>17</v>
      </c>
      <c r="M3470" t="b">
        <v>1</v>
      </c>
      <c r="N3470" s="5">
        <f>Table1[[#This Row],[pledged]]/Table1[[#This Row],[backers_count]]</f>
        <v>716.35294117647061</v>
      </c>
      <c r="O3470" s="1">
        <f t="shared" si="164"/>
        <v>122</v>
      </c>
      <c r="P3470" s="5" t="s">
        <v>8270</v>
      </c>
      <c r="Q3470" s="1" t="s">
        <v>8318</v>
      </c>
      <c r="R3470" s="1" t="s">
        <v>8319</v>
      </c>
      <c r="S3470" s="9">
        <f t="shared" si="162"/>
        <v>42605.765381944446</v>
      </c>
      <c r="T3470" s="11">
        <f t="shared" si="163"/>
        <v>42634.125</v>
      </c>
      <c r="U3470" s="12" t="str">
        <f>TEXT(Table1[[#This Row],[Date Created Conversion (Launched at)]],"mmmm")</f>
        <v>August</v>
      </c>
      <c r="V3470" s="12">
        <f>YEAR(Table1[[#This Row],[Date Created Conversion (Launched at)]])</f>
        <v>2016</v>
      </c>
    </row>
    <row r="3471" spans="1:22" ht="43" x14ac:dyDescent="0.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 s="8">
        <v>1461857045</v>
      </c>
      <c r="J3471" s="8">
        <v>1459265045</v>
      </c>
      <c r="K3471" t="b">
        <v>0</v>
      </c>
      <c r="L3471">
        <v>63</v>
      </c>
      <c r="M3471" t="b">
        <v>1</v>
      </c>
      <c r="N3471" s="5">
        <f>Table1[[#This Row],[pledged]]/Table1[[#This Row],[backers_count]]</f>
        <v>50.396825396825399</v>
      </c>
      <c r="O3471" s="1">
        <f t="shared" si="164"/>
        <v>113</v>
      </c>
      <c r="P3471" s="5" t="s">
        <v>8270</v>
      </c>
      <c r="Q3471" s="1" t="s">
        <v>8318</v>
      </c>
      <c r="R3471" s="1" t="s">
        <v>8319</v>
      </c>
      <c r="S3471" s="9">
        <f t="shared" si="162"/>
        <v>42458.641724537039</v>
      </c>
      <c r="T3471" s="11">
        <f t="shared" si="163"/>
        <v>42488.641724537039</v>
      </c>
      <c r="U3471" s="12" t="str">
        <f>TEXT(Table1[[#This Row],[Date Created Conversion (Launched at)]],"mmmm")</f>
        <v>March</v>
      </c>
      <c r="V3471" s="12">
        <f>YEAR(Table1[[#This Row],[Date Created Conversion (Launched at)]])</f>
        <v>2016</v>
      </c>
    </row>
    <row r="3472" spans="1:22" ht="28.7" x14ac:dyDescent="0.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 s="8">
        <v>1468618680</v>
      </c>
      <c r="J3472" s="8">
        <v>1465345902</v>
      </c>
      <c r="K3472" t="b">
        <v>0</v>
      </c>
      <c r="L3472">
        <v>9</v>
      </c>
      <c r="M3472" t="b">
        <v>1</v>
      </c>
      <c r="N3472" s="5">
        <f>Table1[[#This Row],[pledged]]/Table1[[#This Row],[backers_count]]</f>
        <v>41.666666666666664</v>
      </c>
      <c r="O3472" s="1">
        <f t="shared" si="164"/>
        <v>150</v>
      </c>
      <c r="P3472" s="5" t="s">
        <v>8270</v>
      </c>
      <c r="Q3472" s="1" t="s">
        <v>8318</v>
      </c>
      <c r="R3472" s="1" t="s">
        <v>8319</v>
      </c>
      <c r="S3472" s="9">
        <f t="shared" si="162"/>
        <v>42529.022013888884</v>
      </c>
      <c r="T3472" s="11">
        <f t="shared" si="163"/>
        <v>42566.901388888888</v>
      </c>
      <c r="U3472" s="12" t="str">
        <f>TEXT(Table1[[#This Row],[Date Created Conversion (Launched at)]],"mmmm")</f>
        <v>June</v>
      </c>
      <c r="V3472" s="12">
        <f>YEAR(Table1[[#This Row],[Date Created Conversion (Launched at)]])</f>
        <v>2016</v>
      </c>
    </row>
    <row r="3473" spans="1:22" ht="43" x14ac:dyDescent="0.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 s="8">
        <v>1409515200</v>
      </c>
      <c r="J3473" s="8">
        <v>1405971690</v>
      </c>
      <c r="K3473" t="b">
        <v>0</v>
      </c>
      <c r="L3473">
        <v>30</v>
      </c>
      <c r="M3473" t="b">
        <v>1</v>
      </c>
      <c r="N3473" s="5">
        <f>Table1[[#This Row],[pledged]]/Table1[[#This Row],[backers_count]]</f>
        <v>35.766666666666666</v>
      </c>
      <c r="O3473" s="1">
        <f t="shared" si="164"/>
        <v>215</v>
      </c>
      <c r="P3473" s="5" t="s">
        <v>8270</v>
      </c>
      <c r="Q3473" s="1" t="s">
        <v>8318</v>
      </c>
      <c r="R3473" s="1" t="s">
        <v>8319</v>
      </c>
      <c r="S3473" s="9">
        <f t="shared" si="162"/>
        <v>41841.820486111115</v>
      </c>
      <c r="T3473" s="11">
        <f t="shared" si="163"/>
        <v>41882.833333333336</v>
      </c>
      <c r="U3473" s="12" t="str">
        <f>TEXT(Table1[[#This Row],[Date Created Conversion (Launched at)]],"mmmm")</f>
        <v>July</v>
      </c>
      <c r="V3473" s="12">
        <f>YEAR(Table1[[#This Row],[Date Created Conversion (Launched at)]])</f>
        <v>2014</v>
      </c>
    </row>
    <row r="3474" spans="1:22" ht="43" x14ac:dyDescent="0.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 s="8">
        <v>1415253540</v>
      </c>
      <c r="J3474" s="8">
        <v>1413432331</v>
      </c>
      <c r="K3474" t="b">
        <v>0</v>
      </c>
      <c r="L3474">
        <v>23</v>
      </c>
      <c r="M3474" t="b">
        <v>1</v>
      </c>
      <c r="N3474" s="5">
        <f>Table1[[#This Row],[pledged]]/Table1[[#This Row],[backers_count]]</f>
        <v>88.739130434782609</v>
      </c>
      <c r="O3474" s="1">
        <f t="shared" si="164"/>
        <v>102</v>
      </c>
      <c r="P3474" s="5" t="s">
        <v>8270</v>
      </c>
      <c r="Q3474" s="1" t="s">
        <v>8318</v>
      </c>
      <c r="R3474" s="1" t="s">
        <v>8319</v>
      </c>
      <c r="S3474" s="9">
        <f t="shared" si="162"/>
        <v>41928.170497685183</v>
      </c>
      <c r="T3474" s="11">
        <f t="shared" si="163"/>
        <v>41949.249305555553</v>
      </c>
      <c r="U3474" s="12" t="str">
        <f>TEXT(Table1[[#This Row],[Date Created Conversion (Launched at)]],"mmmm")</f>
        <v>October</v>
      </c>
      <c r="V3474" s="12">
        <f>YEAR(Table1[[#This Row],[Date Created Conversion (Launched at)]])</f>
        <v>2014</v>
      </c>
    </row>
    <row r="3475" spans="1:22" ht="43" x14ac:dyDescent="0.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 s="8">
        <v>1426883220</v>
      </c>
      <c r="J3475" s="8">
        <v>1425067296</v>
      </c>
      <c r="K3475" t="b">
        <v>0</v>
      </c>
      <c r="L3475">
        <v>33</v>
      </c>
      <c r="M3475" t="b">
        <v>1</v>
      </c>
      <c r="N3475" s="5">
        <f>Table1[[#This Row],[pledged]]/Table1[[#This Row],[backers_count]]</f>
        <v>148.4848484848485</v>
      </c>
      <c r="O3475" s="1">
        <f t="shared" si="164"/>
        <v>100</v>
      </c>
      <c r="P3475" s="5" t="s">
        <v>8270</v>
      </c>
      <c r="Q3475" s="1" t="s">
        <v>8318</v>
      </c>
      <c r="R3475" s="1" t="s">
        <v>8319</v>
      </c>
      <c r="S3475" s="9">
        <f t="shared" si="162"/>
        <v>42062.834444444445</v>
      </c>
      <c r="T3475" s="11">
        <f t="shared" si="163"/>
        <v>42083.852083333331</v>
      </c>
      <c r="U3475" s="12" t="str">
        <f>TEXT(Table1[[#This Row],[Date Created Conversion (Launched at)]],"mmmm")</f>
        <v>February</v>
      </c>
      <c r="V3475" s="12">
        <f>YEAR(Table1[[#This Row],[Date Created Conversion (Launched at)]])</f>
        <v>2015</v>
      </c>
    </row>
    <row r="3476" spans="1:22" ht="43" x14ac:dyDescent="0.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 s="8">
        <v>1469016131</v>
      </c>
      <c r="J3476" s="8">
        <v>1466424131</v>
      </c>
      <c r="K3476" t="b">
        <v>0</v>
      </c>
      <c r="L3476">
        <v>39</v>
      </c>
      <c r="M3476" t="b">
        <v>1</v>
      </c>
      <c r="N3476" s="5">
        <f>Table1[[#This Row],[pledged]]/Table1[[#This Row],[backers_count]]</f>
        <v>51.794871794871796</v>
      </c>
      <c r="O3476" s="1">
        <f t="shared" si="164"/>
        <v>101</v>
      </c>
      <c r="P3476" s="5" t="s">
        <v>8270</v>
      </c>
      <c r="Q3476" s="1" t="s">
        <v>8318</v>
      </c>
      <c r="R3476" s="1" t="s">
        <v>8319</v>
      </c>
      <c r="S3476" s="9">
        <f t="shared" si="162"/>
        <v>42541.501516203702</v>
      </c>
      <c r="T3476" s="11">
        <f t="shared" si="163"/>
        <v>42571.501516203702</v>
      </c>
      <c r="U3476" s="12" t="str">
        <f>TEXT(Table1[[#This Row],[Date Created Conversion (Launched at)]],"mmmm")</f>
        <v>June</v>
      </c>
      <c r="V3476" s="12">
        <f>YEAR(Table1[[#This Row],[Date Created Conversion (Launched at)]])</f>
        <v>2016</v>
      </c>
    </row>
    <row r="3477" spans="1:22" ht="43" x14ac:dyDescent="0.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 s="8">
        <v>1414972800</v>
      </c>
      <c r="J3477" s="8">
        <v>1412629704</v>
      </c>
      <c r="K3477" t="b">
        <v>0</v>
      </c>
      <c r="L3477">
        <v>17</v>
      </c>
      <c r="M3477" t="b">
        <v>1</v>
      </c>
      <c r="N3477" s="5">
        <f>Table1[[#This Row],[pledged]]/Table1[[#This Row],[backers_count]]</f>
        <v>20</v>
      </c>
      <c r="O3477" s="1">
        <f t="shared" si="164"/>
        <v>113</v>
      </c>
      <c r="P3477" s="5" t="s">
        <v>8270</v>
      </c>
      <c r="Q3477" s="1" t="s">
        <v>8318</v>
      </c>
      <c r="R3477" s="1" t="s">
        <v>8319</v>
      </c>
      <c r="S3477" s="9">
        <f t="shared" si="162"/>
        <v>41918.880833333329</v>
      </c>
      <c r="T3477" s="11">
        <f t="shared" si="163"/>
        <v>41946</v>
      </c>
      <c r="U3477" s="12" t="str">
        <f>TEXT(Table1[[#This Row],[Date Created Conversion (Launched at)]],"mmmm")</f>
        <v>October</v>
      </c>
      <c r="V3477" s="12">
        <f>YEAR(Table1[[#This Row],[Date Created Conversion (Launched at)]])</f>
        <v>2014</v>
      </c>
    </row>
    <row r="3478" spans="1:22" ht="43" x14ac:dyDescent="0.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 s="8">
        <v>1414378800</v>
      </c>
      <c r="J3478" s="8">
        <v>1412836990</v>
      </c>
      <c r="K3478" t="b">
        <v>0</v>
      </c>
      <c r="L3478">
        <v>6</v>
      </c>
      <c r="M3478" t="b">
        <v>1</v>
      </c>
      <c r="N3478" s="5">
        <f>Table1[[#This Row],[pledged]]/Table1[[#This Row],[backers_count]]</f>
        <v>52</v>
      </c>
      <c r="O3478" s="1">
        <f t="shared" si="164"/>
        <v>104</v>
      </c>
      <c r="P3478" s="5" t="s">
        <v>8270</v>
      </c>
      <c r="Q3478" s="1" t="s">
        <v>8318</v>
      </c>
      <c r="R3478" s="1" t="s">
        <v>8319</v>
      </c>
      <c r="S3478" s="9">
        <f t="shared" si="162"/>
        <v>41921.279976851853</v>
      </c>
      <c r="T3478" s="11">
        <f t="shared" si="163"/>
        <v>41939.125</v>
      </c>
      <c r="U3478" s="12" t="str">
        <f>TEXT(Table1[[#This Row],[Date Created Conversion (Launched at)]],"mmmm")</f>
        <v>October</v>
      </c>
      <c r="V3478" s="12">
        <f>YEAR(Table1[[#This Row],[Date Created Conversion (Launched at)]])</f>
        <v>2014</v>
      </c>
    </row>
    <row r="3479" spans="1:22" ht="43" x14ac:dyDescent="0.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 s="8">
        <v>1431831600</v>
      </c>
      <c r="J3479" s="8">
        <v>1430761243</v>
      </c>
      <c r="K3479" t="b">
        <v>0</v>
      </c>
      <c r="L3479">
        <v>39</v>
      </c>
      <c r="M3479" t="b">
        <v>1</v>
      </c>
      <c r="N3479" s="5">
        <f>Table1[[#This Row],[pledged]]/Table1[[#This Row],[backers_count]]</f>
        <v>53.230769230769234</v>
      </c>
      <c r="O3479" s="1">
        <f t="shared" si="164"/>
        <v>115</v>
      </c>
      <c r="P3479" s="5" t="s">
        <v>8270</v>
      </c>
      <c r="Q3479" s="1" t="s">
        <v>8318</v>
      </c>
      <c r="R3479" s="1" t="s">
        <v>8319</v>
      </c>
      <c r="S3479" s="9">
        <f t="shared" si="162"/>
        <v>42128.736608796295</v>
      </c>
      <c r="T3479" s="11">
        <f t="shared" si="163"/>
        <v>42141.125</v>
      </c>
      <c r="U3479" s="12" t="str">
        <f>TEXT(Table1[[#This Row],[Date Created Conversion (Launched at)]],"mmmm")</f>
        <v>May</v>
      </c>
      <c r="V3479" s="12">
        <f>YEAR(Table1[[#This Row],[Date Created Conversion (Launched at)]])</f>
        <v>2015</v>
      </c>
    </row>
    <row r="3480" spans="1:22" ht="43" x14ac:dyDescent="0.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 s="8">
        <v>1426539600</v>
      </c>
      <c r="J3480" s="8">
        <v>1424296822</v>
      </c>
      <c r="K3480" t="b">
        <v>0</v>
      </c>
      <c r="L3480">
        <v>57</v>
      </c>
      <c r="M3480" t="b">
        <v>1</v>
      </c>
      <c r="N3480" s="5">
        <f>Table1[[#This Row],[pledged]]/Table1[[#This Row],[backers_count]]</f>
        <v>39.596491228070178</v>
      </c>
      <c r="O3480" s="1">
        <f t="shared" si="164"/>
        <v>113</v>
      </c>
      <c r="P3480" s="5" t="s">
        <v>8270</v>
      </c>
      <c r="Q3480" s="1" t="s">
        <v>8318</v>
      </c>
      <c r="R3480" s="1" t="s">
        <v>8319</v>
      </c>
      <c r="S3480" s="9">
        <f t="shared" si="162"/>
        <v>42053.916921296295</v>
      </c>
      <c r="T3480" s="11">
        <f t="shared" si="163"/>
        <v>42079.875</v>
      </c>
      <c r="U3480" s="12" t="str">
        <f>TEXT(Table1[[#This Row],[Date Created Conversion (Launched at)]],"mmmm")</f>
        <v>February</v>
      </c>
      <c r="V3480" s="12">
        <f>YEAR(Table1[[#This Row],[Date Created Conversion (Launched at)]])</f>
        <v>2015</v>
      </c>
    </row>
    <row r="3481" spans="1:22" ht="43" x14ac:dyDescent="0.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 s="8">
        <v>1403382680</v>
      </c>
      <c r="J3481" s="8">
        <v>1400790680</v>
      </c>
      <c r="K3481" t="b">
        <v>0</v>
      </c>
      <c r="L3481">
        <v>56</v>
      </c>
      <c r="M3481" t="b">
        <v>1</v>
      </c>
      <c r="N3481" s="5">
        <f>Table1[[#This Row],[pledged]]/Table1[[#This Row],[backers_count]]</f>
        <v>34.25</v>
      </c>
      <c r="O3481" s="1">
        <f t="shared" si="164"/>
        <v>128</v>
      </c>
      <c r="P3481" s="5" t="s">
        <v>8270</v>
      </c>
      <c r="Q3481" s="1" t="s">
        <v>8318</v>
      </c>
      <c r="R3481" s="1" t="s">
        <v>8319</v>
      </c>
      <c r="S3481" s="9">
        <f t="shared" si="162"/>
        <v>41781.855092592596</v>
      </c>
      <c r="T3481" s="11">
        <f t="shared" si="163"/>
        <v>41811.855092592596</v>
      </c>
      <c r="U3481" s="12" t="str">
        <f>TEXT(Table1[[#This Row],[Date Created Conversion (Launched at)]],"mmmm")</f>
        <v>May</v>
      </c>
      <c r="V3481" s="12">
        <f>YEAR(Table1[[#This Row],[Date Created Conversion (Launched at)]])</f>
        <v>2014</v>
      </c>
    </row>
    <row r="3482" spans="1:22" ht="43" x14ac:dyDescent="0.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 s="8">
        <v>1436562000</v>
      </c>
      <c r="J3482" s="8">
        <v>1434440227</v>
      </c>
      <c r="K3482" t="b">
        <v>0</v>
      </c>
      <c r="L3482">
        <v>13</v>
      </c>
      <c r="M3482" t="b">
        <v>1</v>
      </c>
      <c r="N3482" s="5">
        <f>Table1[[#This Row],[pledged]]/Table1[[#This Row],[backers_count]]</f>
        <v>164.61538461538461</v>
      </c>
      <c r="O3482" s="1">
        <f t="shared" si="164"/>
        <v>143</v>
      </c>
      <c r="P3482" s="5" t="s">
        <v>8270</v>
      </c>
      <c r="Q3482" s="1" t="s">
        <v>8318</v>
      </c>
      <c r="R3482" s="1" t="s">
        <v>8319</v>
      </c>
      <c r="S3482" s="9">
        <f t="shared" si="162"/>
        <v>42171.317442129628</v>
      </c>
      <c r="T3482" s="11">
        <f t="shared" si="163"/>
        <v>42195.875</v>
      </c>
      <c r="U3482" s="12" t="str">
        <f>TEXT(Table1[[#This Row],[Date Created Conversion (Launched at)]],"mmmm")</f>
        <v>June</v>
      </c>
      <c r="V3482" s="12">
        <f>YEAR(Table1[[#This Row],[Date Created Conversion (Launched at)]])</f>
        <v>2015</v>
      </c>
    </row>
    <row r="3483" spans="1:22" ht="43" x14ac:dyDescent="0.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 s="8">
        <v>1420178188</v>
      </c>
      <c r="J3483" s="8">
        <v>1418709388</v>
      </c>
      <c r="K3483" t="b">
        <v>0</v>
      </c>
      <c r="L3483">
        <v>95</v>
      </c>
      <c r="M3483" t="b">
        <v>1</v>
      </c>
      <c r="N3483" s="5">
        <f>Table1[[#This Row],[pledged]]/Table1[[#This Row],[backers_count]]</f>
        <v>125.05263157894737</v>
      </c>
      <c r="O3483" s="1">
        <f t="shared" si="164"/>
        <v>119</v>
      </c>
      <c r="P3483" s="5" t="s">
        <v>8270</v>
      </c>
      <c r="Q3483" s="1" t="s">
        <v>8318</v>
      </c>
      <c r="R3483" s="1" t="s">
        <v>8319</v>
      </c>
      <c r="S3483" s="9">
        <f t="shared" si="162"/>
        <v>41989.247546296298</v>
      </c>
      <c r="T3483" s="11">
        <f t="shared" si="163"/>
        <v>42006.247546296298</v>
      </c>
      <c r="U3483" s="12" t="str">
        <f>TEXT(Table1[[#This Row],[Date Created Conversion (Launched at)]],"mmmm")</f>
        <v>December</v>
      </c>
      <c r="V3483" s="12">
        <f>YEAR(Table1[[#This Row],[Date Created Conversion (Launched at)]])</f>
        <v>2014</v>
      </c>
    </row>
    <row r="3484" spans="1:22" ht="43" x14ac:dyDescent="0.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 s="8">
        <v>1404671466</v>
      </c>
      <c r="J3484" s="8">
        <v>1402079466</v>
      </c>
      <c r="K3484" t="b">
        <v>0</v>
      </c>
      <c r="L3484">
        <v>80</v>
      </c>
      <c r="M3484" t="b">
        <v>1</v>
      </c>
      <c r="N3484" s="5">
        <f>Table1[[#This Row],[pledged]]/Table1[[#This Row],[backers_count]]</f>
        <v>51.875</v>
      </c>
      <c r="O3484" s="1">
        <f t="shared" si="164"/>
        <v>138</v>
      </c>
      <c r="P3484" s="5" t="s">
        <v>8270</v>
      </c>
      <c r="Q3484" s="1" t="s">
        <v>8318</v>
      </c>
      <c r="R3484" s="1" t="s">
        <v>8319</v>
      </c>
      <c r="S3484" s="9">
        <f t="shared" si="162"/>
        <v>41796.771597222221</v>
      </c>
      <c r="T3484" s="11">
        <f t="shared" si="163"/>
        <v>41826.771597222221</v>
      </c>
      <c r="U3484" s="12" t="str">
        <f>TEXT(Table1[[#This Row],[Date Created Conversion (Launched at)]],"mmmm")</f>
        <v>June</v>
      </c>
      <c r="V3484" s="12">
        <f>YEAR(Table1[[#This Row],[Date Created Conversion (Launched at)]])</f>
        <v>2014</v>
      </c>
    </row>
    <row r="3485" spans="1:22" ht="43" x14ac:dyDescent="0.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 s="8">
        <v>1404403381</v>
      </c>
      <c r="J3485" s="8">
        <v>1401811381</v>
      </c>
      <c r="K3485" t="b">
        <v>0</v>
      </c>
      <c r="L3485">
        <v>133</v>
      </c>
      <c r="M3485" t="b">
        <v>1</v>
      </c>
      <c r="N3485" s="5">
        <f>Table1[[#This Row],[pledged]]/Table1[[#This Row],[backers_count]]</f>
        <v>40.285714285714285</v>
      </c>
      <c r="O3485" s="1">
        <f t="shared" si="164"/>
        <v>160</v>
      </c>
      <c r="P3485" s="5" t="s">
        <v>8270</v>
      </c>
      <c r="Q3485" s="1" t="s">
        <v>8318</v>
      </c>
      <c r="R3485" s="1" t="s">
        <v>8319</v>
      </c>
      <c r="S3485" s="9">
        <f t="shared" si="162"/>
        <v>41793.668761574074</v>
      </c>
      <c r="T3485" s="11">
        <f t="shared" si="163"/>
        <v>41823.668761574074</v>
      </c>
      <c r="U3485" s="12" t="str">
        <f>TEXT(Table1[[#This Row],[Date Created Conversion (Launched at)]],"mmmm")</f>
        <v>June</v>
      </c>
      <c r="V3485" s="12">
        <f>YEAR(Table1[[#This Row],[Date Created Conversion (Launched at)]])</f>
        <v>2014</v>
      </c>
    </row>
    <row r="3486" spans="1:22" ht="43" x14ac:dyDescent="0.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 s="8">
        <v>1466014499</v>
      </c>
      <c r="J3486" s="8">
        <v>1463422499</v>
      </c>
      <c r="K3486" t="b">
        <v>0</v>
      </c>
      <c r="L3486">
        <v>44</v>
      </c>
      <c r="M3486" t="b">
        <v>1</v>
      </c>
      <c r="N3486" s="5">
        <f>Table1[[#This Row],[pledged]]/Table1[[#This Row],[backers_count]]</f>
        <v>64.909090909090907</v>
      </c>
      <c r="O3486" s="1">
        <f t="shared" si="164"/>
        <v>114</v>
      </c>
      <c r="P3486" s="5" t="s">
        <v>8270</v>
      </c>
      <c r="Q3486" s="1" t="s">
        <v>8318</v>
      </c>
      <c r="R3486" s="1" t="s">
        <v>8319</v>
      </c>
      <c r="S3486" s="9">
        <f t="shared" si="162"/>
        <v>42506.760405092587</v>
      </c>
      <c r="T3486" s="11">
        <f t="shared" si="163"/>
        <v>42536.760405092587</v>
      </c>
      <c r="U3486" s="12" t="str">
        <f>TEXT(Table1[[#This Row],[Date Created Conversion (Launched at)]],"mmmm")</f>
        <v>May</v>
      </c>
      <c r="V3486" s="12">
        <f>YEAR(Table1[[#This Row],[Date Created Conversion (Launched at)]])</f>
        <v>2016</v>
      </c>
    </row>
    <row r="3487" spans="1:22" ht="43" x14ac:dyDescent="0.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 s="8">
        <v>1454431080</v>
      </c>
      <c r="J3487" s="8">
        <v>1451839080</v>
      </c>
      <c r="K3487" t="b">
        <v>0</v>
      </c>
      <c r="L3487">
        <v>30</v>
      </c>
      <c r="M3487" t="b">
        <v>1</v>
      </c>
      <c r="N3487" s="5">
        <f>Table1[[#This Row],[pledged]]/Table1[[#This Row],[backers_count]]</f>
        <v>55.333333333333336</v>
      </c>
      <c r="O3487" s="1">
        <f t="shared" si="164"/>
        <v>101</v>
      </c>
      <c r="P3487" s="5" t="s">
        <v>8270</v>
      </c>
      <c r="Q3487" s="1" t="s">
        <v>8318</v>
      </c>
      <c r="R3487" s="1" t="s">
        <v>8319</v>
      </c>
      <c r="S3487" s="9">
        <f t="shared" si="162"/>
        <v>42372.693055555559</v>
      </c>
      <c r="T3487" s="11">
        <f t="shared" si="163"/>
        <v>42402.693055555559</v>
      </c>
      <c r="U3487" s="12" t="str">
        <f>TEXT(Table1[[#This Row],[Date Created Conversion (Launched at)]],"mmmm")</f>
        <v>January</v>
      </c>
      <c r="V3487" s="12">
        <f>YEAR(Table1[[#This Row],[Date Created Conversion (Launched at)]])</f>
        <v>2016</v>
      </c>
    </row>
    <row r="3488" spans="1:22" ht="43" x14ac:dyDescent="0.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 s="8">
        <v>1433314740</v>
      </c>
      <c r="J3488" s="8">
        <v>1430600401</v>
      </c>
      <c r="K3488" t="b">
        <v>0</v>
      </c>
      <c r="L3488">
        <v>56</v>
      </c>
      <c r="M3488" t="b">
        <v>1</v>
      </c>
      <c r="N3488" s="5">
        <f>Table1[[#This Row],[pledged]]/Table1[[#This Row],[backers_count]]</f>
        <v>83.142857142857139</v>
      </c>
      <c r="O3488" s="1">
        <f t="shared" si="164"/>
        <v>155</v>
      </c>
      <c r="P3488" s="5" t="s">
        <v>8270</v>
      </c>
      <c r="Q3488" s="1" t="s">
        <v>8318</v>
      </c>
      <c r="R3488" s="1" t="s">
        <v>8319</v>
      </c>
      <c r="S3488" s="9">
        <f t="shared" si="162"/>
        <v>42126.87501157407</v>
      </c>
      <c r="T3488" s="11">
        <f t="shared" si="163"/>
        <v>42158.290972222225</v>
      </c>
      <c r="U3488" s="12" t="str">
        <f>TEXT(Table1[[#This Row],[Date Created Conversion (Launched at)]],"mmmm")</f>
        <v>May</v>
      </c>
      <c r="V3488" s="12">
        <f>YEAR(Table1[[#This Row],[Date Created Conversion (Launched at)]])</f>
        <v>2015</v>
      </c>
    </row>
    <row r="3489" spans="1:22" ht="43" x14ac:dyDescent="0.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 s="8">
        <v>1435185252</v>
      </c>
      <c r="J3489" s="8">
        <v>1432593252</v>
      </c>
      <c r="K3489" t="b">
        <v>0</v>
      </c>
      <c r="L3489">
        <v>66</v>
      </c>
      <c r="M3489" t="b">
        <v>1</v>
      </c>
      <c r="N3489" s="5">
        <f>Table1[[#This Row],[pledged]]/Table1[[#This Row],[backers_count]]</f>
        <v>38.712121212121211</v>
      </c>
      <c r="O3489" s="1">
        <f t="shared" si="164"/>
        <v>128</v>
      </c>
      <c r="P3489" s="5" t="s">
        <v>8270</v>
      </c>
      <c r="Q3489" s="1" t="s">
        <v>8318</v>
      </c>
      <c r="R3489" s="1" t="s">
        <v>8319</v>
      </c>
      <c r="S3489" s="9">
        <f t="shared" si="162"/>
        <v>42149.940416666665</v>
      </c>
      <c r="T3489" s="11">
        <f t="shared" si="163"/>
        <v>42179.940416666665</v>
      </c>
      <c r="U3489" s="12" t="str">
        <f>TEXT(Table1[[#This Row],[Date Created Conversion (Launched at)]],"mmmm")</f>
        <v>May</v>
      </c>
      <c r="V3489" s="12">
        <f>YEAR(Table1[[#This Row],[Date Created Conversion (Launched at)]])</f>
        <v>2015</v>
      </c>
    </row>
    <row r="3490" spans="1:22" ht="43" x14ac:dyDescent="0.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 s="8">
        <v>1429286400</v>
      </c>
      <c r="J3490" s="8">
        <v>1427221560</v>
      </c>
      <c r="K3490" t="b">
        <v>0</v>
      </c>
      <c r="L3490">
        <v>29</v>
      </c>
      <c r="M3490" t="b">
        <v>1</v>
      </c>
      <c r="N3490" s="5">
        <f>Table1[[#This Row],[pledged]]/Table1[[#This Row],[backers_count]]</f>
        <v>125.37931034482759</v>
      </c>
      <c r="O3490" s="1">
        <f t="shared" si="164"/>
        <v>121</v>
      </c>
      <c r="P3490" s="5" t="s">
        <v>8270</v>
      </c>
      <c r="Q3490" s="1" t="s">
        <v>8318</v>
      </c>
      <c r="R3490" s="1" t="s">
        <v>8319</v>
      </c>
      <c r="S3490" s="9">
        <f t="shared" si="162"/>
        <v>42087.768055555556</v>
      </c>
      <c r="T3490" s="11">
        <f t="shared" si="163"/>
        <v>42111.666666666672</v>
      </c>
      <c r="U3490" s="12" t="str">
        <f>TEXT(Table1[[#This Row],[Date Created Conversion (Launched at)]],"mmmm")</f>
        <v>March</v>
      </c>
      <c r="V3490" s="12">
        <f>YEAR(Table1[[#This Row],[Date Created Conversion (Launched at)]])</f>
        <v>2015</v>
      </c>
    </row>
    <row r="3491" spans="1:22" ht="43" x14ac:dyDescent="0.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 s="8">
        <v>1400965200</v>
      </c>
      <c r="J3491" s="8">
        <v>1398352531</v>
      </c>
      <c r="K3491" t="b">
        <v>0</v>
      </c>
      <c r="L3491">
        <v>72</v>
      </c>
      <c r="M3491" t="b">
        <v>1</v>
      </c>
      <c r="N3491" s="5">
        <f>Table1[[#This Row],[pledged]]/Table1[[#This Row],[backers_count]]</f>
        <v>78.263888888888886</v>
      </c>
      <c r="O3491" s="1">
        <f t="shared" si="164"/>
        <v>113</v>
      </c>
      <c r="P3491" s="5" t="s">
        <v>8270</v>
      </c>
      <c r="Q3491" s="1" t="s">
        <v>8318</v>
      </c>
      <c r="R3491" s="1" t="s">
        <v>8319</v>
      </c>
      <c r="S3491" s="9">
        <f t="shared" si="162"/>
        <v>41753.635775462964</v>
      </c>
      <c r="T3491" s="11">
        <f t="shared" si="163"/>
        <v>41783.875</v>
      </c>
      <c r="U3491" s="12" t="str">
        <f>TEXT(Table1[[#This Row],[Date Created Conversion (Launched at)]],"mmmm")</f>
        <v>April</v>
      </c>
      <c r="V3491" s="12">
        <f>YEAR(Table1[[#This Row],[Date Created Conversion (Launched at)]])</f>
        <v>2014</v>
      </c>
    </row>
    <row r="3492" spans="1:22" ht="43" x14ac:dyDescent="0.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 s="8">
        <v>1460574924</v>
      </c>
      <c r="J3492" s="8">
        <v>1457982924</v>
      </c>
      <c r="K3492" t="b">
        <v>0</v>
      </c>
      <c r="L3492">
        <v>27</v>
      </c>
      <c r="M3492" t="b">
        <v>1</v>
      </c>
      <c r="N3492" s="5">
        <f>Table1[[#This Row],[pledged]]/Table1[[#This Row],[backers_count]]</f>
        <v>47.222222222222221</v>
      </c>
      <c r="O3492" s="1">
        <f t="shared" si="164"/>
        <v>128</v>
      </c>
      <c r="P3492" s="5" t="s">
        <v>8270</v>
      </c>
      <c r="Q3492" s="1" t="s">
        <v>8318</v>
      </c>
      <c r="R3492" s="1" t="s">
        <v>8319</v>
      </c>
      <c r="S3492" s="9">
        <f t="shared" si="162"/>
        <v>42443.802361111113</v>
      </c>
      <c r="T3492" s="11">
        <f t="shared" si="163"/>
        <v>42473.802361111113</v>
      </c>
      <c r="U3492" s="12" t="str">
        <f>TEXT(Table1[[#This Row],[Date Created Conversion (Launched at)]],"mmmm")</f>
        <v>March</v>
      </c>
      <c r="V3492" s="12">
        <f>YEAR(Table1[[#This Row],[Date Created Conversion (Launched at)]])</f>
        <v>2016</v>
      </c>
    </row>
    <row r="3493" spans="1:22" ht="43" x14ac:dyDescent="0.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 s="8">
        <v>1431928784</v>
      </c>
      <c r="J3493" s="8">
        <v>1430114384</v>
      </c>
      <c r="K3493" t="b">
        <v>0</v>
      </c>
      <c r="L3493">
        <v>10</v>
      </c>
      <c r="M3493" t="b">
        <v>1</v>
      </c>
      <c r="N3493" s="5">
        <f>Table1[[#This Row],[pledged]]/Table1[[#This Row],[backers_count]]</f>
        <v>79.099999999999994</v>
      </c>
      <c r="O3493" s="1">
        <f t="shared" si="164"/>
        <v>158</v>
      </c>
      <c r="P3493" s="5" t="s">
        <v>8270</v>
      </c>
      <c r="Q3493" s="1" t="s">
        <v>8318</v>
      </c>
      <c r="R3493" s="1" t="s">
        <v>8319</v>
      </c>
      <c r="S3493" s="9">
        <f t="shared" si="162"/>
        <v>42121.249814814815</v>
      </c>
      <c r="T3493" s="11">
        <f t="shared" si="163"/>
        <v>42142.249814814815</v>
      </c>
      <c r="U3493" s="12" t="str">
        <f>TEXT(Table1[[#This Row],[Date Created Conversion (Launched at)]],"mmmm")</f>
        <v>April</v>
      </c>
      <c r="V3493" s="12">
        <f>YEAR(Table1[[#This Row],[Date Created Conversion (Launched at)]])</f>
        <v>2015</v>
      </c>
    </row>
    <row r="3494" spans="1:22" ht="43" x14ac:dyDescent="0.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 s="8">
        <v>1445818397</v>
      </c>
      <c r="J3494" s="8">
        <v>1442794397</v>
      </c>
      <c r="K3494" t="b">
        <v>0</v>
      </c>
      <c r="L3494">
        <v>35</v>
      </c>
      <c r="M3494" t="b">
        <v>1</v>
      </c>
      <c r="N3494" s="5">
        <f>Table1[[#This Row],[pledged]]/Table1[[#This Row],[backers_count]]</f>
        <v>114.29199999999999</v>
      </c>
      <c r="O3494" s="1">
        <f t="shared" si="164"/>
        <v>105</v>
      </c>
      <c r="P3494" s="5" t="s">
        <v>8270</v>
      </c>
      <c r="Q3494" s="1" t="s">
        <v>8318</v>
      </c>
      <c r="R3494" s="1" t="s">
        <v>8319</v>
      </c>
      <c r="S3494" s="9">
        <f t="shared" si="162"/>
        <v>42268.009224537032</v>
      </c>
      <c r="T3494" s="11">
        <f t="shared" si="163"/>
        <v>42303.009224537032</v>
      </c>
      <c r="U3494" s="12" t="str">
        <f>TEXT(Table1[[#This Row],[Date Created Conversion (Launched at)]],"mmmm")</f>
        <v>September</v>
      </c>
      <c r="V3494" s="12">
        <f>YEAR(Table1[[#This Row],[Date Created Conversion (Launched at)]])</f>
        <v>2015</v>
      </c>
    </row>
    <row r="3495" spans="1:22" ht="43" x14ac:dyDescent="0.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 s="8">
        <v>1408252260</v>
      </c>
      <c r="J3495" s="8">
        <v>1406580436</v>
      </c>
      <c r="K3495" t="b">
        <v>0</v>
      </c>
      <c r="L3495">
        <v>29</v>
      </c>
      <c r="M3495" t="b">
        <v>1</v>
      </c>
      <c r="N3495" s="5">
        <f>Table1[[#This Row],[pledged]]/Table1[[#This Row],[backers_count]]</f>
        <v>51.724137931034484</v>
      </c>
      <c r="O3495" s="1">
        <f t="shared" si="164"/>
        <v>100</v>
      </c>
      <c r="P3495" s="5" t="s">
        <v>8270</v>
      </c>
      <c r="Q3495" s="1" t="s">
        <v>8318</v>
      </c>
      <c r="R3495" s="1" t="s">
        <v>8319</v>
      </c>
      <c r="S3495" s="9">
        <f t="shared" si="162"/>
        <v>41848.866157407407</v>
      </c>
      <c r="T3495" s="11">
        <f t="shared" si="163"/>
        <v>41868.21597222222</v>
      </c>
      <c r="U3495" s="12" t="str">
        <f>TEXT(Table1[[#This Row],[Date Created Conversion (Launched at)]],"mmmm")</f>
        <v>July</v>
      </c>
      <c r="V3495" s="12">
        <f>YEAR(Table1[[#This Row],[Date Created Conversion (Launched at)]])</f>
        <v>2014</v>
      </c>
    </row>
    <row r="3496" spans="1:22" ht="43" x14ac:dyDescent="0.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 s="8">
        <v>1480140000</v>
      </c>
      <c r="J3496" s="8">
        <v>1479186575</v>
      </c>
      <c r="K3496" t="b">
        <v>0</v>
      </c>
      <c r="L3496">
        <v>13</v>
      </c>
      <c r="M3496" t="b">
        <v>1</v>
      </c>
      <c r="N3496" s="5">
        <f>Table1[[#This Row],[pledged]]/Table1[[#This Row],[backers_count]]</f>
        <v>30.76923076923077</v>
      </c>
      <c r="O3496" s="1">
        <f t="shared" si="164"/>
        <v>100</v>
      </c>
      <c r="P3496" s="5" t="s">
        <v>8270</v>
      </c>
      <c r="Q3496" s="1" t="s">
        <v>8318</v>
      </c>
      <c r="R3496" s="1" t="s">
        <v>8319</v>
      </c>
      <c r="S3496" s="9">
        <f t="shared" si="162"/>
        <v>42689.214988425927</v>
      </c>
      <c r="T3496" s="11">
        <f t="shared" si="163"/>
        <v>42700.25</v>
      </c>
      <c r="U3496" s="12" t="str">
        <f>TEXT(Table1[[#This Row],[Date Created Conversion (Launched at)]],"mmmm")</f>
        <v>November</v>
      </c>
      <c r="V3496" s="12">
        <f>YEAR(Table1[[#This Row],[Date Created Conversion (Launched at)]])</f>
        <v>2016</v>
      </c>
    </row>
    <row r="3497" spans="1:22" ht="43" x14ac:dyDescent="0.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 s="8">
        <v>1414862280</v>
      </c>
      <c r="J3497" s="8">
        <v>1412360309</v>
      </c>
      <c r="K3497" t="b">
        <v>0</v>
      </c>
      <c r="L3497">
        <v>72</v>
      </c>
      <c r="M3497" t="b">
        <v>1</v>
      </c>
      <c r="N3497" s="5">
        <f>Table1[[#This Row],[pledged]]/Table1[[#This Row],[backers_count]]</f>
        <v>74.208333333333329</v>
      </c>
      <c r="O3497" s="1">
        <f t="shared" si="164"/>
        <v>107</v>
      </c>
      <c r="P3497" s="5" t="s">
        <v>8270</v>
      </c>
      <c r="Q3497" s="1" t="s">
        <v>8318</v>
      </c>
      <c r="R3497" s="1" t="s">
        <v>8319</v>
      </c>
      <c r="S3497" s="9">
        <f t="shared" si="162"/>
        <v>41915.762835648144</v>
      </c>
      <c r="T3497" s="11">
        <f t="shared" si="163"/>
        <v>41944.720833333333</v>
      </c>
      <c r="U3497" s="12" t="str">
        <f>TEXT(Table1[[#This Row],[Date Created Conversion (Launched at)]],"mmmm")</f>
        <v>October</v>
      </c>
      <c r="V3497" s="12">
        <f>YEAR(Table1[[#This Row],[Date Created Conversion (Launched at)]])</f>
        <v>2014</v>
      </c>
    </row>
    <row r="3498" spans="1:22" ht="43" x14ac:dyDescent="0.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 s="8">
        <v>1473625166</v>
      </c>
      <c r="J3498" s="8">
        <v>1470169166</v>
      </c>
      <c r="K3498" t="b">
        <v>0</v>
      </c>
      <c r="L3498">
        <v>78</v>
      </c>
      <c r="M3498" t="b">
        <v>1</v>
      </c>
      <c r="N3498" s="5">
        <f>Table1[[#This Row],[pledged]]/Table1[[#This Row],[backers_count]]</f>
        <v>47.846153846153847</v>
      </c>
      <c r="O3498" s="1">
        <f t="shared" si="164"/>
        <v>124</v>
      </c>
      <c r="P3498" s="5" t="s">
        <v>8270</v>
      </c>
      <c r="Q3498" s="1" t="s">
        <v>8318</v>
      </c>
      <c r="R3498" s="1" t="s">
        <v>8319</v>
      </c>
      <c r="S3498" s="9">
        <f t="shared" si="162"/>
        <v>42584.846828703703</v>
      </c>
      <c r="T3498" s="11">
        <f t="shared" si="163"/>
        <v>42624.846828703703</v>
      </c>
      <c r="U3498" s="12" t="str">
        <f>TEXT(Table1[[#This Row],[Date Created Conversion (Launched at)]],"mmmm")</f>
        <v>August</v>
      </c>
      <c r="V3498" s="12">
        <f>YEAR(Table1[[#This Row],[Date Created Conversion (Launched at)]])</f>
        <v>2016</v>
      </c>
    </row>
    <row r="3499" spans="1:22" ht="43" x14ac:dyDescent="0.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 s="8">
        <v>1464904800</v>
      </c>
      <c r="J3499" s="8">
        <v>1463852904</v>
      </c>
      <c r="K3499" t="b">
        <v>0</v>
      </c>
      <c r="L3499">
        <v>49</v>
      </c>
      <c r="M3499" t="b">
        <v>1</v>
      </c>
      <c r="N3499" s="5">
        <f>Table1[[#This Row],[pledged]]/Table1[[#This Row],[backers_count]]</f>
        <v>34.408163265306122</v>
      </c>
      <c r="O3499" s="1">
        <f t="shared" si="164"/>
        <v>109</v>
      </c>
      <c r="P3499" s="5" t="s">
        <v>8270</v>
      </c>
      <c r="Q3499" s="1" t="s">
        <v>8318</v>
      </c>
      <c r="R3499" s="1" t="s">
        <v>8319</v>
      </c>
      <c r="S3499" s="9">
        <f t="shared" si="162"/>
        <v>42511.741944444446</v>
      </c>
      <c r="T3499" s="11">
        <f t="shared" si="163"/>
        <v>42523.916666666672</v>
      </c>
      <c r="U3499" s="12" t="str">
        <f>TEXT(Table1[[#This Row],[Date Created Conversion (Launched at)]],"mmmm")</f>
        <v>May</v>
      </c>
      <c r="V3499" s="12">
        <f>YEAR(Table1[[#This Row],[Date Created Conversion (Launched at)]])</f>
        <v>2016</v>
      </c>
    </row>
    <row r="3500" spans="1:22" ht="43" x14ac:dyDescent="0.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 s="8">
        <v>1464471840</v>
      </c>
      <c r="J3500" s="8">
        <v>1459309704</v>
      </c>
      <c r="K3500" t="b">
        <v>0</v>
      </c>
      <c r="L3500">
        <v>42</v>
      </c>
      <c r="M3500" t="b">
        <v>1</v>
      </c>
      <c r="N3500" s="5">
        <f>Table1[[#This Row],[pledged]]/Table1[[#This Row],[backers_count]]</f>
        <v>40.238095238095241</v>
      </c>
      <c r="O3500" s="1">
        <f t="shared" si="164"/>
        <v>102</v>
      </c>
      <c r="P3500" s="5" t="s">
        <v>8270</v>
      </c>
      <c r="Q3500" s="1" t="s">
        <v>8318</v>
      </c>
      <c r="R3500" s="1" t="s">
        <v>8319</v>
      </c>
      <c r="S3500" s="9">
        <f t="shared" si="162"/>
        <v>42459.15861111111</v>
      </c>
      <c r="T3500" s="11">
        <f t="shared" si="163"/>
        <v>42518.905555555553</v>
      </c>
      <c r="U3500" s="12" t="str">
        <f>TEXT(Table1[[#This Row],[Date Created Conversion (Launched at)]],"mmmm")</f>
        <v>March</v>
      </c>
      <c r="V3500" s="12">
        <f>YEAR(Table1[[#This Row],[Date Created Conversion (Launched at)]])</f>
        <v>2016</v>
      </c>
    </row>
    <row r="3501" spans="1:22" ht="43" x14ac:dyDescent="0.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 s="8">
        <v>1435733940</v>
      </c>
      <c r="J3501" s="8">
        <v>1431046325</v>
      </c>
      <c r="K3501" t="b">
        <v>0</v>
      </c>
      <c r="L3501">
        <v>35</v>
      </c>
      <c r="M3501" t="b">
        <v>1</v>
      </c>
      <c r="N3501" s="5">
        <f>Table1[[#This Row],[pledged]]/Table1[[#This Row],[backers_count]]</f>
        <v>60.285714285714285</v>
      </c>
      <c r="O3501" s="1">
        <f t="shared" si="164"/>
        <v>106</v>
      </c>
      <c r="P3501" s="5" t="s">
        <v>8270</v>
      </c>
      <c r="Q3501" s="1" t="s">
        <v>8318</v>
      </c>
      <c r="R3501" s="1" t="s">
        <v>8319</v>
      </c>
      <c r="S3501" s="9">
        <f t="shared" si="162"/>
        <v>42132.036168981482</v>
      </c>
      <c r="T3501" s="11">
        <f t="shared" si="163"/>
        <v>42186.290972222225</v>
      </c>
      <c r="U3501" s="12" t="str">
        <f>TEXT(Table1[[#This Row],[Date Created Conversion (Launched at)]],"mmmm")</f>
        <v>May</v>
      </c>
      <c r="V3501" s="12">
        <f>YEAR(Table1[[#This Row],[Date Created Conversion (Launched at)]])</f>
        <v>2015</v>
      </c>
    </row>
    <row r="3502" spans="1:22" ht="43" x14ac:dyDescent="0.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 s="8">
        <v>1457326740</v>
      </c>
      <c r="J3502" s="8">
        <v>1455919438</v>
      </c>
      <c r="K3502" t="b">
        <v>0</v>
      </c>
      <c r="L3502">
        <v>42</v>
      </c>
      <c r="M3502" t="b">
        <v>1</v>
      </c>
      <c r="N3502" s="5">
        <f>Table1[[#This Row],[pledged]]/Table1[[#This Row],[backers_count]]</f>
        <v>25.30952380952381</v>
      </c>
      <c r="O3502" s="1">
        <f t="shared" si="164"/>
        <v>106</v>
      </c>
      <c r="P3502" s="5" t="s">
        <v>8270</v>
      </c>
      <c r="Q3502" s="1" t="s">
        <v>8318</v>
      </c>
      <c r="R3502" s="1" t="s">
        <v>8319</v>
      </c>
      <c r="S3502" s="9">
        <f t="shared" si="162"/>
        <v>42419.919421296298</v>
      </c>
      <c r="T3502" s="11">
        <f t="shared" si="163"/>
        <v>42436.207638888889</v>
      </c>
      <c r="U3502" s="12" t="str">
        <f>TEXT(Table1[[#This Row],[Date Created Conversion (Launched at)]],"mmmm")</f>
        <v>February</v>
      </c>
      <c r="V3502" s="12">
        <f>YEAR(Table1[[#This Row],[Date Created Conversion (Launched at)]])</f>
        <v>2016</v>
      </c>
    </row>
    <row r="3503" spans="1:22" ht="43" x14ac:dyDescent="0.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 s="8">
        <v>1441995595</v>
      </c>
      <c r="J3503" s="8">
        <v>1439835595</v>
      </c>
      <c r="K3503" t="b">
        <v>0</v>
      </c>
      <c r="L3503">
        <v>42</v>
      </c>
      <c r="M3503" t="b">
        <v>1</v>
      </c>
      <c r="N3503" s="5">
        <f>Table1[[#This Row],[pledged]]/Table1[[#This Row],[backers_count]]</f>
        <v>35.952380952380949</v>
      </c>
      <c r="O3503" s="1">
        <f t="shared" si="164"/>
        <v>101</v>
      </c>
      <c r="P3503" s="5" t="s">
        <v>8270</v>
      </c>
      <c r="Q3503" s="1" t="s">
        <v>8318</v>
      </c>
      <c r="R3503" s="1" t="s">
        <v>8319</v>
      </c>
      <c r="S3503" s="9">
        <f t="shared" si="162"/>
        <v>42233.763831018514</v>
      </c>
      <c r="T3503" s="11">
        <f t="shared" si="163"/>
        <v>42258.763831018514</v>
      </c>
      <c r="U3503" s="12" t="str">
        <f>TEXT(Table1[[#This Row],[Date Created Conversion (Launched at)]],"mmmm")</f>
        <v>August</v>
      </c>
      <c r="V3503" s="12">
        <f>YEAR(Table1[[#This Row],[Date Created Conversion (Launched at)]])</f>
        <v>2015</v>
      </c>
    </row>
    <row r="3504" spans="1:22" ht="43" x14ac:dyDescent="0.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 s="8">
        <v>1458100740</v>
      </c>
      <c r="J3504" s="8">
        <v>1456862924</v>
      </c>
      <c r="K3504" t="b">
        <v>0</v>
      </c>
      <c r="L3504">
        <v>31</v>
      </c>
      <c r="M3504" t="b">
        <v>1</v>
      </c>
      <c r="N3504" s="5">
        <f>Table1[[#This Row],[pledged]]/Table1[[#This Row],[backers_count]]</f>
        <v>136</v>
      </c>
      <c r="O3504" s="1">
        <f t="shared" si="164"/>
        <v>105</v>
      </c>
      <c r="P3504" s="5" t="s">
        <v>8270</v>
      </c>
      <c r="Q3504" s="1" t="s">
        <v>8318</v>
      </c>
      <c r="R3504" s="1" t="s">
        <v>8319</v>
      </c>
      <c r="S3504" s="9">
        <f t="shared" si="162"/>
        <v>42430.839398148149</v>
      </c>
      <c r="T3504" s="11">
        <f t="shared" si="163"/>
        <v>42445.165972222225</v>
      </c>
      <c r="U3504" s="12" t="str">
        <f>TEXT(Table1[[#This Row],[Date Created Conversion (Launched at)]],"mmmm")</f>
        <v>March</v>
      </c>
      <c r="V3504" s="12">
        <f>YEAR(Table1[[#This Row],[Date Created Conversion (Launched at)]])</f>
        <v>2016</v>
      </c>
    </row>
    <row r="3505" spans="1:22" ht="43" x14ac:dyDescent="0.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 s="8">
        <v>1469359728</v>
      </c>
      <c r="J3505" s="8">
        <v>1466767728</v>
      </c>
      <c r="K3505" t="b">
        <v>0</v>
      </c>
      <c r="L3505">
        <v>38</v>
      </c>
      <c r="M3505" t="b">
        <v>1</v>
      </c>
      <c r="N3505" s="5">
        <f>Table1[[#This Row],[pledged]]/Table1[[#This Row],[backers_count]]</f>
        <v>70.763157894736835</v>
      </c>
      <c r="O3505" s="1">
        <f t="shared" si="164"/>
        <v>108</v>
      </c>
      <c r="P3505" s="5" t="s">
        <v>8270</v>
      </c>
      <c r="Q3505" s="1" t="s">
        <v>8318</v>
      </c>
      <c r="R3505" s="1" t="s">
        <v>8319</v>
      </c>
      <c r="S3505" s="9">
        <f t="shared" si="162"/>
        <v>42545.478333333333</v>
      </c>
      <c r="T3505" s="11">
        <f t="shared" si="163"/>
        <v>42575.478333333333</v>
      </c>
      <c r="U3505" s="12" t="str">
        <f>TEXT(Table1[[#This Row],[Date Created Conversion (Launched at)]],"mmmm")</f>
        <v>June</v>
      </c>
      <c r="V3505" s="12">
        <f>YEAR(Table1[[#This Row],[Date Created Conversion (Launched at)]])</f>
        <v>2016</v>
      </c>
    </row>
    <row r="3506" spans="1:22" ht="43" x14ac:dyDescent="0.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 s="8">
        <v>1447959491</v>
      </c>
      <c r="J3506" s="8">
        <v>1445363891</v>
      </c>
      <c r="K3506" t="b">
        <v>0</v>
      </c>
      <c r="L3506">
        <v>8</v>
      </c>
      <c r="M3506" t="b">
        <v>1</v>
      </c>
      <c r="N3506" s="5">
        <f>Table1[[#This Row],[pledged]]/Table1[[#This Row],[backers_count]]</f>
        <v>125</v>
      </c>
      <c r="O3506" s="1">
        <f t="shared" si="164"/>
        <v>100</v>
      </c>
      <c r="P3506" s="5" t="s">
        <v>8270</v>
      </c>
      <c r="Q3506" s="1" t="s">
        <v>8318</v>
      </c>
      <c r="R3506" s="1" t="s">
        <v>8319</v>
      </c>
      <c r="S3506" s="9">
        <f t="shared" si="162"/>
        <v>42297.748738425929</v>
      </c>
      <c r="T3506" s="11">
        <f t="shared" si="163"/>
        <v>42327.790405092594</v>
      </c>
      <c r="U3506" s="12" t="str">
        <f>TEXT(Table1[[#This Row],[Date Created Conversion (Launched at)]],"mmmm")</f>
        <v>October</v>
      </c>
      <c r="V3506" s="12">
        <f>YEAR(Table1[[#This Row],[Date Created Conversion (Launched at)]])</f>
        <v>2015</v>
      </c>
    </row>
    <row r="3507" spans="1:22" ht="86" x14ac:dyDescent="0.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 s="8">
        <v>1399953600</v>
      </c>
      <c r="J3507" s="8">
        <v>1398983245</v>
      </c>
      <c r="K3507" t="b">
        <v>0</v>
      </c>
      <c r="L3507">
        <v>39</v>
      </c>
      <c r="M3507" t="b">
        <v>1</v>
      </c>
      <c r="N3507" s="5">
        <f>Table1[[#This Row],[pledged]]/Table1[[#This Row],[backers_count]]</f>
        <v>66.512820512820511</v>
      </c>
      <c r="O3507" s="1">
        <f t="shared" si="164"/>
        <v>104</v>
      </c>
      <c r="P3507" s="5" t="s">
        <v>8270</v>
      </c>
      <c r="Q3507" s="1" t="s">
        <v>8318</v>
      </c>
      <c r="R3507" s="1" t="s">
        <v>8319</v>
      </c>
      <c r="S3507" s="9">
        <f t="shared" si="162"/>
        <v>41760.935706018521</v>
      </c>
      <c r="T3507" s="11">
        <f t="shared" si="163"/>
        <v>41772.166666666664</v>
      </c>
      <c r="U3507" s="12" t="str">
        <f>TEXT(Table1[[#This Row],[Date Created Conversion (Launched at)]],"mmmm")</f>
        <v>May</v>
      </c>
      <c r="V3507" s="12">
        <f>YEAR(Table1[[#This Row],[Date Created Conversion (Launched at)]])</f>
        <v>2014</v>
      </c>
    </row>
    <row r="3508" spans="1:22" ht="43" x14ac:dyDescent="0.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 s="8">
        <v>1408815440</v>
      </c>
      <c r="J3508" s="8">
        <v>1404927440</v>
      </c>
      <c r="K3508" t="b">
        <v>0</v>
      </c>
      <c r="L3508">
        <v>29</v>
      </c>
      <c r="M3508" t="b">
        <v>1</v>
      </c>
      <c r="N3508" s="5">
        <f>Table1[[#This Row],[pledged]]/Table1[[#This Row],[backers_count]]</f>
        <v>105</v>
      </c>
      <c r="O3508" s="1">
        <f t="shared" si="164"/>
        <v>102</v>
      </c>
      <c r="P3508" s="5" t="s">
        <v>8270</v>
      </c>
      <c r="Q3508" s="1" t="s">
        <v>8318</v>
      </c>
      <c r="R3508" s="1" t="s">
        <v>8319</v>
      </c>
      <c r="S3508" s="9">
        <f t="shared" si="162"/>
        <v>41829.734259259261</v>
      </c>
      <c r="T3508" s="11">
        <f t="shared" si="163"/>
        <v>41874.734259259261</v>
      </c>
      <c r="U3508" s="12" t="str">
        <f>TEXT(Table1[[#This Row],[Date Created Conversion (Launched at)]],"mmmm")</f>
        <v>July</v>
      </c>
      <c r="V3508" s="12">
        <f>YEAR(Table1[[#This Row],[Date Created Conversion (Launched at)]])</f>
        <v>2014</v>
      </c>
    </row>
    <row r="3509" spans="1:22" ht="43" x14ac:dyDescent="0.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 s="8">
        <v>1464732537</v>
      </c>
      <c r="J3509" s="8">
        <v>1462140537</v>
      </c>
      <c r="K3509" t="b">
        <v>0</v>
      </c>
      <c r="L3509">
        <v>72</v>
      </c>
      <c r="M3509" t="b">
        <v>1</v>
      </c>
      <c r="N3509" s="5">
        <f>Table1[[#This Row],[pledged]]/Table1[[#This Row],[backers_count]]</f>
        <v>145</v>
      </c>
      <c r="O3509" s="1">
        <f t="shared" si="164"/>
        <v>104</v>
      </c>
      <c r="P3509" s="5" t="s">
        <v>8270</v>
      </c>
      <c r="Q3509" s="1" t="s">
        <v>8318</v>
      </c>
      <c r="R3509" s="1" t="s">
        <v>8319</v>
      </c>
      <c r="S3509" s="9">
        <f t="shared" si="162"/>
        <v>42491.92288194444</v>
      </c>
      <c r="T3509" s="11">
        <f t="shared" si="163"/>
        <v>42521.92288194444</v>
      </c>
      <c r="U3509" s="12" t="str">
        <f>TEXT(Table1[[#This Row],[Date Created Conversion (Launched at)]],"mmmm")</f>
        <v>May</v>
      </c>
      <c r="V3509" s="12">
        <f>YEAR(Table1[[#This Row],[Date Created Conversion (Launched at)]])</f>
        <v>2016</v>
      </c>
    </row>
    <row r="3510" spans="1:22" ht="43" x14ac:dyDescent="0.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 s="8">
        <v>1462914000</v>
      </c>
      <c r="J3510" s="8">
        <v>1460914253</v>
      </c>
      <c r="K3510" t="b">
        <v>0</v>
      </c>
      <c r="L3510">
        <v>15</v>
      </c>
      <c r="M3510" t="b">
        <v>1</v>
      </c>
      <c r="N3510" s="5">
        <f>Table1[[#This Row],[pledged]]/Table1[[#This Row],[backers_count]]</f>
        <v>12</v>
      </c>
      <c r="O3510" s="1">
        <f t="shared" si="164"/>
        <v>180</v>
      </c>
      <c r="P3510" s="5" t="s">
        <v>8270</v>
      </c>
      <c r="Q3510" s="1" t="s">
        <v>8318</v>
      </c>
      <c r="R3510" s="1" t="s">
        <v>8319</v>
      </c>
      <c r="S3510" s="9">
        <f t="shared" si="162"/>
        <v>42477.729780092588</v>
      </c>
      <c r="T3510" s="11">
        <f t="shared" si="163"/>
        <v>42500.875</v>
      </c>
      <c r="U3510" s="12" t="str">
        <f>TEXT(Table1[[#This Row],[Date Created Conversion (Launched at)]],"mmmm")</f>
        <v>April</v>
      </c>
      <c r="V3510" s="12">
        <f>YEAR(Table1[[#This Row],[Date Created Conversion (Launched at)]])</f>
        <v>2016</v>
      </c>
    </row>
    <row r="3511" spans="1:22" ht="43" x14ac:dyDescent="0.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 s="8">
        <v>1416545700</v>
      </c>
      <c r="J3511" s="8">
        <v>1415392666</v>
      </c>
      <c r="K3511" t="b">
        <v>0</v>
      </c>
      <c r="L3511">
        <v>33</v>
      </c>
      <c r="M3511" t="b">
        <v>1</v>
      </c>
      <c r="N3511" s="5">
        <f>Table1[[#This Row],[pledged]]/Table1[[#This Row],[backers_count]]</f>
        <v>96.666666666666671</v>
      </c>
      <c r="O3511" s="1">
        <f t="shared" si="164"/>
        <v>106</v>
      </c>
      <c r="P3511" s="5" t="s">
        <v>8270</v>
      </c>
      <c r="Q3511" s="1" t="s">
        <v>8318</v>
      </c>
      <c r="R3511" s="1" t="s">
        <v>8319</v>
      </c>
      <c r="S3511" s="9">
        <f t="shared" si="162"/>
        <v>41950.859560185185</v>
      </c>
      <c r="T3511" s="11">
        <f t="shared" si="163"/>
        <v>41964.204861111109</v>
      </c>
      <c r="U3511" s="12" t="str">
        <f>TEXT(Table1[[#This Row],[Date Created Conversion (Launched at)]],"mmmm")</f>
        <v>November</v>
      </c>
      <c r="V3511" s="12">
        <f>YEAR(Table1[[#This Row],[Date Created Conversion (Launched at)]])</f>
        <v>2014</v>
      </c>
    </row>
    <row r="3512" spans="1:22" ht="43" x14ac:dyDescent="0.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 s="8">
        <v>1404312846</v>
      </c>
      <c r="J3512" s="8">
        <v>1402584846</v>
      </c>
      <c r="K3512" t="b">
        <v>0</v>
      </c>
      <c r="L3512">
        <v>15</v>
      </c>
      <c r="M3512" t="b">
        <v>1</v>
      </c>
      <c r="N3512" s="5">
        <f>Table1[[#This Row],[pledged]]/Table1[[#This Row],[backers_count]]</f>
        <v>60.333333333333336</v>
      </c>
      <c r="O3512" s="1">
        <f t="shared" si="164"/>
        <v>101</v>
      </c>
      <c r="P3512" s="5" t="s">
        <v>8270</v>
      </c>
      <c r="Q3512" s="1" t="s">
        <v>8318</v>
      </c>
      <c r="R3512" s="1" t="s">
        <v>8319</v>
      </c>
      <c r="S3512" s="9">
        <f t="shared" si="162"/>
        <v>41802.62090277778</v>
      </c>
      <c r="T3512" s="11">
        <f t="shared" si="163"/>
        <v>41822.62090277778</v>
      </c>
      <c r="U3512" s="12" t="str">
        <f>TEXT(Table1[[#This Row],[Date Created Conversion (Launched at)]],"mmmm")</f>
        <v>June</v>
      </c>
      <c r="V3512" s="12">
        <f>YEAR(Table1[[#This Row],[Date Created Conversion (Launched at)]])</f>
        <v>2014</v>
      </c>
    </row>
    <row r="3513" spans="1:22" ht="43" x14ac:dyDescent="0.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 s="8">
        <v>1415385000</v>
      </c>
      <c r="J3513" s="8">
        <v>1413406695</v>
      </c>
      <c r="K3513" t="b">
        <v>0</v>
      </c>
      <c r="L3513">
        <v>19</v>
      </c>
      <c r="M3513" t="b">
        <v>1</v>
      </c>
      <c r="N3513" s="5">
        <f>Table1[[#This Row],[pledged]]/Table1[[#This Row],[backers_count]]</f>
        <v>79.89473684210526</v>
      </c>
      <c r="O3513" s="1">
        <f t="shared" si="164"/>
        <v>101</v>
      </c>
      <c r="P3513" s="5" t="s">
        <v>8270</v>
      </c>
      <c r="Q3513" s="1" t="s">
        <v>8318</v>
      </c>
      <c r="R3513" s="1" t="s">
        <v>8319</v>
      </c>
      <c r="S3513" s="9">
        <f t="shared" si="162"/>
        <v>41927.873784722222</v>
      </c>
      <c r="T3513" s="11">
        <f t="shared" si="163"/>
        <v>41950.770833333336</v>
      </c>
      <c r="U3513" s="12" t="str">
        <f>TEXT(Table1[[#This Row],[Date Created Conversion (Launched at)]],"mmmm")</f>
        <v>October</v>
      </c>
      <c r="V3513" s="12">
        <f>YEAR(Table1[[#This Row],[Date Created Conversion (Launched at)]])</f>
        <v>2014</v>
      </c>
    </row>
    <row r="3514" spans="1:22" ht="43" x14ac:dyDescent="0.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 s="8">
        <v>1429789992</v>
      </c>
      <c r="J3514" s="8">
        <v>1424609592</v>
      </c>
      <c r="K3514" t="b">
        <v>0</v>
      </c>
      <c r="L3514">
        <v>17</v>
      </c>
      <c r="M3514" t="b">
        <v>1</v>
      </c>
      <c r="N3514" s="5">
        <f>Table1[[#This Row],[pledged]]/Table1[[#This Row],[backers_count]]</f>
        <v>58.823529411764703</v>
      </c>
      <c r="O3514" s="1">
        <f t="shared" si="164"/>
        <v>100</v>
      </c>
      <c r="P3514" s="5" t="s">
        <v>8270</v>
      </c>
      <c r="Q3514" s="1" t="s">
        <v>8318</v>
      </c>
      <c r="R3514" s="1" t="s">
        <v>8319</v>
      </c>
      <c r="S3514" s="9">
        <f t="shared" si="162"/>
        <v>42057.536944444444</v>
      </c>
      <c r="T3514" s="11">
        <f t="shared" si="163"/>
        <v>42117.49527777778</v>
      </c>
      <c r="U3514" s="12" t="str">
        <f>TEXT(Table1[[#This Row],[Date Created Conversion (Launched at)]],"mmmm")</f>
        <v>February</v>
      </c>
      <c r="V3514" s="12">
        <f>YEAR(Table1[[#This Row],[Date Created Conversion (Launched at)]])</f>
        <v>2015</v>
      </c>
    </row>
    <row r="3515" spans="1:22" ht="43" x14ac:dyDescent="0.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 s="8">
        <v>1401857940</v>
      </c>
      <c r="J3515" s="8">
        <v>1400725112</v>
      </c>
      <c r="K3515" t="b">
        <v>0</v>
      </c>
      <c r="L3515">
        <v>44</v>
      </c>
      <c r="M3515" t="b">
        <v>1</v>
      </c>
      <c r="N3515" s="5">
        <f>Table1[[#This Row],[pledged]]/Table1[[#This Row],[backers_count]]</f>
        <v>75.340909090909093</v>
      </c>
      <c r="O3515" s="1">
        <f t="shared" si="164"/>
        <v>118</v>
      </c>
      <c r="P3515" s="5" t="s">
        <v>8270</v>
      </c>
      <c r="Q3515" s="1" t="s">
        <v>8318</v>
      </c>
      <c r="R3515" s="1" t="s">
        <v>8319</v>
      </c>
      <c r="S3515" s="9">
        <f t="shared" si="162"/>
        <v>41781.096203703702</v>
      </c>
      <c r="T3515" s="11">
        <f t="shared" si="163"/>
        <v>41794.207638888889</v>
      </c>
      <c r="U3515" s="12" t="str">
        <f>TEXT(Table1[[#This Row],[Date Created Conversion (Launched at)]],"mmmm")</f>
        <v>May</v>
      </c>
      <c r="V3515" s="12">
        <f>YEAR(Table1[[#This Row],[Date Created Conversion (Launched at)]])</f>
        <v>2014</v>
      </c>
    </row>
    <row r="3516" spans="1:22" ht="43" x14ac:dyDescent="0.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 s="8">
        <v>1422853140</v>
      </c>
      <c r="J3516" s="8">
        <v>1421439552</v>
      </c>
      <c r="K3516" t="b">
        <v>0</v>
      </c>
      <c r="L3516">
        <v>10</v>
      </c>
      <c r="M3516" t="b">
        <v>1</v>
      </c>
      <c r="N3516" s="5">
        <f>Table1[[#This Row],[pledged]]/Table1[[#This Row],[backers_count]]</f>
        <v>55</v>
      </c>
      <c r="O3516" s="1">
        <f t="shared" si="164"/>
        <v>110</v>
      </c>
      <c r="P3516" s="5" t="s">
        <v>8270</v>
      </c>
      <c r="Q3516" s="1" t="s">
        <v>8318</v>
      </c>
      <c r="R3516" s="1" t="s">
        <v>8319</v>
      </c>
      <c r="S3516" s="9">
        <f t="shared" si="162"/>
        <v>42020.846666666665</v>
      </c>
      <c r="T3516" s="11">
        <f t="shared" si="163"/>
        <v>42037.207638888889</v>
      </c>
      <c r="U3516" s="12" t="str">
        <f>TEXT(Table1[[#This Row],[Date Created Conversion (Launched at)]],"mmmm")</f>
        <v>January</v>
      </c>
      <c r="V3516" s="12">
        <f>YEAR(Table1[[#This Row],[Date Created Conversion (Launched at)]])</f>
        <v>2015</v>
      </c>
    </row>
    <row r="3517" spans="1:22" ht="43" x14ac:dyDescent="0.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 s="8">
        <v>1433097171</v>
      </c>
      <c r="J3517" s="8">
        <v>1430505171</v>
      </c>
      <c r="K3517" t="b">
        <v>0</v>
      </c>
      <c r="L3517">
        <v>46</v>
      </c>
      <c r="M3517" t="b">
        <v>1</v>
      </c>
      <c r="N3517" s="5">
        <f>Table1[[#This Row],[pledged]]/Table1[[#This Row],[backers_count]]</f>
        <v>66.956521739130437</v>
      </c>
      <c r="O3517" s="1">
        <f t="shared" si="164"/>
        <v>103</v>
      </c>
      <c r="P3517" s="5" t="s">
        <v>8270</v>
      </c>
      <c r="Q3517" s="1" t="s">
        <v>8318</v>
      </c>
      <c r="R3517" s="1" t="s">
        <v>8319</v>
      </c>
      <c r="S3517" s="9">
        <f t="shared" si="162"/>
        <v>42125.772812499999</v>
      </c>
      <c r="T3517" s="11">
        <f t="shared" si="163"/>
        <v>42155.772812499999</v>
      </c>
      <c r="U3517" s="12" t="str">
        <f>TEXT(Table1[[#This Row],[Date Created Conversion (Launched at)]],"mmmm")</f>
        <v>May</v>
      </c>
      <c r="V3517" s="12">
        <f>YEAR(Table1[[#This Row],[Date Created Conversion (Launched at)]])</f>
        <v>2015</v>
      </c>
    </row>
    <row r="3518" spans="1:22" ht="43" x14ac:dyDescent="0.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 s="8">
        <v>1410145200</v>
      </c>
      <c r="J3518" s="8">
        <v>1407197670</v>
      </c>
      <c r="K3518" t="b">
        <v>0</v>
      </c>
      <c r="L3518">
        <v>11</v>
      </c>
      <c r="M3518" t="b">
        <v>1</v>
      </c>
      <c r="N3518" s="5">
        <f>Table1[[#This Row],[pledged]]/Table1[[#This Row],[backers_count]]</f>
        <v>227.27272727272728</v>
      </c>
      <c r="O3518" s="1">
        <f t="shared" si="164"/>
        <v>100</v>
      </c>
      <c r="P3518" s="5" t="s">
        <v>8270</v>
      </c>
      <c r="Q3518" s="1" t="s">
        <v>8318</v>
      </c>
      <c r="R3518" s="1" t="s">
        <v>8319</v>
      </c>
      <c r="S3518" s="9">
        <f t="shared" si="162"/>
        <v>41856.010069444441</v>
      </c>
      <c r="T3518" s="11">
        <f t="shared" si="163"/>
        <v>41890.125</v>
      </c>
      <c r="U3518" s="12" t="str">
        <f>TEXT(Table1[[#This Row],[Date Created Conversion (Launched at)]],"mmmm")</f>
        <v>August</v>
      </c>
      <c r="V3518" s="12">
        <f>YEAR(Table1[[#This Row],[Date Created Conversion (Launched at)]])</f>
        <v>2014</v>
      </c>
    </row>
    <row r="3519" spans="1:22" ht="43" x14ac:dyDescent="0.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 s="8">
        <v>1404471600</v>
      </c>
      <c r="J3519" s="8">
        <v>1401910634</v>
      </c>
      <c r="K3519" t="b">
        <v>0</v>
      </c>
      <c r="L3519">
        <v>13</v>
      </c>
      <c r="M3519" t="b">
        <v>1</v>
      </c>
      <c r="N3519" s="5">
        <f>Table1[[#This Row],[pledged]]/Table1[[#This Row],[backers_count]]</f>
        <v>307.69230769230768</v>
      </c>
      <c r="O3519" s="1">
        <f t="shared" si="164"/>
        <v>100</v>
      </c>
      <c r="P3519" s="5" t="s">
        <v>8270</v>
      </c>
      <c r="Q3519" s="1" t="s">
        <v>8318</v>
      </c>
      <c r="R3519" s="1" t="s">
        <v>8319</v>
      </c>
      <c r="S3519" s="9">
        <f t="shared" si="162"/>
        <v>41794.817523148144</v>
      </c>
      <c r="T3519" s="11">
        <f t="shared" si="163"/>
        <v>41824.458333333336</v>
      </c>
      <c r="U3519" s="12" t="str">
        <f>TEXT(Table1[[#This Row],[Date Created Conversion (Launched at)]],"mmmm")</f>
        <v>June</v>
      </c>
      <c r="V3519" s="12">
        <f>YEAR(Table1[[#This Row],[Date Created Conversion (Launched at)]])</f>
        <v>2014</v>
      </c>
    </row>
    <row r="3520" spans="1:22" ht="43" x14ac:dyDescent="0.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 s="8">
        <v>1412259660</v>
      </c>
      <c r="J3520" s="8">
        <v>1410461299</v>
      </c>
      <c r="K3520" t="b">
        <v>0</v>
      </c>
      <c r="L3520">
        <v>33</v>
      </c>
      <c r="M3520" t="b">
        <v>1</v>
      </c>
      <c r="N3520" s="5">
        <f>Table1[[#This Row],[pledged]]/Table1[[#This Row],[backers_count]]</f>
        <v>50.020909090909093</v>
      </c>
      <c r="O3520" s="1">
        <f t="shared" si="164"/>
        <v>110</v>
      </c>
      <c r="P3520" s="5" t="s">
        <v>8270</v>
      </c>
      <c r="Q3520" s="1" t="s">
        <v>8318</v>
      </c>
      <c r="R3520" s="1" t="s">
        <v>8319</v>
      </c>
      <c r="S3520" s="9">
        <f t="shared" si="162"/>
        <v>41893.783553240741</v>
      </c>
      <c r="T3520" s="11">
        <f t="shared" si="163"/>
        <v>41914.597916666666</v>
      </c>
      <c r="U3520" s="12" t="str">
        <f>TEXT(Table1[[#This Row],[Date Created Conversion (Launched at)]],"mmmm")</f>
        <v>September</v>
      </c>
      <c r="V3520" s="12">
        <f>YEAR(Table1[[#This Row],[Date Created Conversion (Launched at)]])</f>
        <v>2014</v>
      </c>
    </row>
    <row r="3521" spans="1:22" ht="43" x14ac:dyDescent="0.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 s="8">
        <v>1425478950</v>
      </c>
      <c r="J3521" s="8">
        <v>1422886950</v>
      </c>
      <c r="K3521" t="b">
        <v>0</v>
      </c>
      <c r="L3521">
        <v>28</v>
      </c>
      <c r="M3521" t="b">
        <v>1</v>
      </c>
      <c r="N3521" s="5">
        <f>Table1[[#This Row],[pledged]]/Table1[[#This Row],[backers_count]]</f>
        <v>72.392857142857139</v>
      </c>
      <c r="O3521" s="1">
        <f t="shared" si="164"/>
        <v>101</v>
      </c>
      <c r="P3521" s="5" t="s">
        <v>8270</v>
      </c>
      <c r="Q3521" s="1" t="s">
        <v>8318</v>
      </c>
      <c r="R3521" s="1" t="s">
        <v>8319</v>
      </c>
      <c r="S3521" s="9">
        <f t="shared" si="162"/>
        <v>42037.598958333328</v>
      </c>
      <c r="T3521" s="11">
        <f t="shared" si="163"/>
        <v>42067.598958333328</v>
      </c>
      <c r="U3521" s="12" t="str">
        <f>TEXT(Table1[[#This Row],[Date Created Conversion (Launched at)]],"mmmm")</f>
        <v>February</v>
      </c>
      <c r="V3521" s="12">
        <f>YEAR(Table1[[#This Row],[Date Created Conversion (Launched at)]])</f>
        <v>2015</v>
      </c>
    </row>
    <row r="3522" spans="1:22" ht="28.7" x14ac:dyDescent="0.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 s="8">
        <v>1441547220</v>
      </c>
      <c r="J3522" s="8">
        <v>1439322412</v>
      </c>
      <c r="K3522" t="b">
        <v>0</v>
      </c>
      <c r="L3522">
        <v>21</v>
      </c>
      <c r="M3522" t="b">
        <v>1</v>
      </c>
      <c r="N3522" s="5">
        <f>Table1[[#This Row],[pledged]]/Table1[[#This Row],[backers_count]]</f>
        <v>95.952380952380949</v>
      </c>
      <c r="O3522" s="1">
        <f t="shared" si="164"/>
        <v>101</v>
      </c>
      <c r="P3522" s="5" t="s">
        <v>8270</v>
      </c>
      <c r="Q3522" s="1" t="s">
        <v>8318</v>
      </c>
      <c r="R3522" s="1" t="s">
        <v>8319</v>
      </c>
      <c r="S3522" s="9">
        <f t="shared" ref="S3522:S3585" si="165">(J3522/86400)+DATE(1970,1,1)</f>
        <v>42227.824212962965</v>
      </c>
      <c r="T3522" s="11">
        <f t="shared" ref="T3522:T3585" si="166">(I3522/86400)+DATE(1970,1,1)</f>
        <v>42253.57430555555</v>
      </c>
      <c r="U3522" s="12" t="str">
        <f>TEXT(Table1[[#This Row],[Date Created Conversion (Launched at)]],"mmmm")</f>
        <v>August</v>
      </c>
      <c r="V3522" s="12">
        <f>YEAR(Table1[[#This Row],[Date Created Conversion (Launched at)]])</f>
        <v>2015</v>
      </c>
    </row>
    <row r="3523" spans="1:22" ht="43" x14ac:dyDescent="0.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 s="8">
        <v>1411980020</v>
      </c>
      <c r="J3523" s="8">
        <v>1409388020</v>
      </c>
      <c r="K3523" t="b">
        <v>0</v>
      </c>
      <c r="L3523">
        <v>13</v>
      </c>
      <c r="M3523" t="b">
        <v>1</v>
      </c>
      <c r="N3523" s="5">
        <f>Table1[[#This Row],[pledged]]/Table1[[#This Row],[backers_count]]</f>
        <v>45.615384615384613</v>
      </c>
      <c r="O3523" s="1">
        <f t="shared" ref="O3523:O3586" si="167">ROUND(($E3523/$D3523)*100,0)</f>
        <v>169</v>
      </c>
      <c r="P3523" s="5" t="s">
        <v>8270</v>
      </c>
      <c r="Q3523" s="1" t="s">
        <v>8318</v>
      </c>
      <c r="R3523" s="1" t="s">
        <v>8319</v>
      </c>
      <c r="S3523" s="9">
        <f t="shared" si="165"/>
        <v>41881.361342592594</v>
      </c>
      <c r="T3523" s="11">
        <f t="shared" si="166"/>
        <v>41911.361342592594</v>
      </c>
      <c r="U3523" s="12" t="str">
        <f>TEXT(Table1[[#This Row],[Date Created Conversion (Launched at)]],"mmmm")</f>
        <v>August</v>
      </c>
      <c r="V3523" s="12">
        <f>YEAR(Table1[[#This Row],[Date Created Conversion (Launched at)]])</f>
        <v>2014</v>
      </c>
    </row>
    <row r="3524" spans="1:22" ht="43" x14ac:dyDescent="0.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 s="8">
        <v>1442311560</v>
      </c>
      <c r="J3524" s="8">
        <v>1439924246</v>
      </c>
      <c r="K3524" t="b">
        <v>0</v>
      </c>
      <c r="L3524">
        <v>34</v>
      </c>
      <c r="M3524" t="b">
        <v>1</v>
      </c>
      <c r="N3524" s="5">
        <f>Table1[[#This Row],[pledged]]/Table1[[#This Row],[backers_count]]</f>
        <v>41.029411764705884</v>
      </c>
      <c r="O3524" s="1">
        <f t="shared" si="167"/>
        <v>100</v>
      </c>
      <c r="P3524" s="5" t="s">
        <v>8270</v>
      </c>
      <c r="Q3524" s="1" t="s">
        <v>8318</v>
      </c>
      <c r="R3524" s="1" t="s">
        <v>8319</v>
      </c>
      <c r="S3524" s="9">
        <f t="shared" si="165"/>
        <v>42234.789884259255</v>
      </c>
      <c r="T3524" s="11">
        <f t="shared" si="166"/>
        <v>42262.420833333337</v>
      </c>
      <c r="U3524" s="12" t="str">
        <f>TEXT(Table1[[#This Row],[Date Created Conversion (Launched at)]],"mmmm")</f>
        <v>August</v>
      </c>
      <c r="V3524" s="12">
        <f>YEAR(Table1[[#This Row],[Date Created Conversion (Launched at)]])</f>
        <v>2015</v>
      </c>
    </row>
    <row r="3525" spans="1:22" ht="43" x14ac:dyDescent="0.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 s="8">
        <v>1474844400</v>
      </c>
      <c r="J3525" s="8">
        <v>1469871148</v>
      </c>
      <c r="K3525" t="b">
        <v>0</v>
      </c>
      <c r="L3525">
        <v>80</v>
      </c>
      <c r="M3525" t="b">
        <v>1</v>
      </c>
      <c r="N3525" s="5">
        <f>Table1[[#This Row],[pledged]]/Table1[[#This Row],[backers_count]]</f>
        <v>56.825000000000003</v>
      </c>
      <c r="O3525" s="1">
        <f t="shared" si="167"/>
        <v>114</v>
      </c>
      <c r="P3525" s="5" t="s">
        <v>8270</v>
      </c>
      <c r="Q3525" s="1" t="s">
        <v>8318</v>
      </c>
      <c r="R3525" s="1" t="s">
        <v>8319</v>
      </c>
      <c r="S3525" s="9">
        <f t="shared" si="165"/>
        <v>42581.397546296299</v>
      </c>
      <c r="T3525" s="11">
        <f t="shared" si="166"/>
        <v>42638.958333333328</v>
      </c>
      <c r="U3525" s="12" t="str">
        <f>TEXT(Table1[[#This Row],[Date Created Conversion (Launched at)]],"mmmm")</f>
        <v>July</v>
      </c>
      <c r="V3525" s="12">
        <f>YEAR(Table1[[#This Row],[Date Created Conversion (Launched at)]])</f>
        <v>2016</v>
      </c>
    </row>
    <row r="3526" spans="1:22" ht="43" x14ac:dyDescent="0.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 s="8">
        <v>1410580800</v>
      </c>
      <c r="J3526" s="8">
        <v>1409336373</v>
      </c>
      <c r="K3526" t="b">
        <v>0</v>
      </c>
      <c r="L3526">
        <v>74</v>
      </c>
      <c r="M3526" t="b">
        <v>1</v>
      </c>
      <c r="N3526" s="5">
        <f>Table1[[#This Row],[pledged]]/Table1[[#This Row],[backers_count]]</f>
        <v>137.24324324324326</v>
      </c>
      <c r="O3526" s="1">
        <f t="shared" si="167"/>
        <v>102</v>
      </c>
      <c r="P3526" s="5" t="s">
        <v>8270</v>
      </c>
      <c r="Q3526" s="1" t="s">
        <v>8318</v>
      </c>
      <c r="R3526" s="1" t="s">
        <v>8319</v>
      </c>
      <c r="S3526" s="9">
        <f t="shared" si="165"/>
        <v>41880.76357638889</v>
      </c>
      <c r="T3526" s="11">
        <f t="shared" si="166"/>
        <v>41895.166666666664</v>
      </c>
      <c r="U3526" s="12" t="str">
        <f>TEXT(Table1[[#This Row],[Date Created Conversion (Launched at)]],"mmmm")</f>
        <v>August</v>
      </c>
      <c r="V3526" s="12">
        <f>YEAR(Table1[[#This Row],[Date Created Conversion (Launched at)]])</f>
        <v>2014</v>
      </c>
    </row>
    <row r="3527" spans="1:22" ht="43" x14ac:dyDescent="0.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 s="8">
        <v>1439136000</v>
      </c>
      <c r="J3527" s="8">
        <v>1438188106</v>
      </c>
      <c r="K3527" t="b">
        <v>0</v>
      </c>
      <c r="L3527">
        <v>7</v>
      </c>
      <c r="M3527" t="b">
        <v>1</v>
      </c>
      <c r="N3527" s="5">
        <f>Table1[[#This Row],[pledged]]/Table1[[#This Row],[backers_count]]</f>
        <v>75.714285714285708</v>
      </c>
      <c r="O3527" s="1">
        <f t="shared" si="167"/>
        <v>106</v>
      </c>
      <c r="P3527" s="5" t="s">
        <v>8270</v>
      </c>
      <c r="Q3527" s="1" t="s">
        <v>8318</v>
      </c>
      <c r="R3527" s="1" t="s">
        <v>8319</v>
      </c>
      <c r="S3527" s="9">
        <f t="shared" si="165"/>
        <v>42214.6956712963</v>
      </c>
      <c r="T3527" s="11">
        <f t="shared" si="166"/>
        <v>42225.666666666672</v>
      </c>
      <c r="U3527" s="12" t="str">
        <f>TEXT(Table1[[#This Row],[Date Created Conversion (Launched at)]],"mmmm")</f>
        <v>July</v>
      </c>
      <c r="V3527" s="12">
        <f>YEAR(Table1[[#This Row],[Date Created Conversion (Launched at)]])</f>
        <v>2015</v>
      </c>
    </row>
    <row r="3528" spans="1:22" ht="43" x14ac:dyDescent="0.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 s="8">
        <v>1461823140</v>
      </c>
      <c r="J3528" s="8">
        <v>1459411371</v>
      </c>
      <c r="K3528" t="b">
        <v>0</v>
      </c>
      <c r="L3528">
        <v>34</v>
      </c>
      <c r="M3528" t="b">
        <v>1</v>
      </c>
      <c r="N3528" s="5">
        <f>Table1[[#This Row],[pledged]]/Table1[[#This Row],[backers_count]]</f>
        <v>99</v>
      </c>
      <c r="O3528" s="1">
        <f t="shared" si="167"/>
        <v>102</v>
      </c>
      <c r="P3528" s="5" t="s">
        <v>8270</v>
      </c>
      <c r="Q3528" s="1" t="s">
        <v>8318</v>
      </c>
      <c r="R3528" s="1" t="s">
        <v>8319</v>
      </c>
      <c r="S3528" s="9">
        <f t="shared" si="165"/>
        <v>42460.335312499999</v>
      </c>
      <c r="T3528" s="11">
        <f t="shared" si="166"/>
        <v>42488.249305555553</v>
      </c>
      <c r="U3528" s="12" t="str">
        <f>TEXT(Table1[[#This Row],[Date Created Conversion (Launched at)]],"mmmm")</f>
        <v>March</v>
      </c>
      <c r="V3528" s="12">
        <f>YEAR(Table1[[#This Row],[Date Created Conversion (Launched at)]])</f>
        <v>2016</v>
      </c>
    </row>
    <row r="3529" spans="1:22" ht="43" x14ac:dyDescent="0.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 s="8">
        <v>1436587140</v>
      </c>
      <c r="J3529" s="8">
        <v>1434069205</v>
      </c>
      <c r="K3529" t="b">
        <v>0</v>
      </c>
      <c r="L3529">
        <v>86</v>
      </c>
      <c r="M3529" t="b">
        <v>1</v>
      </c>
      <c r="N3529" s="5">
        <f>Table1[[#This Row],[pledged]]/Table1[[#This Row],[backers_count]]</f>
        <v>81.569767441860463</v>
      </c>
      <c r="O3529" s="1">
        <f t="shared" si="167"/>
        <v>117</v>
      </c>
      <c r="P3529" s="5" t="s">
        <v>8270</v>
      </c>
      <c r="Q3529" s="1" t="s">
        <v>8318</v>
      </c>
      <c r="R3529" s="1" t="s">
        <v>8319</v>
      </c>
      <c r="S3529" s="9">
        <f t="shared" si="165"/>
        <v>42167.023206018523</v>
      </c>
      <c r="T3529" s="11">
        <f t="shared" si="166"/>
        <v>42196.165972222225</v>
      </c>
      <c r="U3529" s="12" t="str">
        <f>TEXT(Table1[[#This Row],[Date Created Conversion (Launched at)]],"mmmm")</f>
        <v>June</v>
      </c>
      <c r="V3529" s="12">
        <f>YEAR(Table1[[#This Row],[Date Created Conversion (Launched at)]])</f>
        <v>2015</v>
      </c>
    </row>
    <row r="3530" spans="1:22" ht="43" x14ac:dyDescent="0.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 s="8">
        <v>1484740918</v>
      </c>
      <c r="J3530" s="8">
        <v>1483012918</v>
      </c>
      <c r="K3530" t="b">
        <v>0</v>
      </c>
      <c r="L3530">
        <v>37</v>
      </c>
      <c r="M3530" t="b">
        <v>1</v>
      </c>
      <c r="N3530" s="5">
        <f>Table1[[#This Row],[pledged]]/Table1[[#This Row],[backers_count]]</f>
        <v>45.108108108108105</v>
      </c>
      <c r="O3530" s="1">
        <f t="shared" si="167"/>
        <v>101</v>
      </c>
      <c r="P3530" s="5" t="s">
        <v>8270</v>
      </c>
      <c r="Q3530" s="1" t="s">
        <v>8318</v>
      </c>
      <c r="R3530" s="1" t="s">
        <v>8319</v>
      </c>
      <c r="S3530" s="9">
        <f t="shared" si="165"/>
        <v>42733.50136574074</v>
      </c>
      <c r="T3530" s="11">
        <f t="shared" si="166"/>
        <v>42753.50136574074</v>
      </c>
      <c r="U3530" s="12" t="str">
        <f>TEXT(Table1[[#This Row],[Date Created Conversion (Launched at)]],"mmmm")</f>
        <v>December</v>
      </c>
      <c r="V3530" s="12">
        <f>YEAR(Table1[[#This Row],[Date Created Conversion (Launched at)]])</f>
        <v>2016</v>
      </c>
    </row>
    <row r="3531" spans="1:22" ht="43" x14ac:dyDescent="0.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 s="8">
        <v>1436749200</v>
      </c>
      <c r="J3531" s="8">
        <v>1434997018</v>
      </c>
      <c r="K3531" t="b">
        <v>0</v>
      </c>
      <c r="L3531">
        <v>18</v>
      </c>
      <c r="M3531" t="b">
        <v>1</v>
      </c>
      <c r="N3531" s="5">
        <f>Table1[[#This Row],[pledged]]/Table1[[#This Row],[backers_count]]</f>
        <v>36.666666666666664</v>
      </c>
      <c r="O3531" s="1">
        <f t="shared" si="167"/>
        <v>132</v>
      </c>
      <c r="P3531" s="5" t="s">
        <v>8270</v>
      </c>
      <c r="Q3531" s="1" t="s">
        <v>8318</v>
      </c>
      <c r="R3531" s="1" t="s">
        <v>8319</v>
      </c>
      <c r="S3531" s="9">
        <f t="shared" si="165"/>
        <v>42177.761782407411</v>
      </c>
      <c r="T3531" s="11">
        <f t="shared" si="166"/>
        <v>42198.041666666672</v>
      </c>
      <c r="U3531" s="12" t="str">
        <f>TEXT(Table1[[#This Row],[Date Created Conversion (Launched at)]],"mmmm")</f>
        <v>June</v>
      </c>
      <c r="V3531" s="12">
        <f>YEAR(Table1[[#This Row],[Date Created Conversion (Launched at)]])</f>
        <v>2015</v>
      </c>
    </row>
    <row r="3532" spans="1:22" ht="43" x14ac:dyDescent="0.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 s="8">
        <v>1460318400</v>
      </c>
      <c r="J3532" s="8">
        <v>1457881057</v>
      </c>
      <c r="K3532" t="b">
        <v>0</v>
      </c>
      <c r="L3532">
        <v>22</v>
      </c>
      <c r="M3532" t="b">
        <v>1</v>
      </c>
      <c r="N3532" s="5">
        <f>Table1[[#This Row],[pledged]]/Table1[[#This Row],[backers_count]]</f>
        <v>125</v>
      </c>
      <c r="O3532" s="1">
        <f t="shared" si="167"/>
        <v>100</v>
      </c>
      <c r="P3532" s="5" t="s">
        <v>8270</v>
      </c>
      <c r="Q3532" s="1" t="s">
        <v>8318</v>
      </c>
      <c r="R3532" s="1" t="s">
        <v>8319</v>
      </c>
      <c r="S3532" s="9">
        <f t="shared" si="165"/>
        <v>42442.623344907406</v>
      </c>
      <c r="T3532" s="11">
        <f t="shared" si="166"/>
        <v>42470.833333333328</v>
      </c>
      <c r="U3532" s="12" t="str">
        <f>TEXT(Table1[[#This Row],[Date Created Conversion (Launched at)]],"mmmm")</f>
        <v>March</v>
      </c>
      <c r="V3532" s="12">
        <f>YEAR(Table1[[#This Row],[Date Created Conversion (Launched at)]])</f>
        <v>2016</v>
      </c>
    </row>
    <row r="3533" spans="1:22" x14ac:dyDescent="0.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 s="8">
        <v>1467301334</v>
      </c>
      <c r="J3533" s="8">
        <v>1464709334</v>
      </c>
      <c r="K3533" t="b">
        <v>0</v>
      </c>
      <c r="L3533">
        <v>26</v>
      </c>
      <c r="M3533" t="b">
        <v>1</v>
      </c>
      <c r="N3533" s="5">
        <f>Table1[[#This Row],[pledged]]/Table1[[#This Row],[backers_count]]</f>
        <v>49.230769230769234</v>
      </c>
      <c r="O3533" s="1">
        <f t="shared" si="167"/>
        <v>128</v>
      </c>
      <c r="P3533" s="5" t="s">
        <v>8270</v>
      </c>
      <c r="Q3533" s="1" t="s">
        <v>8318</v>
      </c>
      <c r="R3533" s="1" t="s">
        <v>8319</v>
      </c>
      <c r="S3533" s="9">
        <f t="shared" si="165"/>
        <v>42521.654328703706</v>
      </c>
      <c r="T3533" s="11">
        <f t="shared" si="166"/>
        <v>42551.654328703706</v>
      </c>
      <c r="U3533" s="12" t="str">
        <f>TEXT(Table1[[#This Row],[Date Created Conversion (Launched at)]],"mmmm")</f>
        <v>May</v>
      </c>
      <c r="V3533" s="12">
        <f>YEAR(Table1[[#This Row],[Date Created Conversion (Launched at)]])</f>
        <v>2016</v>
      </c>
    </row>
    <row r="3534" spans="1:22" ht="57.35" x14ac:dyDescent="0.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 s="8">
        <v>1411012740</v>
      </c>
      <c r="J3534" s="8">
        <v>1409667827</v>
      </c>
      <c r="K3534" t="b">
        <v>0</v>
      </c>
      <c r="L3534">
        <v>27</v>
      </c>
      <c r="M3534" t="b">
        <v>1</v>
      </c>
      <c r="N3534" s="5">
        <f>Table1[[#This Row],[pledged]]/Table1[[#This Row],[backers_count]]</f>
        <v>42.296296296296298</v>
      </c>
      <c r="O3534" s="1">
        <f t="shared" si="167"/>
        <v>119</v>
      </c>
      <c r="P3534" s="5" t="s">
        <v>8270</v>
      </c>
      <c r="Q3534" s="1" t="s">
        <v>8318</v>
      </c>
      <c r="R3534" s="1" t="s">
        <v>8319</v>
      </c>
      <c r="S3534" s="9">
        <f t="shared" si="165"/>
        <v>41884.599849537037</v>
      </c>
      <c r="T3534" s="11">
        <f t="shared" si="166"/>
        <v>41900.165972222225</v>
      </c>
      <c r="U3534" s="12" t="str">
        <f>TEXT(Table1[[#This Row],[Date Created Conversion (Launched at)]],"mmmm")</f>
        <v>September</v>
      </c>
      <c r="V3534" s="12">
        <f>YEAR(Table1[[#This Row],[Date Created Conversion (Launched at)]])</f>
        <v>2014</v>
      </c>
    </row>
    <row r="3535" spans="1:22" ht="57.35" x14ac:dyDescent="0.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 s="8">
        <v>1447269367</v>
      </c>
      <c r="J3535" s="8">
        <v>1444673767</v>
      </c>
      <c r="K3535" t="b">
        <v>0</v>
      </c>
      <c r="L3535">
        <v>8</v>
      </c>
      <c r="M3535" t="b">
        <v>1</v>
      </c>
      <c r="N3535" s="5">
        <f>Table1[[#This Row],[pledged]]/Table1[[#This Row],[backers_count]]</f>
        <v>78.875</v>
      </c>
      <c r="O3535" s="1">
        <f t="shared" si="167"/>
        <v>126</v>
      </c>
      <c r="P3535" s="5" t="s">
        <v>8270</v>
      </c>
      <c r="Q3535" s="1" t="s">
        <v>8318</v>
      </c>
      <c r="R3535" s="1" t="s">
        <v>8319</v>
      </c>
      <c r="S3535" s="9">
        <f t="shared" si="165"/>
        <v>42289.761192129634</v>
      </c>
      <c r="T3535" s="11">
        <f t="shared" si="166"/>
        <v>42319.802858796298</v>
      </c>
      <c r="U3535" s="12" t="str">
        <f>TEXT(Table1[[#This Row],[Date Created Conversion (Launched at)]],"mmmm")</f>
        <v>October</v>
      </c>
      <c r="V3535" s="12">
        <f>YEAR(Table1[[#This Row],[Date Created Conversion (Launched at)]])</f>
        <v>2015</v>
      </c>
    </row>
    <row r="3536" spans="1:22" ht="28.7" x14ac:dyDescent="0.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 s="8">
        <v>1443711623</v>
      </c>
      <c r="J3536" s="8">
        <v>1440687623</v>
      </c>
      <c r="K3536" t="b">
        <v>0</v>
      </c>
      <c r="L3536">
        <v>204</v>
      </c>
      <c r="M3536" t="b">
        <v>1</v>
      </c>
      <c r="N3536" s="5">
        <f>Table1[[#This Row],[pledged]]/Table1[[#This Row],[backers_count]]</f>
        <v>38.284313725490193</v>
      </c>
      <c r="O3536" s="1">
        <f t="shared" si="167"/>
        <v>156</v>
      </c>
      <c r="P3536" s="5" t="s">
        <v>8270</v>
      </c>
      <c r="Q3536" s="1" t="s">
        <v>8318</v>
      </c>
      <c r="R3536" s="1" t="s">
        <v>8319</v>
      </c>
      <c r="S3536" s="9">
        <f t="shared" si="165"/>
        <v>42243.6252662037</v>
      </c>
      <c r="T3536" s="11">
        <f t="shared" si="166"/>
        <v>42278.6252662037</v>
      </c>
      <c r="U3536" s="12" t="str">
        <f>TEXT(Table1[[#This Row],[Date Created Conversion (Launched at)]],"mmmm")</f>
        <v>August</v>
      </c>
      <c r="V3536" s="12">
        <f>YEAR(Table1[[#This Row],[Date Created Conversion (Launched at)]])</f>
        <v>2015</v>
      </c>
    </row>
    <row r="3537" spans="1:22" ht="43" x14ac:dyDescent="0.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 s="8">
        <v>1443808800</v>
      </c>
      <c r="J3537" s="8">
        <v>1441120910</v>
      </c>
      <c r="K3537" t="b">
        <v>0</v>
      </c>
      <c r="L3537">
        <v>46</v>
      </c>
      <c r="M3537" t="b">
        <v>1</v>
      </c>
      <c r="N3537" s="5">
        <f>Table1[[#This Row],[pledged]]/Table1[[#This Row],[backers_count]]</f>
        <v>44.847826086956523</v>
      </c>
      <c r="O3537" s="1">
        <f t="shared" si="167"/>
        <v>103</v>
      </c>
      <c r="P3537" s="5" t="s">
        <v>8270</v>
      </c>
      <c r="Q3537" s="1" t="s">
        <v>8318</v>
      </c>
      <c r="R3537" s="1" t="s">
        <v>8319</v>
      </c>
      <c r="S3537" s="9">
        <f t="shared" si="165"/>
        <v>42248.640162037038</v>
      </c>
      <c r="T3537" s="11">
        <f t="shared" si="166"/>
        <v>42279.75</v>
      </c>
      <c r="U3537" s="12" t="str">
        <f>TEXT(Table1[[#This Row],[Date Created Conversion (Launched at)]],"mmmm")</f>
        <v>September</v>
      </c>
      <c r="V3537" s="12">
        <f>YEAR(Table1[[#This Row],[Date Created Conversion (Launched at)]])</f>
        <v>2015</v>
      </c>
    </row>
    <row r="3538" spans="1:22" ht="43" x14ac:dyDescent="0.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 s="8">
        <v>1450612740</v>
      </c>
      <c r="J3538" s="8">
        <v>1448040425</v>
      </c>
      <c r="K3538" t="b">
        <v>0</v>
      </c>
      <c r="L3538">
        <v>17</v>
      </c>
      <c r="M3538" t="b">
        <v>1</v>
      </c>
      <c r="N3538" s="5">
        <f>Table1[[#This Row],[pledged]]/Table1[[#This Row],[backers_count]]</f>
        <v>13.529411764705882</v>
      </c>
      <c r="O3538" s="1">
        <f t="shared" si="167"/>
        <v>153</v>
      </c>
      <c r="P3538" s="5" t="s">
        <v>8270</v>
      </c>
      <c r="Q3538" s="1" t="s">
        <v>8318</v>
      </c>
      <c r="R3538" s="1" t="s">
        <v>8319</v>
      </c>
      <c r="S3538" s="9">
        <f t="shared" si="165"/>
        <v>42328.727141203708</v>
      </c>
      <c r="T3538" s="11">
        <f t="shared" si="166"/>
        <v>42358.499305555553</v>
      </c>
      <c r="U3538" s="12" t="str">
        <f>TEXT(Table1[[#This Row],[Date Created Conversion (Launched at)]],"mmmm")</f>
        <v>November</v>
      </c>
      <c r="V3538" s="12">
        <f>YEAR(Table1[[#This Row],[Date Created Conversion (Launched at)]])</f>
        <v>2015</v>
      </c>
    </row>
    <row r="3539" spans="1:22" ht="43" x14ac:dyDescent="0.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 s="8">
        <v>1416211140</v>
      </c>
      <c r="J3539" s="8">
        <v>1413016216</v>
      </c>
      <c r="K3539" t="b">
        <v>0</v>
      </c>
      <c r="L3539">
        <v>28</v>
      </c>
      <c r="M3539" t="b">
        <v>1</v>
      </c>
      <c r="N3539" s="5">
        <f>Table1[[#This Row],[pledged]]/Table1[[#This Row],[backers_count]]</f>
        <v>43.5</v>
      </c>
      <c r="O3539" s="1">
        <f t="shared" si="167"/>
        <v>180</v>
      </c>
      <c r="P3539" s="5" t="s">
        <v>8270</v>
      </c>
      <c r="Q3539" s="1" t="s">
        <v>8318</v>
      </c>
      <c r="R3539" s="1" t="s">
        <v>8319</v>
      </c>
      <c r="S3539" s="9">
        <f t="shared" si="165"/>
        <v>41923.354351851856</v>
      </c>
      <c r="T3539" s="11">
        <f t="shared" si="166"/>
        <v>41960.332638888889</v>
      </c>
      <c r="U3539" s="12" t="str">
        <f>TEXT(Table1[[#This Row],[Date Created Conversion (Launched at)]],"mmmm")</f>
        <v>October</v>
      </c>
      <c r="V3539" s="12">
        <f>YEAR(Table1[[#This Row],[Date Created Conversion (Launched at)]])</f>
        <v>2014</v>
      </c>
    </row>
    <row r="3540" spans="1:22" ht="43" x14ac:dyDescent="0.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 s="8">
        <v>1471428340</v>
      </c>
      <c r="J3540" s="8">
        <v>1469009140</v>
      </c>
      <c r="K3540" t="b">
        <v>0</v>
      </c>
      <c r="L3540">
        <v>83</v>
      </c>
      <c r="M3540" t="b">
        <v>1</v>
      </c>
      <c r="N3540" s="5">
        <f>Table1[[#This Row],[pledged]]/Table1[[#This Row],[backers_count]]</f>
        <v>30.951807228915662</v>
      </c>
      <c r="O3540" s="1">
        <f t="shared" si="167"/>
        <v>128</v>
      </c>
      <c r="P3540" s="5" t="s">
        <v>8270</v>
      </c>
      <c r="Q3540" s="1" t="s">
        <v>8318</v>
      </c>
      <c r="R3540" s="1" t="s">
        <v>8319</v>
      </c>
      <c r="S3540" s="9">
        <f t="shared" si="165"/>
        <v>42571.420601851853</v>
      </c>
      <c r="T3540" s="11">
        <f t="shared" si="166"/>
        <v>42599.420601851853</v>
      </c>
      <c r="U3540" s="12" t="str">
        <f>TEXT(Table1[[#This Row],[Date Created Conversion (Launched at)]],"mmmm")</f>
        <v>July</v>
      </c>
      <c r="V3540" s="12">
        <f>YEAR(Table1[[#This Row],[Date Created Conversion (Launched at)]])</f>
        <v>2016</v>
      </c>
    </row>
    <row r="3541" spans="1:22" ht="43" x14ac:dyDescent="0.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 s="8">
        <v>1473358122</v>
      </c>
      <c r="J3541" s="8">
        <v>1471543722</v>
      </c>
      <c r="K3541" t="b">
        <v>0</v>
      </c>
      <c r="L3541">
        <v>13</v>
      </c>
      <c r="M3541" t="b">
        <v>1</v>
      </c>
      <c r="N3541" s="5">
        <f>Table1[[#This Row],[pledged]]/Table1[[#This Row],[backers_count]]</f>
        <v>55.230769230769234</v>
      </c>
      <c r="O3541" s="1">
        <f t="shared" si="167"/>
        <v>120</v>
      </c>
      <c r="P3541" s="5" t="s">
        <v>8270</v>
      </c>
      <c r="Q3541" s="1" t="s">
        <v>8318</v>
      </c>
      <c r="R3541" s="1" t="s">
        <v>8319</v>
      </c>
      <c r="S3541" s="9">
        <f t="shared" si="165"/>
        <v>42600.756041666667</v>
      </c>
      <c r="T3541" s="11">
        <f t="shared" si="166"/>
        <v>42621.756041666667</v>
      </c>
      <c r="U3541" s="12" t="str">
        <f>TEXT(Table1[[#This Row],[Date Created Conversion (Launched at)]],"mmmm")</f>
        <v>August</v>
      </c>
      <c r="V3541" s="12">
        <f>YEAR(Table1[[#This Row],[Date Created Conversion (Launched at)]])</f>
        <v>2016</v>
      </c>
    </row>
    <row r="3542" spans="1:22" ht="57.35" x14ac:dyDescent="0.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 s="8">
        <v>1466899491</v>
      </c>
      <c r="J3542" s="8">
        <v>1464307491</v>
      </c>
      <c r="K3542" t="b">
        <v>0</v>
      </c>
      <c r="L3542">
        <v>8</v>
      </c>
      <c r="M3542" t="b">
        <v>1</v>
      </c>
      <c r="N3542" s="5">
        <f>Table1[[#This Row],[pledged]]/Table1[[#This Row],[backers_count]]</f>
        <v>46.125</v>
      </c>
      <c r="O3542" s="1">
        <f t="shared" si="167"/>
        <v>123</v>
      </c>
      <c r="P3542" s="5" t="s">
        <v>8270</v>
      </c>
      <c r="Q3542" s="1" t="s">
        <v>8318</v>
      </c>
      <c r="R3542" s="1" t="s">
        <v>8319</v>
      </c>
      <c r="S3542" s="9">
        <f t="shared" si="165"/>
        <v>42517.003368055557</v>
      </c>
      <c r="T3542" s="11">
        <f t="shared" si="166"/>
        <v>42547.003368055557</v>
      </c>
      <c r="U3542" s="12" t="str">
        <f>TEXT(Table1[[#This Row],[Date Created Conversion (Launched at)]],"mmmm")</f>
        <v>May</v>
      </c>
      <c r="V3542" s="12">
        <f>YEAR(Table1[[#This Row],[Date Created Conversion (Launched at)]])</f>
        <v>2016</v>
      </c>
    </row>
    <row r="3543" spans="1:22" ht="43" x14ac:dyDescent="0.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 s="8">
        <v>1441042275</v>
      </c>
      <c r="J3543" s="8">
        <v>1438882275</v>
      </c>
      <c r="K3543" t="b">
        <v>0</v>
      </c>
      <c r="L3543">
        <v>32</v>
      </c>
      <c r="M3543" t="b">
        <v>1</v>
      </c>
      <c r="N3543" s="5">
        <f>Table1[[#This Row],[pledged]]/Table1[[#This Row],[backers_count]]</f>
        <v>39.375</v>
      </c>
      <c r="O3543" s="1">
        <f t="shared" si="167"/>
        <v>105</v>
      </c>
      <c r="P3543" s="5" t="s">
        <v>8270</v>
      </c>
      <c r="Q3543" s="1" t="s">
        <v>8318</v>
      </c>
      <c r="R3543" s="1" t="s">
        <v>8319</v>
      </c>
      <c r="S3543" s="9">
        <f t="shared" si="165"/>
        <v>42222.730034722219</v>
      </c>
      <c r="T3543" s="11">
        <f t="shared" si="166"/>
        <v>42247.730034722219</v>
      </c>
      <c r="U3543" s="12" t="str">
        <f>TEXT(Table1[[#This Row],[Date Created Conversion (Launched at)]],"mmmm")</f>
        <v>August</v>
      </c>
      <c r="V3543" s="12">
        <f>YEAR(Table1[[#This Row],[Date Created Conversion (Launched at)]])</f>
        <v>2015</v>
      </c>
    </row>
    <row r="3544" spans="1:22" ht="43" x14ac:dyDescent="0.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 s="8">
        <v>1410099822</v>
      </c>
      <c r="J3544" s="8">
        <v>1404915822</v>
      </c>
      <c r="K3544" t="b">
        <v>0</v>
      </c>
      <c r="L3544">
        <v>85</v>
      </c>
      <c r="M3544" t="b">
        <v>1</v>
      </c>
      <c r="N3544" s="5">
        <f>Table1[[#This Row],[pledged]]/Table1[[#This Row],[backers_count]]</f>
        <v>66.152941176470591</v>
      </c>
      <c r="O3544" s="1">
        <f t="shared" si="167"/>
        <v>102</v>
      </c>
      <c r="P3544" s="5" t="s">
        <v>8270</v>
      </c>
      <c r="Q3544" s="1" t="s">
        <v>8318</v>
      </c>
      <c r="R3544" s="1" t="s">
        <v>8319</v>
      </c>
      <c r="S3544" s="9">
        <f t="shared" si="165"/>
        <v>41829.599791666667</v>
      </c>
      <c r="T3544" s="11">
        <f t="shared" si="166"/>
        <v>41889.599791666667</v>
      </c>
      <c r="U3544" s="12" t="str">
        <f>TEXT(Table1[[#This Row],[Date Created Conversion (Launched at)]],"mmmm")</f>
        <v>July</v>
      </c>
      <c r="V3544" s="12">
        <f>YEAR(Table1[[#This Row],[Date Created Conversion (Launched at)]])</f>
        <v>2014</v>
      </c>
    </row>
    <row r="3545" spans="1:22" ht="43" x14ac:dyDescent="0.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 s="8">
        <v>1435255659</v>
      </c>
      <c r="J3545" s="8">
        <v>1432663659</v>
      </c>
      <c r="K3545" t="b">
        <v>0</v>
      </c>
      <c r="L3545">
        <v>29</v>
      </c>
      <c r="M3545" t="b">
        <v>1</v>
      </c>
      <c r="N3545" s="5">
        <f>Table1[[#This Row],[pledged]]/Table1[[#This Row],[backers_count]]</f>
        <v>54.137931034482762</v>
      </c>
      <c r="O3545" s="1">
        <f t="shared" si="167"/>
        <v>105</v>
      </c>
      <c r="P3545" s="5" t="s">
        <v>8270</v>
      </c>
      <c r="Q3545" s="1" t="s">
        <v>8318</v>
      </c>
      <c r="R3545" s="1" t="s">
        <v>8319</v>
      </c>
      <c r="S3545" s="9">
        <f t="shared" si="165"/>
        <v>42150.755312499998</v>
      </c>
      <c r="T3545" s="11">
        <f t="shared" si="166"/>
        <v>42180.755312499998</v>
      </c>
      <c r="U3545" s="12" t="str">
        <f>TEXT(Table1[[#This Row],[Date Created Conversion (Launched at)]],"mmmm")</f>
        <v>May</v>
      </c>
      <c r="V3545" s="12">
        <f>YEAR(Table1[[#This Row],[Date Created Conversion (Launched at)]])</f>
        <v>2015</v>
      </c>
    </row>
    <row r="3546" spans="1:22" ht="28.7" x14ac:dyDescent="0.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 s="8">
        <v>1425758257</v>
      </c>
      <c r="J3546" s="8">
        <v>1423166257</v>
      </c>
      <c r="K3546" t="b">
        <v>0</v>
      </c>
      <c r="L3546">
        <v>24</v>
      </c>
      <c r="M3546" t="b">
        <v>1</v>
      </c>
      <c r="N3546" s="5">
        <f>Table1[[#This Row],[pledged]]/Table1[[#This Row],[backers_count]]</f>
        <v>104.16666666666667</v>
      </c>
      <c r="O3546" s="1">
        <f t="shared" si="167"/>
        <v>100</v>
      </c>
      <c r="P3546" s="5" t="s">
        <v>8270</v>
      </c>
      <c r="Q3546" s="1" t="s">
        <v>8318</v>
      </c>
      <c r="R3546" s="1" t="s">
        <v>8319</v>
      </c>
      <c r="S3546" s="9">
        <f t="shared" si="165"/>
        <v>42040.831678240742</v>
      </c>
      <c r="T3546" s="11">
        <f t="shared" si="166"/>
        <v>42070.831678240742</v>
      </c>
      <c r="U3546" s="12" t="str">
        <f>TEXT(Table1[[#This Row],[Date Created Conversion (Launched at)]],"mmmm")</f>
        <v>February</v>
      </c>
      <c r="V3546" s="12">
        <f>YEAR(Table1[[#This Row],[Date Created Conversion (Launched at)]])</f>
        <v>2015</v>
      </c>
    </row>
    <row r="3547" spans="1:22" ht="43" x14ac:dyDescent="0.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 s="8">
        <v>1428780159</v>
      </c>
      <c r="J3547" s="8">
        <v>1426188159</v>
      </c>
      <c r="K3547" t="b">
        <v>0</v>
      </c>
      <c r="L3547">
        <v>8</v>
      </c>
      <c r="M3547" t="b">
        <v>1</v>
      </c>
      <c r="N3547" s="5">
        <f>Table1[[#This Row],[pledged]]/Table1[[#This Row],[backers_count]]</f>
        <v>31.375</v>
      </c>
      <c r="O3547" s="1">
        <f t="shared" si="167"/>
        <v>100</v>
      </c>
      <c r="P3547" s="5" t="s">
        <v>8270</v>
      </c>
      <c r="Q3547" s="1" t="s">
        <v>8318</v>
      </c>
      <c r="R3547" s="1" t="s">
        <v>8319</v>
      </c>
      <c r="S3547" s="9">
        <f t="shared" si="165"/>
        <v>42075.807395833333</v>
      </c>
      <c r="T3547" s="11">
        <f t="shared" si="166"/>
        <v>42105.807395833333</v>
      </c>
      <c r="U3547" s="12" t="str">
        <f>TEXT(Table1[[#This Row],[Date Created Conversion (Launched at)]],"mmmm")</f>
        <v>March</v>
      </c>
      <c r="V3547" s="12">
        <f>YEAR(Table1[[#This Row],[Date Created Conversion (Launched at)]])</f>
        <v>2015</v>
      </c>
    </row>
    <row r="3548" spans="1:22" ht="43" x14ac:dyDescent="0.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 s="8">
        <v>1427860740</v>
      </c>
      <c r="J3548" s="8">
        <v>1426002684</v>
      </c>
      <c r="K3548" t="b">
        <v>0</v>
      </c>
      <c r="L3548">
        <v>19</v>
      </c>
      <c r="M3548" t="b">
        <v>1</v>
      </c>
      <c r="N3548" s="5">
        <f>Table1[[#This Row],[pledged]]/Table1[[#This Row],[backers_count]]</f>
        <v>59.210526315789473</v>
      </c>
      <c r="O3548" s="1">
        <f t="shared" si="167"/>
        <v>102</v>
      </c>
      <c r="P3548" s="5" t="s">
        <v>8270</v>
      </c>
      <c r="Q3548" s="1" t="s">
        <v>8318</v>
      </c>
      <c r="R3548" s="1" t="s">
        <v>8319</v>
      </c>
      <c r="S3548" s="9">
        <f t="shared" si="165"/>
        <v>42073.660694444443</v>
      </c>
      <c r="T3548" s="11">
        <f t="shared" si="166"/>
        <v>42095.165972222225</v>
      </c>
      <c r="U3548" s="12" t="str">
        <f>TEXT(Table1[[#This Row],[Date Created Conversion (Launched at)]],"mmmm")</f>
        <v>March</v>
      </c>
      <c r="V3548" s="12">
        <f>YEAR(Table1[[#This Row],[Date Created Conversion (Launched at)]])</f>
        <v>2015</v>
      </c>
    </row>
    <row r="3549" spans="1:22" ht="43" x14ac:dyDescent="0.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 s="8">
        <v>1463198340</v>
      </c>
      <c r="J3549" s="8">
        <v>1461117201</v>
      </c>
      <c r="K3549" t="b">
        <v>0</v>
      </c>
      <c r="L3549">
        <v>336</v>
      </c>
      <c r="M3549" t="b">
        <v>1</v>
      </c>
      <c r="N3549" s="5">
        <f>Table1[[#This Row],[pledged]]/Table1[[#This Row],[backers_count]]</f>
        <v>119.17633928571429</v>
      </c>
      <c r="O3549" s="1">
        <f t="shared" si="167"/>
        <v>114</v>
      </c>
      <c r="P3549" s="5" t="s">
        <v>8270</v>
      </c>
      <c r="Q3549" s="1" t="s">
        <v>8318</v>
      </c>
      <c r="R3549" s="1" t="s">
        <v>8319</v>
      </c>
      <c r="S3549" s="9">
        <f t="shared" si="165"/>
        <v>42480.078715277778</v>
      </c>
      <c r="T3549" s="11">
        <f t="shared" si="166"/>
        <v>42504.165972222225</v>
      </c>
      <c r="U3549" s="12" t="str">
        <f>TEXT(Table1[[#This Row],[Date Created Conversion (Launched at)]],"mmmm")</f>
        <v>April</v>
      </c>
      <c r="V3549" s="12">
        <f>YEAR(Table1[[#This Row],[Date Created Conversion (Launched at)]])</f>
        <v>2016</v>
      </c>
    </row>
    <row r="3550" spans="1:22" ht="43" x14ac:dyDescent="0.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 s="8">
        <v>1457139600</v>
      </c>
      <c r="J3550" s="8">
        <v>1455230214</v>
      </c>
      <c r="K3550" t="b">
        <v>0</v>
      </c>
      <c r="L3550">
        <v>13</v>
      </c>
      <c r="M3550" t="b">
        <v>1</v>
      </c>
      <c r="N3550" s="5">
        <f>Table1[[#This Row],[pledged]]/Table1[[#This Row],[backers_count]]</f>
        <v>164.61538461538461</v>
      </c>
      <c r="O3550" s="1">
        <f t="shared" si="167"/>
        <v>102</v>
      </c>
      <c r="P3550" s="5" t="s">
        <v>8270</v>
      </c>
      <c r="Q3550" s="1" t="s">
        <v>8318</v>
      </c>
      <c r="R3550" s="1" t="s">
        <v>8319</v>
      </c>
      <c r="S3550" s="9">
        <f t="shared" si="165"/>
        <v>42411.942291666666</v>
      </c>
      <c r="T3550" s="11">
        <f t="shared" si="166"/>
        <v>42434.041666666672</v>
      </c>
      <c r="U3550" s="12" t="str">
        <f>TEXT(Table1[[#This Row],[Date Created Conversion (Launched at)]],"mmmm")</f>
        <v>February</v>
      </c>
      <c r="V3550" s="12">
        <f>YEAR(Table1[[#This Row],[Date Created Conversion (Launched at)]])</f>
        <v>2016</v>
      </c>
    </row>
    <row r="3551" spans="1:22" ht="43" x14ac:dyDescent="0.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 s="8">
        <v>1441358873</v>
      </c>
      <c r="J3551" s="8">
        <v>1438939673</v>
      </c>
      <c r="K3551" t="b">
        <v>0</v>
      </c>
      <c r="L3551">
        <v>42</v>
      </c>
      <c r="M3551" t="b">
        <v>1</v>
      </c>
      <c r="N3551" s="5">
        <f>Table1[[#This Row],[pledged]]/Table1[[#This Row],[backers_count]]</f>
        <v>24.285714285714285</v>
      </c>
      <c r="O3551" s="1">
        <f t="shared" si="167"/>
        <v>102</v>
      </c>
      <c r="P3551" s="5" t="s">
        <v>8270</v>
      </c>
      <c r="Q3551" s="1" t="s">
        <v>8318</v>
      </c>
      <c r="R3551" s="1" t="s">
        <v>8319</v>
      </c>
      <c r="S3551" s="9">
        <f t="shared" si="165"/>
        <v>42223.394363425927</v>
      </c>
      <c r="T3551" s="11">
        <f t="shared" si="166"/>
        <v>42251.394363425927</v>
      </c>
      <c r="U3551" s="12" t="str">
        <f>TEXT(Table1[[#This Row],[Date Created Conversion (Launched at)]],"mmmm")</f>
        <v>August</v>
      </c>
      <c r="V3551" s="12">
        <f>YEAR(Table1[[#This Row],[Date Created Conversion (Launched at)]])</f>
        <v>2015</v>
      </c>
    </row>
    <row r="3552" spans="1:22" ht="43" x14ac:dyDescent="0.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 s="8">
        <v>1462224398</v>
      </c>
      <c r="J3552" s="8">
        <v>1459632398</v>
      </c>
      <c r="K3552" t="b">
        <v>0</v>
      </c>
      <c r="L3552">
        <v>64</v>
      </c>
      <c r="M3552" t="b">
        <v>1</v>
      </c>
      <c r="N3552" s="5">
        <f>Table1[[#This Row],[pledged]]/Table1[[#This Row],[backers_count]]</f>
        <v>40.9375</v>
      </c>
      <c r="O3552" s="1">
        <f t="shared" si="167"/>
        <v>105</v>
      </c>
      <c r="P3552" s="5" t="s">
        <v>8270</v>
      </c>
      <c r="Q3552" s="1" t="s">
        <v>8318</v>
      </c>
      <c r="R3552" s="1" t="s">
        <v>8319</v>
      </c>
      <c r="S3552" s="9">
        <f t="shared" si="165"/>
        <v>42462.893495370372</v>
      </c>
      <c r="T3552" s="11">
        <f t="shared" si="166"/>
        <v>42492.893495370372</v>
      </c>
      <c r="U3552" s="12" t="str">
        <f>TEXT(Table1[[#This Row],[Date Created Conversion (Launched at)]],"mmmm")</f>
        <v>April</v>
      </c>
      <c r="V3552" s="12">
        <f>YEAR(Table1[[#This Row],[Date Created Conversion (Launched at)]])</f>
        <v>2016</v>
      </c>
    </row>
    <row r="3553" spans="1:22" ht="43" x14ac:dyDescent="0.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 s="8">
        <v>1400796420</v>
      </c>
      <c r="J3553" s="8">
        <v>1398342170</v>
      </c>
      <c r="K3553" t="b">
        <v>0</v>
      </c>
      <c r="L3553">
        <v>25</v>
      </c>
      <c r="M3553" t="b">
        <v>1</v>
      </c>
      <c r="N3553" s="5">
        <f>Table1[[#This Row],[pledged]]/Table1[[#This Row],[backers_count]]</f>
        <v>61.1</v>
      </c>
      <c r="O3553" s="1">
        <f t="shared" si="167"/>
        <v>102</v>
      </c>
      <c r="P3553" s="5" t="s">
        <v>8270</v>
      </c>
      <c r="Q3553" s="1" t="s">
        <v>8318</v>
      </c>
      <c r="R3553" s="1" t="s">
        <v>8319</v>
      </c>
      <c r="S3553" s="9">
        <f t="shared" si="165"/>
        <v>41753.515856481477</v>
      </c>
      <c r="T3553" s="11">
        <f t="shared" si="166"/>
        <v>41781.921527777777</v>
      </c>
      <c r="U3553" s="12" t="str">
        <f>TEXT(Table1[[#This Row],[Date Created Conversion (Launched at)]],"mmmm")</f>
        <v>April</v>
      </c>
      <c r="V3553" s="12">
        <f>YEAR(Table1[[#This Row],[Date Created Conversion (Launched at)]])</f>
        <v>2014</v>
      </c>
    </row>
    <row r="3554" spans="1:22" ht="43" x14ac:dyDescent="0.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 s="8">
        <v>1403964324</v>
      </c>
      <c r="J3554" s="8">
        <v>1401372324</v>
      </c>
      <c r="K3554" t="b">
        <v>0</v>
      </c>
      <c r="L3554">
        <v>20</v>
      </c>
      <c r="M3554" t="b">
        <v>1</v>
      </c>
      <c r="N3554" s="5">
        <f>Table1[[#This Row],[pledged]]/Table1[[#This Row],[backers_count]]</f>
        <v>38.65</v>
      </c>
      <c r="O3554" s="1">
        <f t="shared" si="167"/>
        <v>100</v>
      </c>
      <c r="P3554" s="5" t="s">
        <v>8270</v>
      </c>
      <c r="Q3554" s="1" t="s">
        <v>8318</v>
      </c>
      <c r="R3554" s="1" t="s">
        <v>8319</v>
      </c>
      <c r="S3554" s="9">
        <f t="shared" si="165"/>
        <v>41788.587083333332</v>
      </c>
      <c r="T3554" s="11">
        <f t="shared" si="166"/>
        <v>41818.587083333332</v>
      </c>
      <c r="U3554" s="12" t="str">
        <f>TEXT(Table1[[#This Row],[Date Created Conversion (Launched at)]],"mmmm")</f>
        <v>May</v>
      </c>
      <c r="V3554" s="12">
        <f>YEAR(Table1[[#This Row],[Date Created Conversion (Launched at)]])</f>
        <v>2014</v>
      </c>
    </row>
    <row r="3555" spans="1:22" ht="43" x14ac:dyDescent="0.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 s="8">
        <v>1439337600</v>
      </c>
      <c r="J3555" s="8">
        <v>1436575280</v>
      </c>
      <c r="K3555" t="b">
        <v>0</v>
      </c>
      <c r="L3555">
        <v>104</v>
      </c>
      <c r="M3555" t="b">
        <v>1</v>
      </c>
      <c r="N3555" s="5">
        <f>Table1[[#This Row],[pledged]]/Table1[[#This Row],[backers_count]]</f>
        <v>56.20192307692308</v>
      </c>
      <c r="O3555" s="1">
        <f t="shared" si="167"/>
        <v>106</v>
      </c>
      <c r="P3555" s="5" t="s">
        <v>8270</v>
      </c>
      <c r="Q3555" s="1" t="s">
        <v>8318</v>
      </c>
      <c r="R3555" s="1" t="s">
        <v>8319</v>
      </c>
      <c r="S3555" s="9">
        <f t="shared" si="165"/>
        <v>42196.028703703705</v>
      </c>
      <c r="T3555" s="11">
        <f t="shared" si="166"/>
        <v>42228</v>
      </c>
      <c r="U3555" s="12" t="str">
        <f>TEXT(Table1[[#This Row],[Date Created Conversion (Launched at)]],"mmmm")</f>
        <v>July</v>
      </c>
      <c r="V3555" s="12">
        <f>YEAR(Table1[[#This Row],[Date Created Conversion (Launched at)]])</f>
        <v>2015</v>
      </c>
    </row>
    <row r="3556" spans="1:22" ht="43" x14ac:dyDescent="0.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 s="8">
        <v>1423674000</v>
      </c>
      <c r="J3556" s="8">
        <v>1421025159</v>
      </c>
      <c r="K3556" t="b">
        <v>0</v>
      </c>
      <c r="L3556">
        <v>53</v>
      </c>
      <c r="M3556" t="b">
        <v>1</v>
      </c>
      <c r="N3556" s="5">
        <f>Table1[[#This Row],[pledged]]/Table1[[#This Row],[backers_count]]</f>
        <v>107.00207547169811</v>
      </c>
      <c r="O3556" s="1">
        <f t="shared" si="167"/>
        <v>113</v>
      </c>
      <c r="P3556" s="5" t="s">
        <v>8270</v>
      </c>
      <c r="Q3556" s="1" t="s">
        <v>8318</v>
      </c>
      <c r="R3556" s="1" t="s">
        <v>8319</v>
      </c>
      <c r="S3556" s="9">
        <f t="shared" si="165"/>
        <v>42016.050451388888</v>
      </c>
      <c r="T3556" s="11">
        <f t="shared" si="166"/>
        <v>42046.708333333328</v>
      </c>
      <c r="U3556" s="12" t="str">
        <f>TEXT(Table1[[#This Row],[Date Created Conversion (Launched at)]],"mmmm")</f>
        <v>January</v>
      </c>
      <c r="V3556" s="12">
        <f>YEAR(Table1[[#This Row],[Date Created Conversion (Launched at)]])</f>
        <v>2015</v>
      </c>
    </row>
    <row r="3557" spans="1:22" ht="43" x14ac:dyDescent="0.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 s="8">
        <v>1479382594</v>
      </c>
      <c r="J3557" s="8">
        <v>1476786994</v>
      </c>
      <c r="K3557" t="b">
        <v>0</v>
      </c>
      <c r="L3557">
        <v>14</v>
      </c>
      <c r="M3557" t="b">
        <v>1</v>
      </c>
      <c r="N3557" s="5">
        <f>Table1[[#This Row],[pledged]]/Table1[[#This Row],[backers_count]]</f>
        <v>171.42857142857142</v>
      </c>
      <c r="O3557" s="1">
        <f t="shared" si="167"/>
        <v>100</v>
      </c>
      <c r="P3557" s="5" t="s">
        <v>8270</v>
      </c>
      <c r="Q3557" s="1" t="s">
        <v>8318</v>
      </c>
      <c r="R3557" s="1" t="s">
        <v>8319</v>
      </c>
      <c r="S3557" s="9">
        <f t="shared" si="165"/>
        <v>42661.442060185189</v>
      </c>
      <c r="T3557" s="11">
        <f t="shared" si="166"/>
        <v>42691.483726851853</v>
      </c>
      <c r="U3557" s="12" t="str">
        <f>TEXT(Table1[[#This Row],[Date Created Conversion (Launched at)]],"mmmm")</f>
        <v>October</v>
      </c>
      <c r="V3557" s="12">
        <f>YEAR(Table1[[#This Row],[Date Created Conversion (Launched at)]])</f>
        <v>2016</v>
      </c>
    </row>
    <row r="3558" spans="1:22" ht="43" x14ac:dyDescent="0.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 s="8">
        <v>1408289724</v>
      </c>
      <c r="J3558" s="8">
        <v>1403105724</v>
      </c>
      <c r="K3558" t="b">
        <v>0</v>
      </c>
      <c r="L3558">
        <v>20</v>
      </c>
      <c r="M3558" t="b">
        <v>1</v>
      </c>
      <c r="N3558" s="5">
        <f>Table1[[#This Row],[pledged]]/Table1[[#This Row],[backers_count]]</f>
        <v>110.5</v>
      </c>
      <c r="O3558" s="1">
        <f t="shared" si="167"/>
        <v>100</v>
      </c>
      <c r="P3558" s="5" t="s">
        <v>8270</v>
      </c>
      <c r="Q3558" s="1" t="s">
        <v>8318</v>
      </c>
      <c r="R3558" s="1" t="s">
        <v>8319</v>
      </c>
      <c r="S3558" s="9">
        <f t="shared" si="165"/>
        <v>41808.649583333332</v>
      </c>
      <c r="T3558" s="11">
        <f t="shared" si="166"/>
        <v>41868.649583333332</v>
      </c>
      <c r="U3558" s="12" t="str">
        <f>TEXT(Table1[[#This Row],[Date Created Conversion (Launched at)]],"mmmm")</f>
        <v>June</v>
      </c>
      <c r="V3558" s="12">
        <f>YEAR(Table1[[#This Row],[Date Created Conversion (Launched at)]])</f>
        <v>2014</v>
      </c>
    </row>
    <row r="3559" spans="1:22" ht="43" x14ac:dyDescent="0.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 s="8">
        <v>1399271911</v>
      </c>
      <c r="J3559" s="8">
        <v>1396334311</v>
      </c>
      <c r="K3559" t="b">
        <v>0</v>
      </c>
      <c r="L3559">
        <v>558</v>
      </c>
      <c r="M3559" t="b">
        <v>1</v>
      </c>
      <c r="N3559" s="5">
        <f>Table1[[#This Row],[pledged]]/Table1[[#This Row],[backers_count]]</f>
        <v>179.27598566308242</v>
      </c>
      <c r="O3559" s="1">
        <f t="shared" si="167"/>
        <v>100</v>
      </c>
      <c r="P3559" s="5" t="s">
        <v>8270</v>
      </c>
      <c r="Q3559" s="1" t="s">
        <v>8318</v>
      </c>
      <c r="R3559" s="1" t="s">
        <v>8319</v>
      </c>
      <c r="S3559" s="9">
        <f t="shared" si="165"/>
        <v>41730.276747685188</v>
      </c>
      <c r="T3559" s="11">
        <f t="shared" si="166"/>
        <v>41764.276747685188</v>
      </c>
      <c r="U3559" s="12" t="str">
        <f>TEXT(Table1[[#This Row],[Date Created Conversion (Launched at)]],"mmmm")</f>
        <v>April</v>
      </c>
      <c r="V3559" s="12">
        <f>YEAR(Table1[[#This Row],[Date Created Conversion (Launched at)]])</f>
        <v>2014</v>
      </c>
    </row>
    <row r="3560" spans="1:22" ht="43" x14ac:dyDescent="0.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 s="8">
        <v>1435352400</v>
      </c>
      <c r="J3560" s="8">
        <v>1431718575</v>
      </c>
      <c r="K3560" t="b">
        <v>0</v>
      </c>
      <c r="L3560">
        <v>22</v>
      </c>
      <c r="M3560" t="b">
        <v>1</v>
      </c>
      <c r="N3560" s="5">
        <f>Table1[[#This Row],[pledged]]/Table1[[#This Row],[backers_count]]</f>
        <v>22.90909090909091</v>
      </c>
      <c r="O3560" s="1">
        <f t="shared" si="167"/>
        <v>144</v>
      </c>
      <c r="P3560" s="5" t="s">
        <v>8270</v>
      </c>
      <c r="Q3560" s="1" t="s">
        <v>8318</v>
      </c>
      <c r="R3560" s="1" t="s">
        <v>8319</v>
      </c>
      <c r="S3560" s="9">
        <f t="shared" si="165"/>
        <v>42139.816840277781</v>
      </c>
      <c r="T3560" s="11">
        <f t="shared" si="166"/>
        <v>42181.875</v>
      </c>
      <c r="U3560" s="12" t="str">
        <f>TEXT(Table1[[#This Row],[Date Created Conversion (Launched at)]],"mmmm")</f>
        <v>May</v>
      </c>
      <c r="V3560" s="12">
        <f>YEAR(Table1[[#This Row],[Date Created Conversion (Launched at)]])</f>
        <v>2015</v>
      </c>
    </row>
    <row r="3561" spans="1:22" ht="43" x14ac:dyDescent="0.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 s="8">
        <v>1438333080</v>
      </c>
      <c r="J3561" s="8">
        <v>1436408308</v>
      </c>
      <c r="K3561" t="b">
        <v>0</v>
      </c>
      <c r="L3561">
        <v>24</v>
      </c>
      <c r="M3561" t="b">
        <v>1</v>
      </c>
      <c r="N3561" s="5">
        <f>Table1[[#This Row],[pledged]]/Table1[[#This Row],[backers_count]]</f>
        <v>43.125</v>
      </c>
      <c r="O3561" s="1">
        <f t="shared" si="167"/>
        <v>104</v>
      </c>
      <c r="P3561" s="5" t="s">
        <v>8270</v>
      </c>
      <c r="Q3561" s="1" t="s">
        <v>8318</v>
      </c>
      <c r="R3561" s="1" t="s">
        <v>8319</v>
      </c>
      <c r="S3561" s="9">
        <f t="shared" si="165"/>
        <v>42194.096157407403</v>
      </c>
      <c r="T3561" s="11">
        <f t="shared" si="166"/>
        <v>42216.373611111107</v>
      </c>
      <c r="U3561" s="12" t="str">
        <f>TEXT(Table1[[#This Row],[Date Created Conversion (Launched at)]],"mmmm")</f>
        <v>July</v>
      </c>
      <c r="V3561" s="12">
        <f>YEAR(Table1[[#This Row],[Date Created Conversion (Launched at)]])</f>
        <v>2015</v>
      </c>
    </row>
    <row r="3562" spans="1:22" ht="43" x14ac:dyDescent="0.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 s="8">
        <v>1432694700</v>
      </c>
      <c r="J3562" s="8">
        <v>1429651266</v>
      </c>
      <c r="K3562" t="b">
        <v>0</v>
      </c>
      <c r="L3562">
        <v>74</v>
      </c>
      <c r="M3562" t="b">
        <v>1</v>
      </c>
      <c r="N3562" s="5">
        <f>Table1[[#This Row],[pledged]]/Table1[[#This Row],[backers_count]]</f>
        <v>46.891891891891895</v>
      </c>
      <c r="O3562" s="1">
        <f t="shared" si="167"/>
        <v>108</v>
      </c>
      <c r="P3562" s="5" t="s">
        <v>8270</v>
      </c>
      <c r="Q3562" s="1" t="s">
        <v>8318</v>
      </c>
      <c r="R3562" s="1" t="s">
        <v>8319</v>
      </c>
      <c r="S3562" s="9">
        <f t="shared" si="165"/>
        <v>42115.889652777776</v>
      </c>
      <c r="T3562" s="11">
        <f t="shared" si="166"/>
        <v>42151.114583333328</v>
      </c>
      <c r="U3562" s="12" t="str">
        <f>TEXT(Table1[[#This Row],[Date Created Conversion (Launched at)]],"mmmm")</f>
        <v>April</v>
      </c>
      <c r="V3562" s="12">
        <f>YEAR(Table1[[#This Row],[Date Created Conversion (Launched at)]])</f>
        <v>2015</v>
      </c>
    </row>
    <row r="3563" spans="1:22" ht="100.35" x14ac:dyDescent="0.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 s="8">
        <v>1438799760</v>
      </c>
      <c r="J3563" s="8">
        <v>1437236378</v>
      </c>
      <c r="K3563" t="b">
        <v>0</v>
      </c>
      <c r="L3563">
        <v>54</v>
      </c>
      <c r="M3563" t="b">
        <v>1</v>
      </c>
      <c r="N3563" s="5">
        <f>Table1[[#This Row],[pledged]]/Table1[[#This Row],[backers_count]]</f>
        <v>47.407407407407405</v>
      </c>
      <c r="O3563" s="1">
        <f t="shared" si="167"/>
        <v>102</v>
      </c>
      <c r="P3563" s="5" t="s">
        <v>8270</v>
      </c>
      <c r="Q3563" s="1" t="s">
        <v>8318</v>
      </c>
      <c r="R3563" s="1" t="s">
        <v>8319</v>
      </c>
      <c r="S3563" s="9">
        <f t="shared" si="165"/>
        <v>42203.680300925931</v>
      </c>
      <c r="T3563" s="11">
        <f t="shared" si="166"/>
        <v>42221.775000000001</v>
      </c>
      <c r="U3563" s="12" t="str">
        <f>TEXT(Table1[[#This Row],[Date Created Conversion (Launched at)]],"mmmm")</f>
        <v>July</v>
      </c>
      <c r="V3563" s="12">
        <f>YEAR(Table1[[#This Row],[Date Created Conversion (Launched at)]])</f>
        <v>2015</v>
      </c>
    </row>
    <row r="3564" spans="1:22" ht="43" x14ac:dyDescent="0.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 s="8">
        <v>1457906400</v>
      </c>
      <c r="J3564" s="8">
        <v>1457115427</v>
      </c>
      <c r="K3564" t="b">
        <v>0</v>
      </c>
      <c r="L3564">
        <v>31</v>
      </c>
      <c r="M3564" t="b">
        <v>1</v>
      </c>
      <c r="N3564" s="5">
        <f>Table1[[#This Row],[pledged]]/Table1[[#This Row],[backers_count]]</f>
        <v>15.129032258064516</v>
      </c>
      <c r="O3564" s="1">
        <f t="shared" si="167"/>
        <v>149</v>
      </c>
      <c r="P3564" s="5" t="s">
        <v>8270</v>
      </c>
      <c r="Q3564" s="1" t="s">
        <v>8318</v>
      </c>
      <c r="R3564" s="1" t="s">
        <v>8319</v>
      </c>
      <c r="S3564" s="9">
        <f t="shared" si="165"/>
        <v>42433.761886574073</v>
      </c>
      <c r="T3564" s="11">
        <f t="shared" si="166"/>
        <v>42442.916666666672</v>
      </c>
      <c r="U3564" s="12" t="str">
        <f>TEXT(Table1[[#This Row],[Date Created Conversion (Launched at)]],"mmmm")</f>
        <v>March</v>
      </c>
      <c r="V3564" s="12">
        <f>YEAR(Table1[[#This Row],[Date Created Conversion (Launched at)]])</f>
        <v>2016</v>
      </c>
    </row>
    <row r="3565" spans="1:22" ht="43" x14ac:dyDescent="0.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 s="8">
        <v>1470078000</v>
      </c>
      <c r="J3565" s="8">
        <v>1467648456</v>
      </c>
      <c r="K3565" t="b">
        <v>0</v>
      </c>
      <c r="L3565">
        <v>25</v>
      </c>
      <c r="M3565" t="b">
        <v>1</v>
      </c>
      <c r="N3565" s="5">
        <f>Table1[[#This Row],[pledged]]/Table1[[#This Row],[backers_count]]</f>
        <v>21.098000000000003</v>
      </c>
      <c r="O3565" s="1">
        <f t="shared" si="167"/>
        <v>105</v>
      </c>
      <c r="P3565" s="5" t="s">
        <v>8270</v>
      </c>
      <c r="Q3565" s="1" t="s">
        <v>8318</v>
      </c>
      <c r="R3565" s="1" t="s">
        <v>8319</v>
      </c>
      <c r="S3565" s="9">
        <f t="shared" si="165"/>
        <v>42555.671944444446</v>
      </c>
      <c r="T3565" s="11">
        <f t="shared" si="166"/>
        <v>42583.791666666672</v>
      </c>
      <c r="U3565" s="12" t="str">
        <f>TEXT(Table1[[#This Row],[Date Created Conversion (Launched at)]],"mmmm")</f>
        <v>July</v>
      </c>
      <c r="V3565" s="12">
        <f>YEAR(Table1[[#This Row],[Date Created Conversion (Launched at)]])</f>
        <v>2016</v>
      </c>
    </row>
    <row r="3566" spans="1:22" ht="28.7" x14ac:dyDescent="0.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 s="8">
        <v>1444060800</v>
      </c>
      <c r="J3566" s="8">
        <v>1440082649</v>
      </c>
      <c r="K3566" t="b">
        <v>0</v>
      </c>
      <c r="L3566">
        <v>17</v>
      </c>
      <c r="M3566" t="b">
        <v>1</v>
      </c>
      <c r="N3566" s="5">
        <f>Table1[[#This Row],[pledged]]/Table1[[#This Row],[backers_count]]</f>
        <v>59.117647058823529</v>
      </c>
      <c r="O3566" s="1">
        <f t="shared" si="167"/>
        <v>101</v>
      </c>
      <c r="P3566" s="5" t="s">
        <v>8270</v>
      </c>
      <c r="Q3566" s="1" t="s">
        <v>8318</v>
      </c>
      <c r="R3566" s="1" t="s">
        <v>8319</v>
      </c>
      <c r="S3566" s="9">
        <f t="shared" si="165"/>
        <v>42236.623252314814</v>
      </c>
      <c r="T3566" s="11">
        <f t="shared" si="166"/>
        <v>42282.666666666672</v>
      </c>
      <c r="U3566" s="12" t="str">
        <f>TEXT(Table1[[#This Row],[Date Created Conversion (Launched at)]],"mmmm")</f>
        <v>August</v>
      </c>
      <c r="V3566" s="12">
        <f>YEAR(Table1[[#This Row],[Date Created Conversion (Launched at)]])</f>
        <v>2015</v>
      </c>
    </row>
    <row r="3567" spans="1:22" ht="43" x14ac:dyDescent="0.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 s="8">
        <v>1420048208</v>
      </c>
      <c r="J3567" s="8">
        <v>1417456208</v>
      </c>
      <c r="K3567" t="b">
        <v>0</v>
      </c>
      <c r="L3567">
        <v>12</v>
      </c>
      <c r="M3567" t="b">
        <v>1</v>
      </c>
      <c r="N3567" s="5">
        <f>Table1[[#This Row],[pledged]]/Table1[[#This Row],[backers_count]]</f>
        <v>97.916666666666671</v>
      </c>
      <c r="O3567" s="1">
        <f t="shared" si="167"/>
        <v>131</v>
      </c>
      <c r="P3567" s="5" t="s">
        <v>8270</v>
      </c>
      <c r="Q3567" s="1" t="s">
        <v>8318</v>
      </c>
      <c r="R3567" s="1" t="s">
        <v>8319</v>
      </c>
      <c r="S3567" s="9">
        <f t="shared" si="165"/>
        <v>41974.743148148147</v>
      </c>
      <c r="T3567" s="11">
        <f t="shared" si="166"/>
        <v>42004.743148148147</v>
      </c>
      <c r="U3567" s="12" t="str">
        <f>TEXT(Table1[[#This Row],[Date Created Conversion (Launched at)]],"mmmm")</f>
        <v>December</v>
      </c>
      <c r="V3567" s="12">
        <f>YEAR(Table1[[#This Row],[Date Created Conversion (Launched at)]])</f>
        <v>2014</v>
      </c>
    </row>
    <row r="3568" spans="1:22" ht="43" x14ac:dyDescent="0.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 s="8">
        <v>1422015083</v>
      </c>
      <c r="J3568" s="8">
        <v>1419423083</v>
      </c>
      <c r="K3568" t="b">
        <v>0</v>
      </c>
      <c r="L3568">
        <v>38</v>
      </c>
      <c r="M3568" t="b">
        <v>1</v>
      </c>
      <c r="N3568" s="5">
        <f>Table1[[#This Row],[pledged]]/Table1[[#This Row],[backers_count]]</f>
        <v>55.131578947368418</v>
      </c>
      <c r="O3568" s="1">
        <f t="shared" si="167"/>
        <v>105</v>
      </c>
      <c r="P3568" s="5" t="s">
        <v>8270</v>
      </c>
      <c r="Q3568" s="1" t="s">
        <v>8318</v>
      </c>
      <c r="R3568" s="1" t="s">
        <v>8319</v>
      </c>
      <c r="S3568" s="9">
        <f t="shared" si="165"/>
        <v>41997.507905092592</v>
      </c>
      <c r="T3568" s="11">
        <f t="shared" si="166"/>
        <v>42027.507905092592</v>
      </c>
      <c r="U3568" s="12" t="str">
        <f>TEXT(Table1[[#This Row],[Date Created Conversion (Launched at)]],"mmmm")</f>
        <v>December</v>
      </c>
      <c r="V3568" s="12">
        <f>YEAR(Table1[[#This Row],[Date Created Conversion (Launched at)]])</f>
        <v>2014</v>
      </c>
    </row>
    <row r="3569" spans="1:22" ht="43" x14ac:dyDescent="0.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 s="8">
        <v>1433964444</v>
      </c>
      <c r="J3569" s="8">
        <v>1431372444</v>
      </c>
      <c r="K3569" t="b">
        <v>0</v>
      </c>
      <c r="L3569">
        <v>41</v>
      </c>
      <c r="M3569" t="b">
        <v>1</v>
      </c>
      <c r="N3569" s="5">
        <f>Table1[[#This Row],[pledged]]/Table1[[#This Row],[backers_count]]</f>
        <v>26.536585365853657</v>
      </c>
      <c r="O3569" s="1">
        <f t="shared" si="167"/>
        <v>109</v>
      </c>
      <c r="P3569" s="5" t="s">
        <v>8270</v>
      </c>
      <c r="Q3569" s="1" t="s">
        <v>8318</v>
      </c>
      <c r="R3569" s="1" t="s">
        <v>8319</v>
      </c>
      <c r="S3569" s="9">
        <f t="shared" si="165"/>
        <v>42135.810694444444</v>
      </c>
      <c r="T3569" s="11">
        <f t="shared" si="166"/>
        <v>42165.810694444444</v>
      </c>
      <c r="U3569" s="12" t="str">
        <f>TEXT(Table1[[#This Row],[Date Created Conversion (Launched at)]],"mmmm")</f>
        <v>May</v>
      </c>
      <c r="V3569" s="12">
        <f>YEAR(Table1[[#This Row],[Date Created Conversion (Launched at)]])</f>
        <v>2015</v>
      </c>
    </row>
    <row r="3570" spans="1:22" ht="43" x14ac:dyDescent="0.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 s="8">
        <v>1410975994</v>
      </c>
      <c r="J3570" s="8">
        <v>1408383994</v>
      </c>
      <c r="K3570" t="b">
        <v>0</v>
      </c>
      <c r="L3570">
        <v>19</v>
      </c>
      <c r="M3570" t="b">
        <v>1</v>
      </c>
      <c r="N3570" s="5">
        <f>Table1[[#This Row],[pledged]]/Table1[[#This Row],[backers_count]]</f>
        <v>58.421052631578945</v>
      </c>
      <c r="O3570" s="1">
        <f t="shared" si="167"/>
        <v>111</v>
      </c>
      <c r="P3570" s="5" t="s">
        <v>8270</v>
      </c>
      <c r="Q3570" s="1" t="s">
        <v>8318</v>
      </c>
      <c r="R3570" s="1" t="s">
        <v>8319</v>
      </c>
      <c r="S3570" s="9">
        <f t="shared" si="165"/>
        <v>41869.740671296298</v>
      </c>
      <c r="T3570" s="11">
        <f t="shared" si="166"/>
        <v>41899.740671296298</v>
      </c>
      <c r="U3570" s="12" t="str">
        <f>TEXT(Table1[[#This Row],[Date Created Conversion (Launched at)]],"mmmm")</f>
        <v>August</v>
      </c>
      <c r="V3570" s="12">
        <f>YEAR(Table1[[#This Row],[Date Created Conversion (Launched at)]])</f>
        <v>2014</v>
      </c>
    </row>
    <row r="3571" spans="1:22" ht="43" x14ac:dyDescent="0.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 s="8">
        <v>1420734696</v>
      </c>
      <c r="J3571" s="8">
        <v>1418142696</v>
      </c>
      <c r="K3571" t="b">
        <v>0</v>
      </c>
      <c r="L3571">
        <v>41</v>
      </c>
      <c r="M3571" t="b">
        <v>1</v>
      </c>
      <c r="N3571" s="5">
        <f>Table1[[#This Row],[pledged]]/Table1[[#This Row],[backers_count]]</f>
        <v>122.53658536585365</v>
      </c>
      <c r="O3571" s="1">
        <f t="shared" si="167"/>
        <v>100</v>
      </c>
      <c r="P3571" s="5" t="s">
        <v>8270</v>
      </c>
      <c r="Q3571" s="1" t="s">
        <v>8318</v>
      </c>
      <c r="R3571" s="1" t="s">
        <v>8319</v>
      </c>
      <c r="S3571" s="9">
        <f t="shared" si="165"/>
        <v>41982.688611111109</v>
      </c>
      <c r="T3571" s="11">
        <f t="shared" si="166"/>
        <v>42012.688611111109</v>
      </c>
      <c r="U3571" s="12" t="str">
        <f>TEXT(Table1[[#This Row],[Date Created Conversion (Launched at)]],"mmmm")</f>
        <v>December</v>
      </c>
      <c r="V3571" s="12">
        <f>YEAR(Table1[[#This Row],[Date Created Conversion (Launched at)]])</f>
        <v>2014</v>
      </c>
    </row>
    <row r="3572" spans="1:22" ht="43" x14ac:dyDescent="0.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 s="8">
        <v>1420009200</v>
      </c>
      <c r="J3572" s="8">
        <v>1417593483</v>
      </c>
      <c r="K3572" t="b">
        <v>0</v>
      </c>
      <c r="L3572">
        <v>26</v>
      </c>
      <c r="M3572" t="b">
        <v>1</v>
      </c>
      <c r="N3572" s="5">
        <f>Table1[[#This Row],[pledged]]/Table1[[#This Row],[backers_count]]</f>
        <v>87.961538461538467</v>
      </c>
      <c r="O3572" s="1">
        <f t="shared" si="167"/>
        <v>114</v>
      </c>
      <c r="P3572" s="5" t="s">
        <v>8270</v>
      </c>
      <c r="Q3572" s="1" t="s">
        <v>8318</v>
      </c>
      <c r="R3572" s="1" t="s">
        <v>8319</v>
      </c>
      <c r="S3572" s="9">
        <f t="shared" si="165"/>
        <v>41976.331979166665</v>
      </c>
      <c r="T3572" s="11">
        <f t="shared" si="166"/>
        <v>42004.291666666672</v>
      </c>
      <c r="U3572" s="12" t="str">
        <f>TEXT(Table1[[#This Row],[Date Created Conversion (Launched at)]],"mmmm")</f>
        <v>December</v>
      </c>
      <c r="V3572" s="12">
        <f>YEAR(Table1[[#This Row],[Date Created Conversion (Launched at)]])</f>
        <v>2014</v>
      </c>
    </row>
    <row r="3573" spans="1:22" ht="43" x14ac:dyDescent="0.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 s="8">
        <v>1414701413</v>
      </c>
      <c r="J3573" s="8">
        <v>1412109413</v>
      </c>
      <c r="K3573" t="b">
        <v>0</v>
      </c>
      <c r="L3573">
        <v>25</v>
      </c>
      <c r="M3573" t="b">
        <v>1</v>
      </c>
      <c r="N3573" s="5">
        <f>Table1[[#This Row],[pledged]]/Table1[[#This Row],[backers_count]]</f>
        <v>73.239999999999995</v>
      </c>
      <c r="O3573" s="1">
        <f t="shared" si="167"/>
        <v>122</v>
      </c>
      <c r="P3573" s="5" t="s">
        <v>8270</v>
      </c>
      <c r="Q3573" s="1" t="s">
        <v>8318</v>
      </c>
      <c r="R3573" s="1" t="s">
        <v>8319</v>
      </c>
      <c r="S3573" s="9">
        <f t="shared" si="165"/>
        <v>41912.858946759261</v>
      </c>
      <c r="T3573" s="11">
        <f t="shared" si="166"/>
        <v>41942.858946759261</v>
      </c>
      <c r="U3573" s="12" t="str">
        <f>TEXT(Table1[[#This Row],[Date Created Conversion (Launched at)]],"mmmm")</f>
        <v>September</v>
      </c>
      <c r="V3573" s="12">
        <f>YEAR(Table1[[#This Row],[Date Created Conversion (Launched at)]])</f>
        <v>2014</v>
      </c>
    </row>
    <row r="3574" spans="1:22" ht="28.7" x14ac:dyDescent="0.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 s="8">
        <v>1434894082</v>
      </c>
      <c r="J3574" s="8">
        <v>1432302082</v>
      </c>
      <c r="K3574" t="b">
        <v>0</v>
      </c>
      <c r="L3574">
        <v>9</v>
      </c>
      <c r="M3574" t="b">
        <v>1</v>
      </c>
      <c r="N3574" s="5">
        <f>Table1[[#This Row],[pledged]]/Table1[[#This Row],[backers_count]]</f>
        <v>55.555555555555557</v>
      </c>
      <c r="O3574" s="1">
        <f t="shared" si="167"/>
        <v>100</v>
      </c>
      <c r="P3574" s="5" t="s">
        <v>8270</v>
      </c>
      <c r="Q3574" s="1" t="s">
        <v>8318</v>
      </c>
      <c r="R3574" s="1" t="s">
        <v>8319</v>
      </c>
      <c r="S3574" s="9">
        <f t="shared" si="165"/>
        <v>42146.570393518516</v>
      </c>
      <c r="T3574" s="11">
        <f t="shared" si="166"/>
        <v>42176.570393518516</v>
      </c>
      <c r="U3574" s="12" t="str">
        <f>TEXT(Table1[[#This Row],[Date Created Conversion (Launched at)]],"mmmm")</f>
        <v>May</v>
      </c>
      <c r="V3574" s="12">
        <f>YEAR(Table1[[#This Row],[Date Created Conversion (Launched at)]])</f>
        <v>2015</v>
      </c>
    </row>
    <row r="3575" spans="1:22" ht="28.7" x14ac:dyDescent="0.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 s="8">
        <v>1415440846</v>
      </c>
      <c r="J3575" s="8">
        <v>1412845246</v>
      </c>
      <c r="K3575" t="b">
        <v>0</v>
      </c>
      <c r="L3575">
        <v>78</v>
      </c>
      <c r="M3575" t="b">
        <v>1</v>
      </c>
      <c r="N3575" s="5">
        <f>Table1[[#This Row],[pledged]]/Table1[[#This Row],[backers_count]]</f>
        <v>39.53846153846154</v>
      </c>
      <c r="O3575" s="1">
        <f t="shared" si="167"/>
        <v>103</v>
      </c>
      <c r="P3575" s="5" t="s">
        <v>8270</v>
      </c>
      <c r="Q3575" s="1" t="s">
        <v>8318</v>
      </c>
      <c r="R3575" s="1" t="s">
        <v>8319</v>
      </c>
      <c r="S3575" s="9">
        <f t="shared" si="165"/>
        <v>41921.375532407408</v>
      </c>
      <c r="T3575" s="11">
        <f t="shared" si="166"/>
        <v>41951.417199074072</v>
      </c>
      <c r="U3575" s="12" t="str">
        <f>TEXT(Table1[[#This Row],[Date Created Conversion (Launched at)]],"mmmm")</f>
        <v>October</v>
      </c>
      <c r="V3575" s="12">
        <f>YEAR(Table1[[#This Row],[Date Created Conversion (Launched at)]])</f>
        <v>2014</v>
      </c>
    </row>
    <row r="3576" spans="1:22" ht="43" x14ac:dyDescent="0.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 s="8">
        <v>1415921848</v>
      </c>
      <c r="J3576" s="8">
        <v>1413326248</v>
      </c>
      <c r="K3576" t="b">
        <v>0</v>
      </c>
      <c r="L3576">
        <v>45</v>
      </c>
      <c r="M3576" t="b">
        <v>1</v>
      </c>
      <c r="N3576" s="5">
        <f>Table1[[#This Row],[pledged]]/Table1[[#This Row],[backers_count]]</f>
        <v>136.77777777777777</v>
      </c>
      <c r="O3576" s="1">
        <f t="shared" si="167"/>
        <v>106</v>
      </c>
      <c r="P3576" s="5" t="s">
        <v>8270</v>
      </c>
      <c r="Q3576" s="1" t="s">
        <v>8318</v>
      </c>
      <c r="R3576" s="1" t="s">
        <v>8319</v>
      </c>
      <c r="S3576" s="9">
        <f t="shared" si="165"/>
        <v>41926.942685185189</v>
      </c>
      <c r="T3576" s="11">
        <f t="shared" si="166"/>
        <v>41956.984351851846</v>
      </c>
      <c r="U3576" s="12" t="str">
        <f>TEXT(Table1[[#This Row],[Date Created Conversion (Launched at)]],"mmmm")</f>
        <v>October</v>
      </c>
      <c r="V3576" s="12">
        <f>YEAR(Table1[[#This Row],[Date Created Conversion (Launched at)]])</f>
        <v>2014</v>
      </c>
    </row>
    <row r="3577" spans="1:22" ht="43" x14ac:dyDescent="0.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 s="8">
        <v>1470887940</v>
      </c>
      <c r="J3577" s="8">
        <v>1468176527</v>
      </c>
      <c r="K3577" t="b">
        <v>0</v>
      </c>
      <c r="L3577">
        <v>102</v>
      </c>
      <c r="M3577" t="b">
        <v>1</v>
      </c>
      <c r="N3577" s="5">
        <f>Table1[[#This Row],[pledged]]/Table1[[#This Row],[backers_count]]</f>
        <v>99.343137254901961</v>
      </c>
      <c r="O3577" s="1">
        <f t="shared" si="167"/>
        <v>101</v>
      </c>
      <c r="P3577" s="5" t="s">
        <v>8270</v>
      </c>
      <c r="Q3577" s="1" t="s">
        <v>8318</v>
      </c>
      <c r="R3577" s="1" t="s">
        <v>8319</v>
      </c>
      <c r="S3577" s="9">
        <f t="shared" si="165"/>
        <v>42561.783877314811</v>
      </c>
      <c r="T3577" s="11">
        <f t="shared" si="166"/>
        <v>42593.165972222225</v>
      </c>
      <c r="U3577" s="12" t="str">
        <f>TEXT(Table1[[#This Row],[Date Created Conversion (Launched at)]],"mmmm")</f>
        <v>July</v>
      </c>
      <c r="V3577" s="12">
        <f>YEAR(Table1[[#This Row],[Date Created Conversion (Launched at)]])</f>
        <v>2016</v>
      </c>
    </row>
    <row r="3578" spans="1:22" ht="43" x14ac:dyDescent="0.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 s="8">
        <v>1480947054</v>
      </c>
      <c r="J3578" s="8">
        <v>1475759454</v>
      </c>
      <c r="K3578" t="b">
        <v>0</v>
      </c>
      <c r="L3578">
        <v>5</v>
      </c>
      <c r="M3578" t="b">
        <v>1</v>
      </c>
      <c r="N3578" s="5">
        <f>Table1[[#This Row],[pledged]]/Table1[[#This Row],[backers_count]]</f>
        <v>20</v>
      </c>
      <c r="O3578" s="1">
        <f t="shared" si="167"/>
        <v>100</v>
      </c>
      <c r="P3578" s="5" t="s">
        <v>8270</v>
      </c>
      <c r="Q3578" s="1" t="s">
        <v>8318</v>
      </c>
      <c r="R3578" s="1" t="s">
        <v>8319</v>
      </c>
      <c r="S3578" s="9">
        <f t="shared" si="165"/>
        <v>42649.54923611111</v>
      </c>
      <c r="T3578" s="11">
        <f t="shared" si="166"/>
        <v>42709.590902777782</v>
      </c>
      <c r="U3578" s="12" t="str">
        <f>TEXT(Table1[[#This Row],[Date Created Conversion (Launched at)]],"mmmm")</f>
        <v>October</v>
      </c>
      <c r="V3578" s="12">
        <f>YEAR(Table1[[#This Row],[Date Created Conversion (Launched at)]])</f>
        <v>2016</v>
      </c>
    </row>
    <row r="3579" spans="1:22" ht="43" x14ac:dyDescent="0.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 s="8">
        <v>1430029680</v>
      </c>
      <c r="J3579" s="8">
        <v>1427741583</v>
      </c>
      <c r="K3579" t="b">
        <v>0</v>
      </c>
      <c r="L3579">
        <v>27</v>
      </c>
      <c r="M3579" t="b">
        <v>1</v>
      </c>
      <c r="N3579" s="5">
        <f>Table1[[#This Row],[pledged]]/Table1[[#This Row],[backers_count]]</f>
        <v>28.888888888888889</v>
      </c>
      <c r="O3579" s="1">
        <f t="shared" si="167"/>
        <v>130</v>
      </c>
      <c r="P3579" s="5" t="s">
        <v>8270</v>
      </c>
      <c r="Q3579" s="1" t="s">
        <v>8318</v>
      </c>
      <c r="R3579" s="1" t="s">
        <v>8319</v>
      </c>
      <c r="S3579" s="9">
        <f t="shared" si="165"/>
        <v>42093.786840277782</v>
      </c>
      <c r="T3579" s="11">
        <f t="shared" si="166"/>
        <v>42120.26944444445</v>
      </c>
      <c r="U3579" s="12" t="str">
        <f>TEXT(Table1[[#This Row],[Date Created Conversion (Launched at)]],"mmmm")</f>
        <v>March</v>
      </c>
      <c r="V3579" s="12">
        <f>YEAR(Table1[[#This Row],[Date Created Conversion (Launched at)]])</f>
        <v>2015</v>
      </c>
    </row>
    <row r="3580" spans="1:22" ht="43" x14ac:dyDescent="0.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 s="8">
        <v>1462037777</v>
      </c>
      <c r="J3580" s="8">
        <v>1459445777</v>
      </c>
      <c r="K3580" t="b">
        <v>0</v>
      </c>
      <c r="L3580">
        <v>37</v>
      </c>
      <c r="M3580" t="b">
        <v>1</v>
      </c>
      <c r="N3580" s="5">
        <f>Table1[[#This Row],[pledged]]/Table1[[#This Row],[backers_count]]</f>
        <v>40.545945945945945</v>
      </c>
      <c r="O3580" s="1">
        <f t="shared" si="167"/>
        <v>100</v>
      </c>
      <c r="P3580" s="5" t="s">
        <v>8270</v>
      </c>
      <c r="Q3580" s="1" t="s">
        <v>8318</v>
      </c>
      <c r="R3580" s="1" t="s">
        <v>8319</v>
      </c>
      <c r="S3580" s="9">
        <f t="shared" si="165"/>
        <v>42460.733530092592</v>
      </c>
      <c r="T3580" s="11">
        <f t="shared" si="166"/>
        <v>42490.733530092592</v>
      </c>
      <c r="U3580" s="12" t="str">
        <f>TEXT(Table1[[#This Row],[Date Created Conversion (Launched at)]],"mmmm")</f>
        <v>March</v>
      </c>
      <c r="V3580" s="12">
        <f>YEAR(Table1[[#This Row],[Date Created Conversion (Launched at)]])</f>
        <v>2016</v>
      </c>
    </row>
    <row r="3581" spans="1:22" ht="43" x14ac:dyDescent="0.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 s="8">
        <v>1459444656</v>
      </c>
      <c r="J3581" s="8">
        <v>1456856256</v>
      </c>
      <c r="K3581" t="b">
        <v>0</v>
      </c>
      <c r="L3581">
        <v>14</v>
      </c>
      <c r="M3581" t="b">
        <v>1</v>
      </c>
      <c r="N3581" s="5">
        <f>Table1[[#This Row],[pledged]]/Table1[[#This Row],[backers_count]]</f>
        <v>35.714285714285715</v>
      </c>
      <c r="O3581" s="1">
        <f t="shared" si="167"/>
        <v>100</v>
      </c>
      <c r="P3581" s="5" t="s">
        <v>8270</v>
      </c>
      <c r="Q3581" s="1" t="s">
        <v>8318</v>
      </c>
      <c r="R3581" s="1" t="s">
        <v>8319</v>
      </c>
      <c r="S3581" s="9">
        <f t="shared" si="165"/>
        <v>42430.762222222227</v>
      </c>
      <c r="T3581" s="11">
        <f t="shared" si="166"/>
        <v>42460.720555555556</v>
      </c>
      <c r="U3581" s="12" t="str">
        <f>TEXT(Table1[[#This Row],[Date Created Conversion (Launched at)]],"mmmm")</f>
        <v>March</v>
      </c>
      <c r="V3581" s="12">
        <f>YEAR(Table1[[#This Row],[Date Created Conversion (Launched at)]])</f>
        <v>2016</v>
      </c>
    </row>
    <row r="3582" spans="1:22" ht="43" x14ac:dyDescent="0.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 s="8">
        <v>1425185940</v>
      </c>
      <c r="J3582" s="8">
        <v>1421900022</v>
      </c>
      <c r="K3582" t="b">
        <v>0</v>
      </c>
      <c r="L3582">
        <v>27</v>
      </c>
      <c r="M3582" t="b">
        <v>1</v>
      </c>
      <c r="N3582" s="5">
        <f>Table1[[#This Row],[pledged]]/Table1[[#This Row],[backers_count]]</f>
        <v>37.962962962962962</v>
      </c>
      <c r="O3582" s="1">
        <f t="shared" si="167"/>
        <v>114</v>
      </c>
      <c r="P3582" s="5" t="s">
        <v>8270</v>
      </c>
      <c r="Q3582" s="1" t="s">
        <v>8318</v>
      </c>
      <c r="R3582" s="1" t="s">
        <v>8319</v>
      </c>
      <c r="S3582" s="9">
        <f t="shared" si="165"/>
        <v>42026.176180555558</v>
      </c>
      <c r="T3582" s="11">
        <f t="shared" si="166"/>
        <v>42064.207638888889</v>
      </c>
      <c r="U3582" s="12" t="str">
        <f>TEXT(Table1[[#This Row],[Date Created Conversion (Launched at)]],"mmmm")</f>
        <v>January</v>
      </c>
      <c r="V3582" s="12">
        <f>YEAR(Table1[[#This Row],[Date Created Conversion (Launched at)]])</f>
        <v>2015</v>
      </c>
    </row>
    <row r="3583" spans="1:22" ht="43" x14ac:dyDescent="0.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 s="8">
        <v>1406719110</v>
      </c>
      <c r="J3583" s="8">
        <v>1405509510</v>
      </c>
      <c r="K3583" t="b">
        <v>0</v>
      </c>
      <c r="L3583">
        <v>45</v>
      </c>
      <c r="M3583" t="b">
        <v>1</v>
      </c>
      <c r="N3583" s="5">
        <f>Table1[[#This Row],[pledged]]/Table1[[#This Row],[backers_count]]</f>
        <v>33.333333333333336</v>
      </c>
      <c r="O3583" s="1">
        <f t="shared" si="167"/>
        <v>100</v>
      </c>
      <c r="P3583" s="5" t="s">
        <v>8270</v>
      </c>
      <c r="Q3583" s="1" t="s">
        <v>8318</v>
      </c>
      <c r="R3583" s="1" t="s">
        <v>8319</v>
      </c>
      <c r="S3583" s="9">
        <f t="shared" si="165"/>
        <v>41836.471180555556</v>
      </c>
      <c r="T3583" s="11">
        <f t="shared" si="166"/>
        <v>41850.471180555556</v>
      </c>
      <c r="U3583" s="12" t="str">
        <f>TEXT(Table1[[#This Row],[Date Created Conversion (Launched at)]],"mmmm")</f>
        <v>July</v>
      </c>
      <c r="V3583" s="12">
        <f>YEAR(Table1[[#This Row],[Date Created Conversion (Launched at)]])</f>
        <v>2014</v>
      </c>
    </row>
    <row r="3584" spans="1:22" ht="43" x14ac:dyDescent="0.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 s="8">
        <v>1459822682</v>
      </c>
      <c r="J3584" s="8">
        <v>1458613082</v>
      </c>
      <c r="K3584" t="b">
        <v>0</v>
      </c>
      <c r="L3584">
        <v>49</v>
      </c>
      <c r="M3584" t="b">
        <v>1</v>
      </c>
      <c r="N3584" s="5">
        <f>Table1[[#This Row],[pledged]]/Table1[[#This Row],[backers_count]]</f>
        <v>58.571428571428569</v>
      </c>
      <c r="O3584" s="1">
        <f t="shared" si="167"/>
        <v>287</v>
      </c>
      <c r="P3584" s="5" t="s">
        <v>8270</v>
      </c>
      <c r="Q3584" s="1" t="s">
        <v>8318</v>
      </c>
      <c r="R3584" s="1" t="s">
        <v>8319</v>
      </c>
      <c r="S3584" s="9">
        <f t="shared" si="165"/>
        <v>42451.095856481479</v>
      </c>
      <c r="T3584" s="11">
        <f t="shared" si="166"/>
        <v>42465.095856481479</v>
      </c>
      <c r="U3584" s="12" t="str">
        <f>TEXT(Table1[[#This Row],[Date Created Conversion (Launched at)]],"mmmm")</f>
        <v>March</v>
      </c>
      <c r="V3584" s="12">
        <f>YEAR(Table1[[#This Row],[Date Created Conversion (Launched at)]])</f>
        <v>2016</v>
      </c>
    </row>
    <row r="3585" spans="1:22" ht="43" x14ac:dyDescent="0.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 s="8">
        <v>1460970805</v>
      </c>
      <c r="J3585" s="8">
        <v>1455790405</v>
      </c>
      <c r="K3585" t="b">
        <v>0</v>
      </c>
      <c r="L3585">
        <v>24</v>
      </c>
      <c r="M3585" t="b">
        <v>1</v>
      </c>
      <c r="N3585" s="5">
        <f>Table1[[#This Row],[pledged]]/Table1[[#This Row],[backers_count]]</f>
        <v>135.625</v>
      </c>
      <c r="O3585" s="1">
        <f t="shared" si="167"/>
        <v>109</v>
      </c>
      <c r="P3585" s="5" t="s">
        <v>8270</v>
      </c>
      <c r="Q3585" s="1" t="s">
        <v>8318</v>
      </c>
      <c r="R3585" s="1" t="s">
        <v>8319</v>
      </c>
      <c r="S3585" s="9">
        <f t="shared" si="165"/>
        <v>42418.425983796296</v>
      </c>
      <c r="T3585" s="11">
        <f t="shared" si="166"/>
        <v>42478.384317129632</v>
      </c>
      <c r="U3585" s="12" t="str">
        <f>TEXT(Table1[[#This Row],[Date Created Conversion (Launched at)]],"mmmm")</f>
        <v>February</v>
      </c>
      <c r="V3585" s="12">
        <f>YEAR(Table1[[#This Row],[Date Created Conversion (Launched at)]])</f>
        <v>2016</v>
      </c>
    </row>
    <row r="3586" spans="1:22" ht="86" x14ac:dyDescent="0.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 s="8">
        <v>1436772944</v>
      </c>
      <c r="J3586" s="8">
        <v>1434180944</v>
      </c>
      <c r="K3586" t="b">
        <v>0</v>
      </c>
      <c r="L3586">
        <v>112</v>
      </c>
      <c r="M3586" t="b">
        <v>1</v>
      </c>
      <c r="N3586" s="5">
        <f>Table1[[#This Row],[pledged]]/Table1[[#This Row],[backers_count]]</f>
        <v>30.9375</v>
      </c>
      <c r="O3586" s="1">
        <f t="shared" si="167"/>
        <v>116</v>
      </c>
      <c r="P3586" s="5" t="s">
        <v>8270</v>
      </c>
      <c r="Q3586" s="1" t="s">
        <v>8318</v>
      </c>
      <c r="R3586" s="1" t="s">
        <v>8319</v>
      </c>
      <c r="S3586" s="9">
        <f t="shared" ref="S3586:S3649" si="168">(J3586/86400)+DATE(1970,1,1)</f>
        <v>42168.316481481481</v>
      </c>
      <c r="T3586" s="11">
        <f t="shared" ref="T3586:T3649" si="169">(I3586/86400)+DATE(1970,1,1)</f>
        <v>42198.316481481481</v>
      </c>
      <c r="U3586" s="12" t="str">
        <f>TEXT(Table1[[#This Row],[Date Created Conversion (Launched at)]],"mmmm")</f>
        <v>June</v>
      </c>
      <c r="V3586" s="12">
        <f>YEAR(Table1[[#This Row],[Date Created Conversion (Launched at)]])</f>
        <v>2015</v>
      </c>
    </row>
    <row r="3587" spans="1:22" ht="43" x14ac:dyDescent="0.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 s="8">
        <v>1419181890</v>
      </c>
      <c r="J3587" s="8">
        <v>1416589890</v>
      </c>
      <c r="K3587" t="b">
        <v>0</v>
      </c>
      <c r="L3587">
        <v>23</v>
      </c>
      <c r="M3587" t="b">
        <v>1</v>
      </c>
      <c r="N3587" s="5">
        <f>Table1[[#This Row],[pledged]]/Table1[[#This Row],[backers_count]]</f>
        <v>176.08695652173913</v>
      </c>
      <c r="O3587" s="1">
        <f t="shared" ref="O3587:O3650" si="170">ROUND(($E3587/$D3587)*100,0)</f>
        <v>119</v>
      </c>
      <c r="P3587" s="5" t="s">
        <v>8270</v>
      </c>
      <c r="Q3587" s="1" t="s">
        <v>8318</v>
      </c>
      <c r="R3587" s="1" t="s">
        <v>8319</v>
      </c>
      <c r="S3587" s="9">
        <f t="shared" si="168"/>
        <v>41964.716319444444</v>
      </c>
      <c r="T3587" s="11">
        <f t="shared" si="169"/>
        <v>41994.716319444444</v>
      </c>
      <c r="U3587" s="12" t="str">
        <f>TEXT(Table1[[#This Row],[Date Created Conversion (Launched at)]],"mmmm")</f>
        <v>November</v>
      </c>
      <c r="V3587" s="12">
        <f>YEAR(Table1[[#This Row],[Date Created Conversion (Launched at)]])</f>
        <v>2014</v>
      </c>
    </row>
    <row r="3588" spans="1:22" x14ac:dyDescent="0.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 s="8">
        <v>1474649070</v>
      </c>
      <c r="J3588" s="8">
        <v>1469465070</v>
      </c>
      <c r="K3588" t="b">
        <v>0</v>
      </c>
      <c r="L3588">
        <v>54</v>
      </c>
      <c r="M3588" t="b">
        <v>1</v>
      </c>
      <c r="N3588" s="5">
        <f>Table1[[#This Row],[pledged]]/Table1[[#This Row],[backers_count]]</f>
        <v>151.9814814814815</v>
      </c>
      <c r="O3588" s="1">
        <f t="shared" si="170"/>
        <v>109</v>
      </c>
      <c r="P3588" s="5" t="s">
        <v>8270</v>
      </c>
      <c r="Q3588" s="1" t="s">
        <v>8318</v>
      </c>
      <c r="R3588" s="1" t="s">
        <v>8319</v>
      </c>
      <c r="S3588" s="9">
        <f t="shared" si="168"/>
        <v>42576.697569444441</v>
      </c>
      <c r="T3588" s="11">
        <f t="shared" si="169"/>
        <v>42636.697569444441</v>
      </c>
      <c r="U3588" s="12" t="str">
        <f>TEXT(Table1[[#This Row],[Date Created Conversion (Launched at)]],"mmmm")</f>
        <v>July</v>
      </c>
      <c r="V3588" s="12">
        <f>YEAR(Table1[[#This Row],[Date Created Conversion (Launched at)]])</f>
        <v>2016</v>
      </c>
    </row>
    <row r="3589" spans="1:22" ht="43" x14ac:dyDescent="0.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 s="8">
        <v>1467054000</v>
      </c>
      <c r="J3589" s="8">
        <v>1463144254</v>
      </c>
      <c r="K3589" t="b">
        <v>0</v>
      </c>
      <c r="L3589">
        <v>28</v>
      </c>
      <c r="M3589" t="b">
        <v>1</v>
      </c>
      <c r="N3589" s="5">
        <f>Table1[[#This Row],[pledged]]/Table1[[#This Row],[backers_count]]</f>
        <v>22.607142857142858</v>
      </c>
      <c r="O3589" s="1">
        <f t="shared" si="170"/>
        <v>127</v>
      </c>
      <c r="P3589" s="5" t="s">
        <v>8270</v>
      </c>
      <c r="Q3589" s="1" t="s">
        <v>8318</v>
      </c>
      <c r="R3589" s="1" t="s">
        <v>8319</v>
      </c>
      <c r="S3589" s="9">
        <f t="shared" si="168"/>
        <v>42503.539976851855</v>
      </c>
      <c r="T3589" s="11">
        <f t="shared" si="169"/>
        <v>42548.791666666672</v>
      </c>
      <c r="U3589" s="12" t="str">
        <f>TEXT(Table1[[#This Row],[Date Created Conversion (Launched at)]],"mmmm")</f>
        <v>May</v>
      </c>
      <c r="V3589" s="12">
        <f>YEAR(Table1[[#This Row],[Date Created Conversion (Launched at)]])</f>
        <v>2016</v>
      </c>
    </row>
    <row r="3590" spans="1:22" ht="43" x14ac:dyDescent="0.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 s="8">
        <v>1430348400</v>
      </c>
      <c r="J3590" s="8">
        <v>1428436410</v>
      </c>
      <c r="K3590" t="b">
        <v>0</v>
      </c>
      <c r="L3590">
        <v>11</v>
      </c>
      <c r="M3590" t="b">
        <v>1</v>
      </c>
      <c r="N3590" s="5">
        <f>Table1[[#This Row],[pledged]]/Table1[[#This Row],[backers_count]]</f>
        <v>18.272727272727273</v>
      </c>
      <c r="O3590" s="1">
        <f t="shared" si="170"/>
        <v>101</v>
      </c>
      <c r="P3590" s="5" t="s">
        <v>8270</v>
      </c>
      <c r="Q3590" s="1" t="s">
        <v>8318</v>
      </c>
      <c r="R3590" s="1" t="s">
        <v>8319</v>
      </c>
      <c r="S3590" s="9">
        <f t="shared" si="168"/>
        <v>42101.828819444447</v>
      </c>
      <c r="T3590" s="11">
        <f t="shared" si="169"/>
        <v>42123.958333333328</v>
      </c>
      <c r="U3590" s="12" t="str">
        <f>TEXT(Table1[[#This Row],[Date Created Conversion (Launched at)]],"mmmm")</f>
        <v>April</v>
      </c>
      <c r="V3590" s="12">
        <f>YEAR(Table1[[#This Row],[Date Created Conversion (Launched at)]])</f>
        <v>2015</v>
      </c>
    </row>
    <row r="3591" spans="1:22" ht="43" x14ac:dyDescent="0.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 s="8">
        <v>1432654347</v>
      </c>
      <c r="J3591" s="8">
        <v>1430494347</v>
      </c>
      <c r="K3591" t="b">
        <v>0</v>
      </c>
      <c r="L3591">
        <v>62</v>
      </c>
      <c r="M3591" t="b">
        <v>1</v>
      </c>
      <c r="N3591" s="5">
        <f>Table1[[#This Row],[pledged]]/Table1[[#This Row],[backers_count]]</f>
        <v>82.258064516129039</v>
      </c>
      <c r="O3591" s="1">
        <f t="shared" si="170"/>
        <v>128</v>
      </c>
      <c r="P3591" s="5" t="s">
        <v>8270</v>
      </c>
      <c r="Q3591" s="1" t="s">
        <v>8318</v>
      </c>
      <c r="R3591" s="1" t="s">
        <v>8319</v>
      </c>
      <c r="S3591" s="9">
        <f t="shared" si="168"/>
        <v>42125.647534722222</v>
      </c>
      <c r="T3591" s="11">
        <f t="shared" si="169"/>
        <v>42150.647534722222</v>
      </c>
      <c r="U3591" s="12" t="str">
        <f>TEXT(Table1[[#This Row],[Date Created Conversion (Launched at)]],"mmmm")</f>
        <v>May</v>
      </c>
      <c r="V3591" s="12">
        <f>YEAR(Table1[[#This Row],[Date Created Conversion (Launched at)]])</f>
        <v>2015</v>
      </c>
    </row>
    <row r="3592" spans="1:22" ht="43" x14ac:dyDescent="0.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 s="8">
        <v>1413792034</v>
      </c>
      <c r="J3592" s="8">
        <v>1411200034</v>
      </c>
      <c r="K3592" t="b">
        <v>0</v>
      </c>
      <c r="L3592">
        <v>73</v>
      </c>
      <c r="M3592" t="b">
        <v>1</v>
      </c>
      <c r="N3592" s="5">
        <f>Table1[[#This Row],[pledged]]/Table1[[#This Row],[backers_count]]</f>
        <v>68.534246575342465</v>
      </c>
      <c r="O3592" s="1">
        <f t="shared" si="170"/>
        <v>100</v>
      </c>
      <c r="P3592" s="5" t="s">
        <v>8270</v>
      </c>
      <c r="Q3592" s="1" t="s">
        <v>8318</v>
      </c>
      <c r="R3592" s="1" t="s">
        <v>8319</v>
      </c>
      <c r="S3592" s="9">
        <f t="shared" si="168"/>
        <v>41902.333726851852</v>
      </c>
      <c r="T3592" s="11">
        <f t="shared" si="169"/>
        <v>41932.333726851852</v>
      </c>
      <c r="U3592" s="12" t="str">
        <f>TEXT(Table1[[#This Row],[Date Created Conversion (Launched at)]],"mmmm")</f>
        <v>September</v>
      </c>
      <c r="V3592" s="12">
        <f>YEAR(Table1[[#This Row],[Date Created Conversion (Launched at)]])</f>
        <v>2014</v>
      </c>
    </row>
    <row r="3593" spans="1:22" ht="43" x14ac:dyDescent="0.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 s="8">
        <v>1422075540</v>
      </c>
      <c r="J3593" s="8">
        <v>1419979544</v>
      </c>
      <c r="K3593" t="b">
        <v>0</v>
      </c>
      <c r="L3593">
        <v>18</v>
      </c>
      <c r="M3593" t="b">
        <v>1</v>
      </c>
      <c r="N3593" s="5">
        <f>Table1[[#This Row],[pledged]]/Table1[[#This Row],[backers_count]]</f>
        <v>68.055555555555557</v>
      </c>
      <c r="O3593" s="1">
        <f t="shared" si="170"/>
        <v>175</v>
      </c>
      <c r="P3593" s="5" t="s">
        <v>8270</v>
      </c>
      <c r="Q3593" s="1" t="s">
        <v>8318</v>
      </c>
      <c r="R3593" s="1" t="s">
        <v>8319</v>
      </c>
      <c r="S3593" s="9">
        <f t="shared" si="168"/>
        <v>42003.948425925926</v>
      </c>
      <c r="T3593" s="11">
        <f t="shared" si="169"/>
        <v>42028.207638888889</v>
      </c>
      <c r="U3593" s="12" t="str">
        <f>TEXT(Table1[[#This Row],[Date Created Conversion (Launched at)]],"mmmm")</f>
        <v>December</v>
      </c>
      <c r="V3593" s="12">
        <f>YEAR(Table1[[#This Row],[Date Created Conversion (Launched at)]])</f>
        <v>2014</v>
      </c>
    </row>
    <row r="3594" spans="1:22" ht="43" x14ac:dyDescent="0.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 s="8">
        <v>1423630740</v>
      </c>
      <c r="J3594" s="8">
        <v>1418673307</v>
      </c>
      <c r="K3594" t="b">
        <v>0</v>
      </c>
      <c r="L3594">
        <v>35</v>
      </c>
      <c r="M3594" t="b">
        <v>1</v>
      </c>
      <c r="N3594" s="5">
        <f>Table1[[#This Row],[pledged]]/Table1[[#This Row],[backers_count]]</f>
        <v>72.714285714285708</v>
      </c>
      <c r="O3594" s="1">
        <f t="shared" si="170"/>
        <v>127</v>
      </c>
      <c r="P3594" s="5" t="s">
        <v>8270</v>
      </c>
      <c r="Q3594" s="1" t="s">
        <v>8318</v>
      </c>
      <c r="R3594" s="1" t="s">
        <v>8319</v>
      </c>
      <c r="S3594" s="9">
        <f t="shared" si="168"/>
        <v>41988.829942129625</v>
      </c>
      <c r="T3594" s="11">
        <f t="shared" si="169"/>
        <v>42046.207638888889</v>
      </c>
      <c r="U3594" s="12" t="str">
        <f>TEXT(Table1[[#This Row],[Date Created Conversion (Launched at)]],"mmmm")</f>
        <v>December</v>
      </c>
      <c r="V3594" s="12">
        <f>YEAR(Table1[[#This Row],[Date Created Conversion (Launched at)]])</f>
        <v>2014</v>
      </c>
    </row>
    <row r="3595" spans="1:22" ht="43" x14ac:dyDescent="0.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 s="8">
        <v>1420489560</v>
      </c>
      <c r="J3595" s="8">
        <v>1417469639</v>
      </c>
      <c r="K3595" t="b">
        <v>0</v>
      </c>
      <c r="L3595">
        <v>43</v>
      </c>
      <c r="M3595" t="b">
        <v>1</v>
      </c>
      <c r="N3595" s="5">
        <f>Table1[[#This Row],[pledged]]/Table1[[#This Row],[backers_count]]</f>
        <v>77.186046511627907</v>
      </c>
      <c r="O3595" s="1">
        <f t="shared" si="170"/>
        <v>111</v>
      </c>
      <c r="P3595" s="5" t="s">
        <v>8270</v>
      </c>
      <c r="Q3595" s="1" t="s">
        <v>8318</v>
      </c>
      <c r="R3595" s="1" t="s">
        <v>8319</v>
      </c>
      <c r="S3595" s="9">
        <f t="shared" si="168"/>
        <v>41974.898599537039</v>
      </c>
      <c r="T3595" s="11">
        <f t="shared" si="169"/>
        <v>42009.851388888885</v>
      </c>
      <c r="U3595" s="12" t="str">
        <f>TEXT(Table1[[#This Row],[Date Created Conversion (Launched at)]],"mmmm")</f>
        <v>December</v>
      </c>
      <c r="V3595" s="12">
        <f>YEAR(Table1[[#This Row],[Date Created Conversion (Launched at)]])</f>
        <v>2014</v>
      </c>
    </row>
    <row r="3596" spans="1:22" ht="43" x14ac:dyDescent="0.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 s="8">
        <v>1472952982</v>
      </c>
      <c r="J3596" s="8">
        <v>1470792982</v>
      </c>
      <c r="K3596" t="b">
        <v>0</v>
      </c>
      <c r="L3596">
        <v>36</v>
      </c>
      <c r="M3596" t="b">
        <v>1</v>
      </c>
      <c r="N3596" s="5">
        <f>Table1[[#This Row],[pledged]]/Table1[[#This Row],[backers_count]]</f>
        <v>55.972222222222221</v>
      </c>
      <c r="O3596" s="1">
        <f t="shared" si="170"/>
        <v>126</v>
      </c>
      <c r="P3596" s="5" t="s">
        <v>8270</v>
      </c>
      <c r="Q3596" s="1" t="s">
        <v>8318</v>
      </c>
      <c r="R3596" s="1" t="s">
        <v>8319</v>
      </c>
      <c r="S3596" s="9">
        <f t="shared" si="168"/>
        <v>42592.066921296297</v>
      </c>
      <c r="T3596" s="11">
        <f t="shared" si="169"/>
        <v>42617.066921296297</v>
      </c>
      <c r="U3596" s="12" t="str">
        <f>TEXT(Table1[[#This Row],[Date Created Conversion (Launched at)]],"mmmm")</f>
        <v>August</v>
      </c>
      <c r="V3596" s="12">
        <f>YEAR(Table1[[#This Row],[Date Created Conversion (Launched at)]])</f>
        <v>2016</v>
      </c>
    </row>
    <row r="3597" spans="1:22" ht="28.7" x14ac:dyDescent="0.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 s="8">
        <v>1426229940</v>
      </c>
      <c r="J3597" s="8">
        <v>1423959123</v>
      </c>
      <c r="K3597" t="b">
        <v>0</v>
      </c>
      <c r="L3597">
        <v>62</v>
      </c>
      <c r="M3597" t="b">
        <v>1</v>
      </c>
      <c r="N3597" s="5">
        <f>Table1[[#This Row],[pledged]]/Table1[[#This Row],[backers_count]]</f>
        <v>49.693548387096776</v>
      </c>
      <c r="O3597" s="1">
        <f t="shared" si="170"/>
        <v>119</v>
      </c>
      <c r="P3597" s="5" t="s">
        <v>8270</v>
      </c>
      <c r="Q3597" s="1" t="s">
        <v>8318</v>
      </c>
      <c r="R3597" s="1" t="s">
        <v>8319</v>
      </c>
      <c r="S3597" s="9">
        <f t="shared" si="168"/>
        <v>42050.008368055554</v>
      </c>
      <c r="T3597" s="11">
        <f t="shared" si="169"/>
        <v>42076.290972222225</v>
      </c>
      <c r="U3597" s="12" t="str">
        <f>TEXT(Table1[[#This Row],[Date Created Conversion (Launched at)]],"mmmm")</f>
        <v>February</v>
      </c>
      <c r="V3597" s="12">
        <f>YEAR(Table1[[#This Row],[Date Created Conversion (Launched at)]])</f>
        <v>2015</v>
      </c>
    </row>
    <row r="3598" spans="1:22" ht="43" x14ac:dyDescent="0.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 s="8">
        <v>1409072982</v>
      </c>
      <c r="J3598" s="8">
        <v>1407258582</v>
      </c>
      <c r="K3598" t="b">
        <v>0</v>
      </c>
      <c r="L3598">
        <v>15</v>
      </c>
      <c r="M3598" t="b">
        <v>1</v>
      </c>
      <c r="N3598" s="5">
        <f>Table1[[#This Row],[pledged]]/Table1[[#This Row],[backers_count]]</f>
        <v>79</v>
      </c>
      <c r="O3598" s="1">
        <f t="shared" si="170"/>
        <v>108</v>
      </c>
      <c r="P3598" s="5" t="s">
        <v>8270</v>
      </c>
      <c r="Q3598" s="1" t="s">
        <v>8318</v>
      </c>
      <c r="R3598" s="1" t="s">
        <v>8319</v>
      </c>
      <c r="S3598" s="9">
        <f t="shared" si="168"/>
        <v>41856.715069444443</v>
      </c>
      <c r="T3598" s="11">
        <f t="shared" si="169"/>
        <v>41877.715069444443</v>
      </c>
      <c r="U3598" s="12" t="str">
        <f>TEXT(Table1[[#This Row],[Date Created Conversion (Launched at)]],"mmmm")</f>
        <v>August</v>
      </c>
      <c r="V3598" s="12">
        <f>YEAR(Table1[[#This Row],[Date Created Conversion (Launched at)]])</f>
        <v>2014</v>
      </c>
    </row>
    <row r="3599" spans="1:22" ht="28.7" x14ac:dyDescent="0.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 s="8">
        <v>1456984740</v>
      </c>
      <c r="J3599" s="8">
        <v>1455717790</v>
      </c>
      <c r="K3599" t="b">
        <v>0</v>
      </c>
      <c r="L3599">
        <v>33</v>
      </c>
      <c r="M3599" t="b">
        <v>1</v>
      </c>
      <c r="N3599" s="5">
        <f>Table1[[#This Row],[pledged]]/Table1[[#This Row],[backers_count]]</f>
        <v>77.727272727272734</v>
      </c>
      <c r="O3599" s="1">
        <f t="shared" si="170"/>
        <v>103</v>
      </c>
      <c r="P3599" s="5" t="s">
        <v>8270</v>
      </c>
      <c r="Q3599" s="1" t="s">
        <v>8318</v>
      </c>
      <c r="R3599" s="1" t="s">
        <v>8319</v>
      </c>
      <c r="S3599" s="9">
        <f t="shared" si="168"/>
        <v>42417.585532407407</v>
      </c>
      <c r="T3599" s="11">
        <f t="shared" si="169"/>
        <v>42432.249305555553</v>
      </c>
      <c r="U3599" s="12" t="str">
        <f>TEXT(Table1[[#This Row],[Date Created Conversion (Launched at)]],"mmmm")</f>
        <v>February</v>
      </c>
      <c r="V3599" s="12">
        <f>YEAR(Table1[[#This Row],[Date Created Conversion (Launched at)]])</f>
        <v>2016</v>
      </c>
    </row>
    <row r="3600" spans="1:22" ht="43" x14ac:dyDescent="0.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 s="8">
        <v>1409720340</v>
      </c>
      <c r="J3600" s="8">
        <v>1408129822</v>
      </c>
      <c r="K3600" t="b">
        <v>0</v>
      </c>
      <c r="L3600">
        <v>27</v>
      </c>
      <c r="M3600" t="b">
        <v>1</v>
      </c>
      <c r="N3600" s="5">
        <f>Table1[[#This Row],[pledged]]/Table1[[#This Row],[backers_count]]</f>
        <v>40.777777777777779</v>
      </c>
      <c r="O3600" s="1">
        <f t="shared" si="170"/>
        <v>110</v>
      </c>
      <c r="P3600" s="5" t="s">
        <v>8270</v>
      </c>
      <c r="Q3600" s="1" t="s">
        <v>8318</v>
      </c>
      <c r="R3600" s="1" t="s">
        <v>8319</v>
      </c>
      <c r="S3600" s="9">
        <f t="shared" si="168"/>
        <v>41866.79886574074</v>
      </c>
      <c r="T3600" s="11">
        <f t="shared" si="169"/>
        <v>41885.207638888889</v>
      </c>
      <c r="U3600" s="12" t="str">
        <f>TEXT(Table1[[#This Row],[Date Created Conversion (Launched at)]],"mmmm")</f>
        <v>August</v>
      </c>
      <c r="V3600" s="12">
        <f>YEAR(Table1[[#This Row],[Date Created Conversion (Launched at)]])</f>
        <v>2014</v>
      </c>
    </row>
    <row r="3601" spans="1:22" ht="43" x14ac:dyDescent="0.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 s="8">
        <v>1440892800</v>
      </c>
      <c r="J3601" s="8">
        <v>1438715077</v>
      </c>
      <c r="K3601" t="b">
        <v>0</v>
      </c>
      <c r="L3601">
        <v>17</v>
      </c>
      <c r="M3601" t="b">
        <v>1</v>
      </c>
      <c r="N3601" s="5">
        <f>Table1[[#This Row],[pledged]]/Table1[[#This Row],[backers_count]]</f>
        <v>59.411764705882355</v>
      </c>
      <c r="O3601" s="1">
        <f t="shared" si="170"/>
        <v>202</v>
      </c>
      <c r="P3601" s="5" t="s">
        <v>8270</v>
      </c>
      <c r="Q3601" s="1" t="s">
        <v>8318</v>
      </c>
      <c r="R3601" s="1" t="s">
        <v>8319</v>
      </c>
      <c r="S3601" s="9">
        <f t="shared" si="168"/>
        <v>42220.79487268519</v>
      </c>
      <c r="T3601" s="11">
        <f t="shared" si="169"/>
        <v>42246</v>
      </c>
      <c r="U3601" s="12" t="str">
        <f>TEXT(Table1[[#This Row],[Date Created Conversion (Launched at)]],"mmmm")</f>
        <v>August</v>
      </c>
      <c r="V3601" s="12">
        <f>YEAR(Table1[[#This Row],[Date Created Conversion (Launched at)]])</f>
        <v>2015</v>
      </c>
    </row>
    <row r="3602" spans="1:22" ht="28.7" x14ac:dyDescent="0.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 s="8">
        <v>1476390164</v>
      </c>
      <c r="J3602" s="8">
        <v>1473970964</v>
      </c>
      <c r="K3602" t="b">
        <v>0</v>
      </c>
      <c r="L3602">
        <v>4</v>
      </c>
      <c r="M3602" t="b">
        <v>1</v>
      </c>
      <c r="N3602" s="5">
        <f>Table1[[#This Row],[pledged]]/Table1[[#This Row],[backers_count]]</f>
        <v>3.25</v>
      </c>
      <c r="O3602" s="1">
        <f t="shared" si="170"/>
        <v>130</v>
      </c>
      <c r="P3602" s="5" t="s">
        <v>8270</v>
      </c>
      <c r="Q3602" s="1" t="s">
        <v>8318</v>
      </c>
      <c r="R3602" s="1" t="s">
        <v>8319</v>
      </c>
      <c r="S3602" s="9">
        <f t="shared" si="168"/>
        <v>42628.849120370374</v>
      </c>
      <c r="T3602" s="11">
        <f t="shared" si="169"/>
        <v>42656.849120370374</v>
      </c>
      <c r="U3602" s="12" t="str">
        <f>TEXT(Table1[[#This Row],[Date Created Conversion (Launched at)]],"mmmm")</f>
        <v>September</v>
      </c>
      <c r="V3602" s="12">
        <f>YEAR(Table1[[#This Row],[Date Created Conversion (Launched at)]])</f>
        <v>2016</v>
      </c>
    </row>
    <row r="3603" spans="1:22" ht="43" x14ac:dyDescent="0.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 s="8">
        <v>1421452682</v>
      </c>
      <c r="J3603" s="8">
        <v>1418860682</v>
      </c>
      <c r="K3603" t="b">
        <v>0</v>
      </c>
      <c r="L3603">
        <v>53</v>
      </c>
      <c r="M3603" t="b">
        <v>1</v>
      </c>
      <c r="N3603" s="5">
        <f>Table1[[#This Row],[pledged]]/Table1[[#This Row],[backers_count]]</f>
        <v>39.377358490566039</v>
      </c>
      <c r="O3603" s="1">
        <f t="shared" si="170"/>
        <v>104</v>
      </c>
      <c r="P3603" s="5" t="s">
        <v>8270</v>
      </c>
      <c r="Q3603" s="1" t="s">
        <v>8318</v>
      </c>
      <c r="R3603" s="1" t="s">
        <v>8319</v>
      </c>
      <c r="S3603" s="9">
        <f t="shared" si="168"/>
        <v>41990.99863425926</v>
      </c>
      <c r="T3603" s="11">
        <f t="shared" si="169"/>
        <v>42020.99863425926</v>
      </c>
      <c r="U3603" s="12" t="str">
        <f>TEXT(Table1[[#This Row],[Date Created Conversion (Launched at)]],"mmmm")</f>
        <v>December</v>
      </c>
      <c r="V3603" s="12">
        <f>YEAR(Table1[[#This Row],[Date Created Conversion (Launched at)]])</f>
        <v>2014</v>
      </c>
    </row>
    <row r="3604" spans="1:22" ht="57.35" x14ac:dyDescent="0.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 s="8">
        <v>1463520479</v>
      </c>
      <c r="J3604" s="8">
        <v>1458336479</v>
      </c>
      <c r="K3604" t="b">
        <v>0</v>
      </c>
      <c r="L3604">
        <v>49</v>
      </c>
      <c r="M3604" t="b">
        <v>1</v>
      </c>
      <c r="N3604" s="5">
        <f>Table1[[#This Row],[pledged]]/Table1[[#This Row],[backers_count]]</f>
        <v>81.673469387755105</v>
      </c>
      <c r="O3604" s="1">
        <f t="shared" si="170"/>
        <v>100</v>
      </c>
      <c r="P3604" s="5" t="s">
        <v>8270</v>
      </c>
      <c r="Q3604" s="1" t="s">
        <v>8318</v>
      </c>
      <c r="R3604" s="1" t="s">
        <v>8319</v>
      </c>
      <c r="S3604" s="9">
        <f t="shared" si="168"/>
        <v>42447.894432870366</v>
      </c>
      <c r="T3604" s="11">
        <f t="shared" si="169"/>
        <v>42507.894432870366</v>
      </c>
      <c r="U3604" s="12" t="str">
        <f>TEXT(Table1[[#This Row],[Date Created Conversion (Launched at)]],"mmmm")</f>
        <v>March</v>
      </c>
      <c r="V3604" s="12">
        <f>YEAR(Table1[[#This Row],[Date Created Conversion (Launched at)]])</f>
        <v>2016</v>
      </c>
    </row>
    <row r="3605" spans="1:22" ht="43" x14ac:dyDescent="0.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 s="8">
        <v>1446759880</v>
      </c>
      <c r="J3605" s="8">
        <v>1444164280</v>
      </c>
      <c r="K3605" t="b">
        <v>0</v>
      </c>
      <c r="L3605">
        <v>57</v>
      </c>
      <c r="M3605" t="b">
        <v>1</v>
      </c>
      <c r="N3605" s="5">
        <f>Table1[[#This Row],[pledged]]/Table1[[#This Row],[backers_count]]</f>
        <v>44.912280701754383</v>
      </c>
      <c r="O3605" s="1">
        <f t="shared" si="170"/>
        <v>171</v>
      </c>
      <c r="P3605" s="5" t="s">
        <v>8270</v>
      </c>
      <c r="Q3605" s="1" t="s">
        <v>8318</v>
      </c>
      <c r="R3605" s="1" t="s">
        <v>8319</v>
      </c>
      <c r="S3605" s="9">
        <f t="shared" si="168"/>
        <v>42283.864351851851</v>
      </c>
      <c r="T3605" s="11">
        <f t="shared" si="169"/>
        <v>42313.906018518523</v>
      </c>
      <c r="U3605" s="12" t="str">
        <f>TEXT(Table1[[#This Row],[Date Created Conversion (Launched at)]],"mmmm")</f>
        <v>October</v>
      </c>
      <c r="V3605" s="12">
        <f>YEAR(Table1[[#This Row],[Date Created Conversion (Launched at)]])</f>
        <v>2015</v>
      </c>
    </row>
    <row r="3606" spans="1:22" ht="43" x14ac:dyDescent="0.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 s="8">
        <v>1461913140</v>
      </c>
      <c r="J3606" s="8">
        <v>1461370956</v>
      </c>
      <c r="K3606" t="b">
        <v>0</v>
      </c>
      <c r="L3606">
        <v>69</v>
      </c>
      <c r="M3606" t="b">
        <v>1</v>
      </c>
      <c r="N3606" s="5">
        <f>Table1[[#This Row],[pledged]]/Table1[[#This Row],[backers_count]]</f>
        <v>49.05797101449275</v>
      </c>
      <c r="O3606" s="1">
        <f t="shared" si="170"/>
        <v>113</v>
      </c>
      <c r="P3606" s="5" t="s">
        <v>8270</v>
      </c>
      <c r="Q3606" s="1" t="s">
        <v>8318</v>
      </c>
      <c r="R3606" s="1" t="s">
        <v>8319</v>
      </c>
      <c r="S3606" s="9">
        <f t="shared" si="168"/>
        <v>42483.015694444446</v>
      </c>
      <c r="T3606" s="11">
        <f t="shared" si="169"/>
        <v>42489.290972222225</v>
      </c>
      <c r="U3606" s="12" t="str">
        <f>TEXT(Table1[[#This Row],[Date Created Conversion (Launched at)]],"mmmm")</f>
        <v>April</v>
      </c>
      <c r="V3606" s="12">
        <f>YEAR(Table1[[#This Row],[Date Created Conversion (Launched at)]])</f>
        <v>2016</v>
      </c>
    </row>
    <row r="3607" spans="1:22" ht="57.35" x14ac:dyDescent="0.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 s="8">
        <v>1455390126</v>
      </c>
      <c r="J3607" s="8">
        <v>1452798126</v>
      </c>
      <c r="K3607" t="b">
        <v>0</v>
      </c>
      <c r="L3607">
        <v>15</v>
      </c>
      <c r="M3607" t="b">
        <v>1</v>
      </c>
      <c r="N3607" s="5">
        <f>Table1[[#This Row],[pledged]]/Table1[[#This Row],[backers_count]]</f>
        <v>30.666666666666668</v>
      </c>
      <c r="O3607" s="1">
        <f t="shared" si="170"/>
        <v>184</v>
      </c>
      <c r="P3607" s="5" t="s">
        <v>8270</v>
      </c>
      <c r="Q3607" s="1" t="s">
        <v>8318</v>
      </c>
      <c r="R3607" s="1" t="s">
        <v>8319</v>
      </c>
      <c r="S3607" s="9">
        <f t="shared" si="168"/>
        <v>42383.793124999997</v>
      </c>
      <c r="T3607" s="11">
        <f t="shared" si="169"/>
        <v>42413.793124999997</v>
      </c>
      <c r="U3607" s="12" t="str">
        <f>TEXT(Table1[[#This Row],[Date Created Conversion (Launched at)]],"mmmm")</f>
        <v>January</v>
      </c>
      <c r="V3607" s="12">
        <f>YEAR(Table1[[#This Row],[Date Created Conversion (Launched at)]])</f>
        <v>2016</v>
      </c>
    </row>
    <row r="3608" spans="1:22" ht="43" x14ac:dyDescent="0.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 s="8">
        <v>1471185057</v>
      </c>
      <c r="J3608" s="8">
        <v>1468593057</v>
      </c>
      <c r="K3608" t="b">
        <v>0</v>
      </c>
      <c r="L3608">
        <v>64</v>
      </c>
      <c r="M3608" t="b">
        <v>1</v>
      </c>
      <c r="N3608" s="5">
        <f>Table1[[#This Row],[pledged]]/Table1[[#This Row],[backers_count]]</f>
        <v>61.0625</v>
      </c>
      <c r="O3608" s="1">
        <f t="shared" si="170"/>
        <v>130</v>
      </c>
      <c r="P3608" s="5" t="s">
        <v>8270</v>
      </c>
      <c r="Q3608" s="1" t="s">
        <v>8318</v>
      </c>
      <c r="R3608" s="1" t="s">
        <v>8319</v>
      </c>
      <c r="S3608" s="9">
        <f t="shared" si="168"/>
        <v>42566.604826388888</v>
      </c>
      <c r="T3608" s="11">
        <f t="shared" si="169"/>
        <v>42596.604826388888</v>
      </c>
      <c r="U3608" s="12" t="str">
        <f>TEXT(Table1[[#This Row],[Date Created Conversion (Launched at)]],"mmmm")</f>
        <v>July</v>
      </c>
      <c r="V3608" s="12">
        <f>YEAR(Table1[[#This Row],[Date Created Conversion (Launched at)]])</f>
        <v>2016</v>
      </c>
    </row>
    <row r="3609" spans="1:22" ht="28.7" x14ac:dyDescent="0.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 s="8">
        <v>1450137600</v>
      </c>
      <c r="J3609" s="8">
        <v>1448924882</v>
      </c>
      <c r="K3609" t="b">
        <v>0</v>
      </c>
      <c r="L3609">
        <v>20</v>
      </c>
      <c r="M3609" t="b">
        <v>1</v>
      </c>
      <c r="N3609" s="5">
        <f>Table1[[#This Row],[pledged]]/Table1[[#This Row],[backers_count]]</f>
        <v>29</v>
      </c>
      <c r="O3609" s="1">
        <f t="shared" si="170"/>
        <v>105</v>
      </c>
      <c r="P3609" s="5" t="s">
        <v>8270</v>
      </c>
      <c r="Q3609" s="1" t="s">
        <v>8318</v>
      </c>
      <c r="R3609" s="1" t="s">
        <v>8319</v>
      </c>
      <c r="S3609" s="9">
        <f t="shared" si="168"/>
        <v>42338.963912037041</v>
      </c>
      <c r="T3609" s="11">
        <f t="shared" si="169"/>
        <v>42353</v>
      </c>
      <c r="U3609" s="12" t="str">
        <f>TEXT(Table1[[#This Row],[Date Created Conversion (Launched at)]],"mmmm")</f>
        <v>November</v>
      </c>
      <c r="V3609" s="12">
        <f>YEAR(Table1[[#This Row],[Date Created Conversion (Launched at)]])</f>
        <v>2015</v>
      </c>
    </row>
    <row r="3610" spans="1:22" ht="43" x14ac:dyDescent="0.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 s="8">
        <v>1466172000</v>
      </c>
      <c r="J3610" s="8">
        <v>1463418090</v>
      </c>
      <c r="K3610" t="b">
        <v>0</v>
      </c>
      <c r="L3610">
        <v>27</v>
      </c>
      <c r="M3610" t="b">
        <v>1</v>
      </c>
      <c r="N3610" s="5">
        <f>Table1[[#This Row],[pledged]]/Table1[[#This Row],[backers_count]]</f>
        <v>29.62962962962963</v>
      </c>
      <c r="O3610" s="1">
        <f t="shared" si="170"/>
        <v>100</v>
      </c>
      <c r="P3610" s="5" t="s">
        <v>8270</v>
      </c>
      <c r="Q3610" s="1" t="s">
        <v>8318</v>
      </c>
      <c r="R3610" s="1" t="s">
        <v>8319</v>
      </c>
      <c r="S3610" s="9">
        <f t="shared" si="168"/>
        <v>42506.709374999999</v>
      </c>
      <c r="T3610" s="11">
        <f t="shared" si="169"/>
        <v>42538.583333333328</v>
      </c>
      <c r="U3610" s="12" t="str">
        <f>TEXT(Table1[[#This Row],[Date Created Conversion (Launched at)]],"mmmm")</f>
        <v>May</v>
      </c>
      <c r="V3610" s="12">
        <f>YEAR(Table1[[#This Row],[Date Created Conversion (Launched at)]])</f>
        <v>2016</v>
      </c>
    </row>
    <row r="3611" spans="1:22" ht="43" x14ac:dyDescent="0.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 s="8">
        <v>1459378085</v>
      </c>
      <c r="J3611" s="8">
        <v>1456789685</v>
      </c>
      <c r="K3611" t="b">
        <v>0</v>
      </c>
      <c r="L3611">
        <v>21</v>
      </c>
      <c r="M3611" t="b">
        <v>1</v>
      </c>
      <c r="N3611" s="5">
        <f>Table1[[#This Row],[pledged]]/Table1[[#This Row],[backers_count]]</f>
        <v>143.0952380952381</v>
      </c>
      <c r="O3611" s="1">
        <f t="shared" si="170"/>
        <v>153</v>
      </c>
      <c r="P3611" s="5" t="s">
        <v>8270</v>
      </c>
      <c r="Q3611" s="1" t="s">
        <v>8318</v>
      </c>
      <c r="R3611" s="1" t="s">
        <v>8319</v>
      </c>
      <c r="S3611" s="9">
        <f t="shared" si="168"/>
        <v>42429.991724537038</v>
      </c>
      <c r="T3611" s="11">
        <f t="shared" si="169"/>
        <v>42459.950057870374</v>
      </c>
      <c r="U3611" s="12" t="str">
        <f>TEXT(Table1[[#This Row],[Date Created Conversion (Launched at)]],"mmmm")</f>
        <v>February</v>
      </c>
      <c r="V3611" s="12">
        <f>YEAR(Table1[[#This Row],[Date Created Conversion (Launched at)]])</f>
        <v>2016</v>
      </c>
    </row>
    <row r="3612" spans="1:22" ht="43" x14ac:dyDescent="0.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 s="8">
        <v>1439806936</v>
      </c>
      <c r="J3612" s="8">
        <v>1437214936</v>
      </c>
      <c r="K3612" t="b">
        <v>0</v>
      </c>
      <c r="L3612">
        <v>31</v>
      </c>
      <c r="M3612" t="b">
        <v>1</v>
      </c>
      <c r="N3612" s="5">
        <f>Table1[[#This Row],[pledged]]/Table1[[#This Row],[backers_count]]</f>
        <v>52.354838709677416</v>
      </c>
      <c r="O3612" s="1">
        <f t="shared" si="170"/>
        <v>162</v>
      </c>
      <c r="P3612" s="5" t="s">
        <v>8270</v>
      </c>
      <c r="Q3612" s="1" t="s">
        <v>8318</v>
      </c>
      <c r="R3612" s="1" t="s">
        <v>8319</v>
      </c>
      <c r="S3612" s="9">
        <f t="shared" si="168"/>
        <v>42203.432129629626</v>
      </c>
      <c r="T3612" s="11">
        <f t="shared" si="169"/>
        <v>42233.432129629626</v>
      </c>
      <c r="U3612" s="12" t="str">
        <f>TEXT(Table1[[#This Row],[Date Created Conversion (Launched at)]],"mmmm")</f>
        <v>July</v>
      </c>
      <c r="V3612" s="12">
        <f>YEAR(Table1[[#This Row],[Date Created Conversion (Launched at)]])</f>
        <v>2015</v>
      </c>
    </row>
    <row r="3613" spans="1:22" ht="43" x14ac:dyDescent="0.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 s="8">
        <v>1428483201</v>
      </c>
      <c r="J3613" s="8">
        <v>1425891201</v>
      </c>
      <c r="K3613" t="b">
        <v>0</v>
      </c>
      <c r="L3613">
        <v>51</v>
      </c>
      <c r="M3613" t="b">
        <v>1</v>
      </c>
      <c r="N3613" s="5">
        <f>Table1[[#This Row],[pledged]]/Table1[[#This Row],[backers_count]]</f>
        <v>66.666666666666671</v>
      </c>
      <c r="O3613" s="1">
        <f t="shared" si="170"/>
        <v>136</v>
      </c>
      <c r="P3613" s="5" t="s">
        <v>8270</v>
      </c>
      <c r="Q3613" s="1" t="s">
        <v>8318</v>
      </c>
      <c r="R3613" s="1" t="s">
        <v>8319</v>
      </c>
      <c r="S3613" s="9">
        <f t="shared" si="168"/>
        <v>42072.370381944449</v>
      </c>
      <c r="T3613" s="11">
        <f t="shared" si="169"/>
        <v>42102.370381944449</v>
      </c>
      <c r="U3613" s="12" t="str">
        <f>TEXT(Table1[[#This Row],[Date Created Conversion (Launched at)]],"mmmm")</f>
        <v>March</v>
      </c>
      <c r="V3613" s="12">
        <f>YEAR(Table1[[#This Row],[Date Created Conversion (Launched at)]])</f>
        <v>2015</v>
      </c>
    </row>
    <row r="3614" spans="1:22" ht="43" x14ac:dyDescent="0.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 s="8">
        <v>1402334811</v>
      </c>
      <c r="J3614" s="8">
        <v>1401470811</v>
      </c>
      <c r="K3614" t="b">
        <v>0</v>
      </c>
      <c r="L3614">
        <v>57</v>
      </c>
      <c r="M3614" t="b">
        <v>1</v>
      </c>
      <c r="N3614" s="5">
        <f>Table1[[#This Row],[pledged]]/Table1[[#This Row],[backers_count]]</f>
        <v>126.66666666666667</v>
      </c>
      <c r="O3614" s="1">
        <f t="shared" si="170"/>
        <v>144</v>
      </c>
      <c r="P3614" s="5" t="s">
        <v>8270</v>
      </c>
      <c r="Q3614" s="1" t="s">
        <v>8318</v>
      </c>
      <c r="R3614" s="1" t="s">
        <v>8319</v>
      </c>
      <c r="S3614" s="9">
        <f t="shared" si="168"/>
        <v>41789.726979166662</v>
      </c>
      <c r="T3614" s="11">
        <f t="shared" si="169"/>
        <v>41799.726979166662</v>
      </c>
      <c r="U3614" s="12" t="str">
        <f>TEXT(Table1[[#This Row],[Date Created Conversion (Launched at)]],"mmmm")</f>
        <v>May</v>
      </c>
      <c r="V3614" s="12">
        <f>YEAR(Table1[[#This Row],[Date Created Conversion (Launched at)]])</f>
        <v>2014</v>
      </c>
    </row>
    <row r="3615" spans="1:22" ht="28.7" x14ac:dyDescent="0.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 s="8">
        <v>1403964574</v>
      </c>
      <c r="J3615" s="8">
        <v>1401372574</v>
      </c>
      <c r="K3615" t="b">
        <v>0</v>
      </c>
      <c r="L3615">
        <v>20</v>
      </c>
      <c r="M3615" t="b">
        <v>1</v>
      </c>
      <c r="N3615" s="5">
        <f>Table1[[#This Row],[pledged]]/Table1[[#This Row],[backers_count]]</f>
        <v>62.5</v>
      </c>
      <c r="O3615" s="1">
        <f t="shared" si="170"/>
        <v>100</v>
      </c>
      <c r="P3615" s="5" t="s">
        <v>8270</v>
      </c>
      <c r="Q3615" s="1" t="s">
        <v>8318</v>
      </c>
      <c r="R3615" s="1" t="s">
        <v>8319</v>
      </c>
      <c r="S3615" s="9">
        <f t="shared" si="168"/>
        <v>41788.58997685185</v>
      </c>
      <c r="T3615" s="11">
        <f t="shared" si="169"/>
        <v>41818.58997685185</v>
      </c>
      <c r="U3615" s="12" t="str">
        <f>TEXT(Table1[[#This Row],[Date Created Conversion (Launched at)]],"mmmm")</f>
        <v>May</v>
      </c>
      <c r="V3615" s="12">
        <f>YEAR(Table1[[#This Row],[Date Created Conversion (Launched at)]])</f>
        <v>2014</v>
      </c>
    </row>
    <row r="3616" spans="1:22" ht="43" x14ac:dyDescent="0.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 s="8">
        <v>1434675616</v>
      </c>
      <c r="J3616" s="8">
        <v>1432083616</v>
      </c>
      <c r="K3616" t="b">
        <v>0</v>
      </c>
      <c r="L3616">
        <v>71</v>
      </c>
      <c r="M3616" t="b">
        <v>1</v>
      </c>
      <c r="N3616" s="5">
        <f>Table1[[#This Row],[pledged]]/Table1[[#This Row],[backers_count]]</f>
        <v>35.492957746478872</v>
      </c>
      <c r="O3616" s="1">
        <f t="shared" si="170"/>
        <v>101</v>
      </c>
      <c r="P3616" s="5" t="s">
        <v>8270</v>
      </c>
      <c r="Q3616" s="1" t="s">
        <v>8318</v>
      </c>
      <c r="R3616" s="1" t="s">
        <v>8319</v>
      </c>
      <c r="S3616" s="9">
        <f t="shared" si="168"/>
        <v>42144.041851851856</v>
      </c>
      <c r="T3616" s="11">
        <f t="shared" si="169"/>
        <v>42174.041851851856</v>
      </c>
      <c r="U3616" s="12" t="str">
        <f>TEXT(Table1[[#This Row],[Date Created Conversion (Launched at)]],"mmmm")</f>
        <v>May</v>
      </c>
      <c r="V3616" s="12">
        <f>YEAR(Table1[[#This Row],[Date Created Conversion (Launched at)]])</f>
        <v>2015</v>
      </c>
    </row>
    <row r="3617" spans="1:22" ht="43" x14ac:dyDescent="0.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 s="8">
        <v>1449756896</v>
      </c>
      <c r="J3617" s="8">
        <v>1447164896</v>
      </c>
      <c r="K3617" t="b">
        <v>0</v>
      </c>
      <c r="L3617">
        <v>72</v>
      </c>
      <c r="M3617" t="b">
        <v>1</v>
      </c>
      <c r="N3617" s="5">
        <f>Table1[[#This Row],[pledged]]/Table1[[#This Row],[backers_count]]</f>
        <v>37.083333333333336</v>
      </c>
      <c r="O3617" s="1">
        <f t="shared" si="170"/>
        <v>107</v>
      </c>
      <c r="P3617" s="5" t="s">
        <v>8270</v>
      </c>
      <c r="Q3617" s="1" t="s">
        <v>8318</v>
      </c>
      <c r="R3617" s="1" t="s">
        <v>8319</v>
      </c>
      <c r="S3617" s="9">
        <f t="shared" si="168"/>
        <v>42318.593703703707</v>
      </c>
      <c r="T3617" s="11">
        <f t="shared" si="169"/>
        <v>42348.593703703707</v>
      </c>
      <c r="U3617" s="12" t="str">
        <f>TEXT(Table1[[#This Row],[Date Created Conversion (Launched at)]],"mmmm")</f>
        <v>November</v>
      </c>
      <c r="V3617" s="12">
        <f>YEAR(Table1[[#This Row],[Date Created Conversion (Launched at)]])</f>
        <v>2015</v>
      </c>
    </row>
    <row r="3618" spans="1:22" ht="43" x14ac:dyDescent="0.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 s="8">
        <v>1426801664</v>
      </c>
      <c r="J3618" s="8">
        <v>1424213264</v>
      </c>
      <c r="K3618" t="b">
        <v>0</v>
      </c>
      <c r="L3618">
        <v>45</v>
      </c>
      <c r="M3618" t="b">
        <v>1</v>
      </c>
      <c r="N3618" s="5">
        <f>Table1[[#This Row],[pledged]]/Table1[[#This Row],[backers_count]]</f>
        <v>69.333333333333329</v>
      </c>
      <c r="O3618" s="1">
        <f t="shared" si="170"/>
        <v>125</v>
      </c>
      <c r="P3618" s="5" t="s">
        <v>8270</v>
      </c>
      <c r="Q3618" s="1" t="s">
        <v>8318</v>
      </c>
      <c r="R3618" s="1" t="s">
        <v>8319</v>
      </c>
      <c r="S3618" s="9">
        <f t="shared" si="168"/>
        <v>42052.949814814812</v>
      </c>
      <c r="T3618" s="11">
        <f t="shared" si="169"/>
        <v>42082.908148148148</v>
      </c>
      <c r="U3618" s="12" t="str">
        <f>TEXT(Table1[[#This Row],[Date Created Conversion (Launched at)]],"mmmm")</f>
        <v>February</v>
      </c>
      <c r="V3618" s="12">
        <f>YEAR(Table1[[#This Row],[Date Created Conversion (Launched at)]])</f>
        <v>2015</v>
      </c>
    </row>
    <row r="3619" spans="1:22" ht="43" x14ac:dyDescent="0.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 s="8">
        <v>1488240000</v>
      </c>
      <c r="J3619" s="8">
        <v>1486996729</v>
      </c>
      <c r="K3619" t="b">
        <v>0</v>
      </c>
      <c r="L3619">
        <v>51</v>
      </c>
      <c r="M3619" t="b">
        <v>1</v>
      </c>
      <c r="N3619" s="5">
        <f>Table1[[#This Row],[pledged]]/Table1[[#This Row],[backers_count]]</f>
        <v>17.254901960784313</v>
      </c>
      <c r="O3619" s="1">
        <f t="shared" si="170"/>
        <v>119</v>
      </c>
      <c r="P3619" s="5" t="s">
        <v>8270</v>
      </c>
      <c r="Q3619" s="1" t="s">
        <v>8318</v>
      </c>
      <c r="R3619" s="1" t="s">
        <v>8319</v>
      </c>
      <c r="S3619" s="9">
        <f t="shared" si="168"/>
        <v>42779.610289351855</v>
      </c>
      <c r="T3619" s="11">
        <f t="shared" si="169"/>
        <v>42794</v>
      </c>
      <c r="U3619" s="12" t="str">
        <f>TEXT(Table1[[#This Row],[Date Created Conversion (Launched at)]],"mmmm")</f>
        <v>February</v>
      </c>
      <c r="V3619" s="12">
        <f>YEAR(Table1[[#This Row],[Date Created Conversion (Launched at)]])</f>
        <v>2017</v>
      </c>
    </row>
    <row r="3620" spans="1:22" ht="43" x14ac:dyDescent="0.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 s="8">
        <v>1433343850</v>
      </c>
      <c r="J3620" s="8">
        <v>1430751850</v>
      </c>
      <c r="K3620" t="b">
        <v>0</v>
      </c>
      <c r="L3620">
        <v>56</v>
      </c>
      <c r="M3620" t="b">
        <v>1</v>
      </c>
      <c r="N3620" s="5">
        <f>Table1[[#This Row],[pledged]]/Table1[[#This Row],[backers_count]]</f>
        <v>36.071428571428569</v>
      </c>
      <c r="O3620" s="1">
        <f t="shared" si="170"/>
        <v>101</v>
      </c>
      <c r="P3620" s="5" t="s">
        <v>8270</v>
      </c>
      <c r="Q3620" s="1" t="s">
        <v>8318</v>
      </c>
      <c r="R3620" s="1" t="s">
        <v>8319</v>
      </c>
      <c r="S3620" s="9">
        <f t="shared" si="168"/>
        <v>42128.627893518518</v>
      </c>
      <c r="T3620" s="11">
        <f t="shared" si="169"/>
        <v>42158.627893518518</v>
      </c>
      <c r="U3620" s="12" t="str">
        <f>TEXT(Table1[[#This Row],[Date Created Conversion (Launched at)]],"mmmm")</f>
        <v>May</v>
      </c>
      <c r="V3620" s="12">
        <f>YEAR(Table1[[#This Row],[Date Created Conversion (Launched at)]])</f>
        <v>2015</v>
      </c>
    </row>
    <row r="3621" spans="1:22" ht="43" x14ac:dyDescent="0.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 s="8">
        <v>1479592800</v>
      </c>
      <c r="J3621" s="8">
        <v>1476760226</v>
      </c>
      <c r="K3621" t="b">
        <v>0</v>
      </c>
      <c r="L3621">
        <v>17</v>
      </c>
      <c r="M3621" t="b">
        <v>1</v>
      </c>
      <c r="N3621" s="5">
        <f>Table1[[#This Row],[pledged]]/Table1[[#This Row],[backers_count]]</f>
        <v>66.470588235294116</v>
      </c>
      <c r="O3621" s="1">
        <f t="shared" si="170"/>
        <v>113</v>
      </c>
      <c r="P3621" s="5" t="s">
        <v>8270</v>
      </c>
      <c r="Q3621" s="1" t="s">
        <v>8318</v>
      </c>
      <c r="R3621" s="1" t="s">
        <v>8319</v>
      </c>
      <c r="S3621" s="9">
        <f t="shared" si="168"/>
        <v>42661.132245370369</v>
      </c>
      <c r="T3621" s="11">
        <f t="shared" si="169"/>
        <v>42693.916666666672</v>
      </c>
      <c r="U3621" s="12" t="str">
        <f>TEXT(Table1[[#This Row],[Date Created Conversion (Launched at)]],"mmmm")</f>
        <v>October</v>
      </c>
      <c r="V3621" s="12">
        <f>YEAR(Table1[[#This Row],[Date Created Conversion (Launched at)]])</f>
        <v>2016</v>
      </c>
    </row>
    <row r="3622" spans="1:22" ht="43" x14ac:dyDescent="0.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 s="8">
        <v>1425528000</v>
      </c>
      <c r="J3622" s="8">
        <v>1422916261</v>
      </c>
      <c r="K3622" t="b">
        <v>0</v>
      </c>
      <c r="L3622">
        <v>197</v>
      </c>
      <c r="M3622" t="b">
        <v>1</v>
      </c>
      <c r="N3622" s="5">
        <f>Table1[[#This Row],[pledged]]/Table1[[#This Row],[backers_count]]</f>
        <v>56.065989847715734</v>
      </c>
      <c r="O3622" s="1">
        <f t="shared" si="170"/>
        <v>105</v>
      </c>
      <c r="P3622" s="5" t="s">
        <v>8270</v>
      </c>
      <c r="Q3622" s="1" t="s">
        <v>8318</v>
      </c>
      <c r="R3622" s="1" t="s">
        <v>8319</v>
      </c>
      <c r="S3622" s="9">
        <f t="shared" si="168"/>
        <v>42037.938206018516</v>
      </c>
      <c r="T3622" s="11">
        <f t="shared" si="169"/>
        <v>42068.166666666672</v>
      </c>
      <c r="U3622" s="12" t="str">
        <f>TEXT(Table1[[#This Row],[Date Created Conversion (Launched at)]],"mmmm")</f>
        <v>February</v>
      </c>
      <c r="V3622" s="12">
        <f>YEAR(Table1[[#This Row],[Date Created Conversion (Launched at)]])</f>
        <v>2015</v>
      </c>
    </row>
    <row r="3623" spans="1:22" ht="43" x14ac:dyDescent="0.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 s="8">
        <v>1475269200</v>
      </c>
      <c r="J3623" s="8">
        <v>1473200844</v>
      </c>
      <c r="K3623" t="b">
        <v>0</v>
      </c>
      <c r="L3623">
        <v>70</v>
      </c>
      <c r="M3623" t="b">
        <v>1</v>
      </c>
      <c r="N3623" s="5">
        <f>Table1[[#This Row],[pledged]]/Table1[[#This Row],[backers_count]]</f>
        <v>47.028571428571432</v>
      </c>
      <c r="O3623" s="1">
        <f t="shared" si="170"/>
        <v>110</v>
      </c>
      <c r="P3623" s="5" t="s">
        <v>8270</v>
      </c>
      <c r="Q3623" s="1" t="s">
        <v>8318</v>
      </c>
      <c r="R3623" s="1" t="s">
        <v>8319</v>
      </c>
      <c r="S3623" s="9">
        <f t="shared" si="168"/>
        <v>42619.935694444444</v>
      </c>
      <c r="T3623" s="11">
        <f t="shared" si="169"/>
        <v>42643.875</v>
      </c>
      <c r="U3623" s="12" t="str">
        <f>TEXT(Table1[[#This Row],[Date Created Conversion (Launched at)]],"mmmm")</f>
        <v>September</v>
      </c>
      <c r="V3623" s="12">
        <f>YEAR(Table1[[#This Row],[Date Created Conversion (Launched at)]])</f>
        <v>2016</v>
      </c>
    </row>
    <row r="3624" spans="1:22" ht="28.7" x14ac:dyDescent="0.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 s="8">
        <v>1411874580</v>
      </c>
      <c r="J3624" s="8">
        <v>1409030371</v>
      </c>
      <c r="K3624" t="b">
        <v>0</v>
      </c>
      <c r="L3624">
        <v>21</v>
      </c>
      <c r="M3624" t="b">
        <v>1</v>
      </c>
      <c r="N3624" s="5">
        <f>Table1[[#This Row],[pledged]]/Table1[[#This Row],[backers_count]]</f>
        <v>47.666190476190479</v>
      </c>
      <c r="O3624" s="1">
        <f t="shared" si="170"/>
        <v>100</v>
      </c>
      <c r="P3624" s="5" t="s">
        <v>8270</v>
      </c>
      <c r="Q3624" s="1" t="s">
        <v>8318</v>
      </c>
      <c r="R3624" s="1" t="s">
        <v>8319</v>
      </c>
      <c r="S3624" s="9">
        <f t="shared" si="168"/>
        <v>41877.221886574072</v>
      </c>
      <c r="T3624" s="11">
        <f t="shared" si="169"/>
        <v>41910.140972222223</v>
      </c>
      <c r="U3624" s="12" t="str">
        <f>TEXT(Table1[[#This Row],[Date Created Conversion (Launched at)]],"mmmm")</f>
        <v>August</v>
      </c>
      <c r="V3624" s="12">
        <f>YEAR(Table1[[#This Row],[Date Created Conversion (Launched at)]])</f>
        <v>2014</v>
      </c>
    </row>
    <row r="3625" spans="1:22" ht="28.7" x14ac:dyDescent="0.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 s="8">
        <v>1406358000</v>
      </c>
      <c r="J3625" s="8">
        <v>1404841270</v>
      </c>
      <c r="K3625" t="b">
        <v>0</v>
      </c>
      <c r="L3625">
        <v>34</v>
      </c>
      <c r="M3625" t="b">
        <v>1</v>
      </c>
      <c r="N3625" s="5">
        <f>Table1[[#This Row],[pledged]]/Table1[[#This Row],[backers_count]]</f>
        <v>88.235294117647058</v>
      </c>
      <c r="O3625" s="1">
        <f t="shared" si="170"/>
        <v>120</v>
      </c>
      <c r="P3625" s="5" t="s">
        <v>8270</v>
      </c>
      <c r="Q3625" s="1" t="s">
        <v>8318</v>
      </c>
      <c r="R3625" s="1" t="s">
        <v>8319</v>
      </c>
      <c r="S3625" s="9">
        <f t="shared" si="168"/>
        <v>41828.736921296295</v>
      </c>
      <c r="T3625" s="11">
        <f t="shared" si="169"/>
        <v>41846.291666666664</v>
      </c>
      <c r="U3625" s="12" t="str">
        <f>TEXT(Table1[[#This Row],[Date Created Conversion (Launched at)]],"mmmm")</f>
        <v>July</v>
      </c>
      <c r="V3625" s="12">
        <f>YEAR(Table1[[#This Row],[Date Created Conversion (Launched at)]])</f>
        <v>2014</v>
      </c>
    </row>
    <row r="3626" spans="1:22" ht="71.7" x14ac:dyDescent="0.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 s="8">
        <v>1471977290</v>
      </c>
      <c r="J3626" s="8">
        <v>1466793290</v>
      </c>
      <c r="K3626" t="b">
        <v>0</v>
      </c>
      <c r="L3626">
        <v>39</v>
      </c>
      <c r="M3626" t="b">
        <v>1</v>
      </c>
      <c r="N3626" s="5">
        <f>Table1[[#This Row],[pledged]]/Table1[[#This Row],[backers_count]]</f>
        <v>80.717948717948715</v>
      </c>
      <c r="O3626" s="1">
        <f t="shared" si="170"/>
        <v>105</v>
      </c>
      <c r="P3626" s="5" t="s">
        <v>8270</v>
      </c>
      <c r="Q3626" s="1" t="s">
        <v>8318</v>
      </c>
      <c r="R3626" s="1" t="s">
        <v>8319</v>
      </c>
      <c r="S3626" s="9">
        <f t="shared" si="168"/>
        <v>42545.774189814816</v>
      </c>
      <c r="T3626" s="11">
        <f t="shared" si="169"/>
        <v>42605.774189814816</v>
      </c>
      <c r="U3626" s="12" t="str">
        <f>TEXT(Table1[[#This Row],[Date Created Conversion (Launched at)]],"mmmm")</f>
        <v>June</v>
      </c>
      <c r="V3626" s="12">
        <f>YEAR(Table1[[#This Row],[Date Created Conversion (Launched at)]])</f>
        <v>2016</v>
      </c>
    </row>
    <row r="3627" spans="1:22" ht="43" x14ac:dyDescent="0.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 s="8">
        <v>1435851577</v>
      </c>
      <c r="J3627" s="8">
        <v>1433259577</v>
      </c>
      <c r="K3627" t="b">
        <v>0</v>
      </c>
      <c r="L3627">
        <v>78</v>
      </c>
      <c r="M3627" t="b">
        <v>1</v>
      </c>
      <c r="N3627" s="5">
        <f>Table1[[#This Row],[pledged]]/Table1[[#This Row],[backers_count]]</f>
        <v>39.487179487179489</v>
      </c>
      <c r="O3627" s="1">
        <f t="shared" si="170"/>
        <v>103</v>
      </c>
      <c r="P3627" s="5" t="s">
        <v>8270</v>
      </c>
      <c r="Q3627" s="1" t="s">
        <v>8318</v>
      </c>
      <c r="R3627" s="1" t="s">
        <v>8319</v>
      </c>
      <c r="S3627" s="9">
        <f t="shared" si="168"/>
        <v>42157.652511574073</v>
      </c>
      <c r="T3627" s="11">
        <f t="shared" si="169"/>
        <v>42187.652511574073</v>
      </c>
      <c r="U3627" s="12" t="str">
        <f>TEXT(Table1[[#This Row],[Date Created Conversion (Launched at)]],"mmmm")</f>
        <v>June</v>
      </c>
      <c r="V3627" s="12">
        <f>YEAR(Table1[[#This Row],[Date Created Conversion (Launched at)]])</f>
        <v>2015</v>
      </c>
    </row>
    <row r="3628" spans="1:22" ht="43" x14ac:dyDescent="0.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 s="8">
        <v>1408204857</v>
      </c>
      <c r="J3628" s="8">
        <v>1406390457</v>
      </c>
      <c r="K3628" t="b">
        <v>0</v>
      </c>
      <c r="L3628">
        <v>48</v>
      </c>
      <c r="M3628" t="b">
        <v>1</v>
      </c>
      <c r="N3628" s="5">
        <f>Table1[[#This Row],[pledged]]/Table1[[#This Row],[backers_count]]</f>
        <v>84.854166666666671</v>
      </c>
      <c r="O3628" s="1">
        <f t="shared" si="170"/>
        <v>102</v>
      </c>
      <c r="P3628" s="5" t="s">
        <v>8270</v>
      </c>
      <c r="Q3628" s="1" t="s">
        <v>8318</v>
      </c>
      <c r="R3628" s="1" t="s">
        <v>8319</v>
      </c>
      <c r="S3628" s="9">
        <f t="shared" si="168"/>
        <v>41846.667326388888</v>
      </c>
      <c r="T3628" s="11">
        <f t="shared" si="169"/>
        <v>41867.667326388888</v>
      </c>
      <c r="U3628" s="12" t="str">
        <f>TEXT(Table1[[#This Row],[Date Created Conversion (Launched at)]],"mmmm")</f>
        <v>July</v>
      </c>
      <c r="V3628" s="12">
        <f>YEAR(Table1[[#This Row],[Date Created Conversion (Launched at)]])</f>
        <v>2014</v>
      </c>
    </row>
    <row r="3629" spans="1:22" ht="43" x14ac:dyDescent="0.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 s="8">
        <v>1463803140</v>
      </c>
      <c r="J3629" s="8">
        <v>1459446487</v>
      </c>
      <c r="K3629" t="b">
        <v>0</v>
      </c>
      <c r="L3629">
        <v>29</v>
      </c>
      <c r="M3629" t="b">
        <v>1</v>
      </c>
      <c r="N3629" s="5">
        <f>Table1[[#This Row],[pledged]]/Table1[[#This Row],[backers_count]]</f>
        <v>68.965517241379317</v>
      </c>
      <c r="O3629" s="1">
        <f t="shared" si="170"/>
        <v>100</v>
      </c>
      <c r="P3629" s="5" t="s">
        <v>8270</v>
      </c>
      <c r="Q3629" s="1" t="s">
        <v>8318</v>
      </c>
      <c r="R3629" s="1" t="s">
        <v>8319</v>
      </c>
      <c r="S3629" s="9">
        <f t="shared" si="168"/>
        <v>42460.741747685184</v>
      </c>
      <c r="T3629" s="11">
        <f t="shared" si="169"/>
        <v>42511.165972222225</v>
      </c>
      <c r="U3629" s="12" t="str">
        <f>TEXT(Table1[[#This Row],[Date Created Conversion (Launched at)]],"mmmm")</f>
        <v>March</v>
      </c>
      <c r="V3629" s="12">
        <f>YEAR(Table1[[#This Row],[Date Created Conversion (Launched at)]])</f>
        <v>2016</v>
      </c>
    </row>
    <row r="3630" spans="1:22" ht="43" x14ac:dyDescent="0.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 s="8">
        <v>1450040396</v>
      </c>
      <c r="J3630" s="8">
        <v>1444852796</v>
      </c>
      <c r="K3630" t="b">
        <v>0</v>
      </c>
      <c r="L3630">
        <v>0</v>
      </c>
      <c r="M3630" t="b">
        <v>0</v>
      </c>
      <c r="N3630" s="5" t="e">
        <f>Table1[[#This Row],[pledged]]/Table1[[#This Row],[backers_count]]</f>
        <v>#DIV/0!</v>
      </c>
      <c r="O3630" s="1">
        <f t="shared" si="170"/>
        <v>0</v>
      </c>
      <c r="P3630" s="5" t="s">
        <v>8304</v>
      </c>
      <c r="Q3630" s="1" t="s">
        <v>8318</v>
      </c>
      <c r="R3630" s="1" t="s">
        <v>8360</v>
      </c>
      <c r="S3630" s="9">
        <f t="shared" si="168"/>
        <v>42291.833287037036</v>
      </c>
      <c r="T3630" s="11">
        <f t="shared" si="169"/>
        <v>42351.874953703707</v>
      </c>
      <c r="U3630" s="12" t="str">
        <f>TEXT(Table1[[#This Row],[Date Created Conversion (Launched at)]],"mmmm")</f>
        <v>October</v>
      </c>
      <c r="V3630" s="12">
        <f>YEAR(Table1[[#This Row],[Date Created Conversion (Launched at)]])</f>
        <v>2015</v>
      </c>
    </row>
    <row r="3631" spans="1:22" ht="43" x14ac:dyDescent="0.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 s="8">
        <v>1462467600</v>
      </c>
      <c r="J3631" s="8">
        <v>1457403364</v>
      </c>
      <c r="K3631" t="b">
        <v>0</v>
      </c>
      <c r="L3631">
        <v>2</v>
      </c>
      <c r="M3631" t="b">
        <v>0</v>
      </c>
      <c r="N3631" s="5">
        <f>Table1[[#This Row],[pledged]]/Table1[[#This Row],[backers_count]]</f>
        <v>1</v>
      </c>
      <c r="O3631" s="1">
        <f t="shared" si="170"/>
        <v>0</v>
      </c>
      <c r="P3631" s="5" t="s">
        <v>8304</v>
      </c>
      <c r="Q3631" s="1" t="s">
        <v>8318</v>
      </c>
      <c r="R3631" s="1" t="s">
        <v>8360</v>
      </c>
      <c r="S3631" s="9">
        <f t="shared" si="168"/>
        <v>42437.094490740739</v>
      </c>
      <c r="T3631" s="11">
        <f t="shared" si="169"/>
        <v>42495.708333333328</v>
      </c>
      <c r="U3631" s="12" t="str">
        <f>TEXT(Table1[[#This Row],[Date Created Conversion (Launched at)]],"mmmm")</f>
        <v>March</v>
      </c>
      <c r="V3631" s="12">
        <f>YEAR(Table1[[#This Row],[Date Created Conversion (Launched at)]])</f>
        <v>2016</v>
      </c>
    </row>
    <row r="3632" spans="1:22" ht="43" x14ac:dyDescent="0.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 s="8">
        <v>1417295990</v>
      </c>
      <c r="J3632" s="8">
        <v>1414700390</v>
      </c>
      <c r="K3632" t="b">
        <v>0</v>
      </c>
      <c r="L3632">
        <v>1</v>
      </c>
      <c r="M3632" t="b">
        <v>0</v>
      </c>
      <c r="N3632" s="5">
        <f>Table1[[#This Row],[pledged]]/Table1[[#This Row],[backers_count]]</f>
        <v>1</v>
      </c>
      <c r="O3632" s="1">
        <f t="shared" si="170"/>
        <v>0</v>
      </c>
      <c r="P3632" s="5" t="s">
        <v>8304</v>
      </c>
      <c r="Q3632" s="1" t="s">
        <v>8318</v>
      </c>
      <c r="R3632" s="1" t="s">
        <v>8360</v>
      </c>
      <c r="S3632" s="9">
        <f t="shared" si="168"/>
        <v>41942.84710648148</v>
      </c>
      <c r="T3632" s="11">
        <f t="shared" si="169"/>
        <v>41972.888773148152</v>
      </c>
      <c r="U3632" s="12" t="str">
        <f>TEXT(Table1[[#This Row],[Date Created Conversion (Launched at)]],"mmmm")</f>
        <v>October</v>
      </c>
      <c r="V3632" s="12">
        <f>YEAR(Table1[[#This Row],[Date Created Conversion (Launched at)]])</f>
        <v>2014</v>
      </c>
    </row>
    <row r="3633" spans="1:22" ht="43" x14ac:dyDescent="0.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 s="8">
        <v>1411444740</v>
      </c>
      <c r="J3633" s="8">
        <v>1409335497</v>
      </c>
      <c r="K3633" t="b">
        <v>0</v>
      </c>
      <c r="L3633">
        <v>59</v>
      </c>
      <c r="M3633" t="b">
        <v>0</v>
      </c>
      <c r="N3633" s="5">
        <f>Table1[[#This Row],[pledged]]/Table1[[#This Row],[backers_count]]</f>
        <v>147.88135593220338</v>
      </c>
      <c r="O3633" s="1">
        <f t="shared" si="170"/>
        <v>51</v>
      </c>
      <c r="P3633" s="5" t="s">
        <v>8304</v>
      </c>
      <c r="Q3633" s="1" t="s">
        <v>8318</v>
      </c>
      <c r="R3633" s="1" t="s">
        <v>8360</v>
      </c>
      <c r="S3633" s="9">
        <f t="shared" si="168"/>
        <v>41880.753437499996</v>
      </c>
      <c r="T3633" s="11">
        <f t="shared" si="169"/>
        <v>41905.165972222225</v>
      </c>
      <c r="U3633" s="12" t="str">
        <f>TEXT(Table1[[#This Row],[Date Created Conversion (Launched at)]],"mmmm")</f>
        <v>August</v>
      </c>
      <c r="V3633" s="12">
        <f>YEAR(Table1[[#This Row],[Date Created Conversion (Launched at)]])</f>
        <v>2014</v>
      </c>
    </row>
    <row r="3634" spans="1:22" ht="43" x14ac:dyDescent="0.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 s="8">
        <v>1416781749</v>
      </c>
      <c r="J3634" s="8">
        <v>1415053749</v>
      </c>
      <c r="K3634" t="b">
        <v>0</v>
      </c>
      <c r="L3634">
        <v>1</v>
      </c>
      <c r="M3634" t="b">
        <v>0</v>
      </c>
      <c r="N3634" s="5">
        <f>Table1[[#This Row],[pledged]]/Table1[[#This Row],[backers_count]]</f>
        <v>100</v>
      </c>
      <c r="O3634" s="1">
        <f t="shared" si="170"/>
        <v>20</v>
      </c>
      <c r="P3634" s="5" t="s">
        <v>8304</v>
      </c>
      <c r="Q3634" s="1" t="s">
        <v>8318</v>
      </c>
      <c r="R3634" s="1" t="s">
        <v>8360</v>
      </c>
      <c r="S3634" s="9">
        <f t="shared" si="168"/>
        <v>41946.936909722222</v>
      </c>
      <c r="T3634" s="11">
        <f t="shared" si="169"/>
        <v>41966.936909722222</v>
      </c>
      <c r="U3634" s="12" t="str">
        <f>TEXT(Table1[[#This Row],[Date Created Conversion (Launched at)]],"mmmm")</f>
        <v>November</v>
      </c>
      <c r="V3634" s="12">
        <f>YEAR(Table1[[#This Row],[Date Created Conversion (Launched at)]])</f>
        <v>2014</v>
      </c>
    </row>
    <row r="3635" spans="1:22" ht="43" x14ac:dyDescent="0.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 s="8">
        <v>1479517200</v>
      </c>
      <c r="J3635" s="8">
        <v>1475765867</v>
      </c>
      <c r="K3635" t="b">
        <v>0</v>
      </c>
      <c r="L3635">
        <v>31</v>
      </c>
      <c r="M3635" t="b">
        <v>0</v>
      </c>
      <c r="N3635" s="5">
        <f>Table1[[#This Row],[pledged]]/Table1[[#This Row],[backers_count]]</f>
        <v>56.838709677419352</v>
      </c>
      <c r="O3635" s="1">
        <f t="shared" si="170"/>
        <v>35</v>
      </c>
      <c r="P3635" s="5" t="s">
        <v>8304</v>
      </c>
      <c r="Q3635" s="1" t="s">
        <v>8318</v>
      </c>
      <c r="R3635" s="1" t="s">
        <v>8360</v>
      </c>
      <c r="S3635" s="9">
        <f t="shared" si="168"/>
        <v>42649.623460648145</v>
      </c>
      <c r="T3635" s="11">
        <f t="shared" si="169"/>
        <v>42693.041666666672</v>
      </c>
      <c r="U3635" s="12" t="str">
        <f>TEXT(Table1[[#This Row],[Date Created Conversion (Launched at)]],"mmmm")</f>
        <v>October</v>
      </c>
      <c r="V3635" s="12">
        <f>YEAR(Table1[[#This Row],[Date Created Conversion (Launched at)]])</f>
        <v>2016</v>
      </c>
    </row>
    <row r="3636" spans="1:22" ht="43" x14ac:dyDescent="0.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 s="8">
        <v>1484366340</v>
      </c>
      <c r="J3636" s="8">
        <v>1480219174</v>
      </c>
      <c r="K3636" t="b">
        <v>0</v>
      </c>
      <c r="L3636">
        <v>18</v>
      </c>
      <c r="M3636" t="b">
        <v>0</v>
      </c>
      <c r="N3636" s="5">
        <f>Table1[[#This Row],[pledged]]/Table1[[#This Row],[backers_count]]</f>
        <v>176.94444444444446</v>
      </c>
      <c r="O3636" s="1">
        <f t="shared" si="170"/>
        <v>4</v>
      </c>
      <c r="P3636" s="5" t="s">
        <v>8304</v>
      </c>
      <c r="Q3636" s="1" t="s">
        <v>8318</v>
      </c>
      <c r="R3636" s="1" t="s">
        <v>8360</v>
      </c>
      <c r="S3636" s="9">
        <f t="shared" si="168"/>
        <v>42701.166365740741</v>
      </c>
      <c r="T3636" s="11">
        <f t="shared" si="169"/>
        <v>42749.165972222225</v>
      </c>
      <c r="U3636" s="12" t="str">
        <f>TEXT(Table1[[#This Row],[Date Created Conversion (Launched at)]],"mmmm")</f>
        <v>November</v>
      </c>
      <c r="V3636" s="12">
        <f>YEAR(Table1[[#This Row],[Date Created Conversion (Launched at)]])</f>
        <v>2016</v>
      </c>
    </row>
    <row r="3637" spans="1:22" ht="28.7" x14ac:dyDescent="0.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 s="8">
        <v>1461186676</v>
      </c>
      <c r="J3637" s="8">
        <v>1458594676</v>
      </c>
      <c r="K3637" t="b">
        <v>0</v>
      </c>
      <c r="L3637">
        <v>10</v>
      </c>
      <c r="M3637" t="b">
        <v>0</v>
      </c>
      <c r="N3637" s="5">
        <f>Table1[[#This Row],[pledged]]/Table1[[#This Row],[backers_count]]</f>
        <v>127.6</v>
      </c>
      <c r="O3637" s="1">
        <f t="shared" si="170"/>
        <v>36</v>
      </c>
      <c r="P3637" s="5" t="s">
        <v>8304</v>
      </c>
      <c r="Q3637" s="1" t="s">
        <v>8318</v>
      </c>
      <c r="R3637" s="1" t="s">
        <v>8360</v>
      </c>
      <c r="S3637" s="9">
        <f t="shared" si="168"/>
        <v>42450.88282407407</v>
      </c>
      <c r="T3637" s="11">
        <f t="shared" si="169"/>
        <v>42480.88282407407</v>
      </c>
      <c r="U3637" s="12" t="str">
        <f>TEXT(Table1[[#This Row],[Date Created Conversion (Launched at)]],"mmmm")</f>
        <v>March</v>
      </c>
      <c r="V3637" s="12">
        <f>YEAR(Table1[[#This Row],[Date Created Conversion (Launched at)]])</f>
        <v>2016</v>
      </c>
    </row>
    <row r="3638" spans="1:22" ht="43" x14ac:dyDescent="0.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 s="8">
        <v>1442248829</v>
      </c>
      <c r="J3638" s="8">
        <v>1439224829</v>
      </c>
      <c r="K3638" t="b">
        <v>0</v>
      </c>
      <c r="L3638">
        <v>0</v>
      </c>
      <c r="M3638" t="b">
        <v>0</v>
      </c>
      <c r="N3638" s="5" t="e">
        <f>Table1[[#This Row],[pledged]]/Table1[[#This Row],[backers_count]]</f>
        <v>#DIV/0!</v>
      </c>
      <c r="O3638" s="1">
        <f t="shared" si="170"/>
        <v>0</v>
      </c>
      <c r="P3638" s="5" t="s">
        <v>8304</v>
      </c>
      <c r="Q3638" s="1" t="s">
        <v>8318</v>
      </c>
      <c r="R3638" s="1" t="s">
        <v>8360</v>
      </c>
      <c r="S3638" s="9">
        <f t="shared" si="168"/>
        <v>42226.694780092592</v>
      </c>
      <c r="T3638" s="11">
        <f t="shared" si="169"/>
        <v>42261.694780092592</v>
      </c>
      <c r="U3638" s="12" t="str">
        <f>TEXT(Table1[[#This Row],[Date Created Conversion (Launched at)]],"mmmm")</f>
        <v>August</v>
      </c>
      <c r="V3638" s="12">
        <f>YEAR(Table1[[#This Row],[Date Created Conversion (Launched at)]])</f>
        <v>2015</v>
      </c>
    </row>
    <row r="3639" spans="1:22" ht="57.35" x14ac:dyDescent="0.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 s="8">
        <v>1420130935</v>
      </c>
      <c r="J3639" s="8">
        <v>1417538935</v>
      </c>
      <c r="K3639" t="b">
        <v>0</v>
      </c>
      <c r="L3639">
        <v>14</v>
      </c>
      <c r="M3639" t="b">
        <v>0</v>
      </c>
      <c r="N3639" s="5">
        <f>Table1[[#This Row],[pledged]]/Table1[[#This Row],[backers_count]]</f>
        <v>66.142857142857139</v>
      </c>
      <c r="O3639" s="1">
        <f t="shared" si="170"/>
        <v>31</v>
      </c>
      <c r="P3639" s="5" t="s">
        <v>8304</v>
      </c>
      <c r="Q3639" s="1" t="s">
        <v>8318</v>
      </c>
      <c r="R3639" s="1" t="s">
        <v>8360</v>
      </c>
      <c r="S3639" s="9">
        <f t="shared" si="168"/>
        <v>41975.700636574074</v>
      </c>
      <c r="T3639" s="11">
        <f t="shared" si="169"/>
        <v>42005.700636574074</v>
      </c>
      <c r="U3639" s="12" t="str">
        <f>TEXT(Table1[[#This Row],[Date Created Conversion (Launched at)]],"mmmm")</f>
        <v>December</v>
      </c>
      <c r="V3639" s="12">
        <f>YEAR(Table1[[#This Row],[Date Created Conversion (Launched at)]])</f>
        <v>2014</v>
      </c>
    </row>
    <row r="3640" spans="1:22" ht="28.7" x14ac:dyDescent="0.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 s="8">
        <v>1429456132</v>
      </c>
      <c r="J3640" s="8">
        <v>1424275732</v>
      </c>
      <c r="K3640" t="b">
        <v>0</v>
      </c>
      <c r="L3640">
        <v>2</v>
      </c>
      <c r="M3640" t="b">
        <v>0</v>
      </c>
      <c r="N3640" s="5">
        <f>Table1[[#This Row],[pledged]]/Table1[[#This Row],[backers_count]]</f>
        <v>108</v>
      </c>
      <c r="O3640" s="1">
        <f t="shared" si="170"/>
        <v>7</v>
      </c>
      <c r="P3640" s="5" t="s">
        <v>8304</v>
      </c>
      <c r="Q3640" s="1" t="s">
        <v>8318</v>
      </c>
      <c r="R3640" s="1" t="s">
        <v>8360</v>
      </c>
      <c r="S3640" s="9">
        <f t="shared" si="168"/>
        <v>42053.672824074078</v>
      </c>
      <c r="T3640" s="11">
        <f t="shared" si="169"/>
        <v>42113.631157407406</v>
      </c>
      <c r="U3640" s="12" t="str">
        <f>TEXT(Table1[[#This Row],[Date Created Conversion (Launched at)]],"mmmm")</f>
        <v>February</v>
      </c>
      <c r="V3640" s="12">
        <f>YEAR(Table1[[#This Row],[Date Created Conversion (Launched at)]])</f>
        <v>2015</v>
      </c>
    </row>
    <row r="3641" spans="1:22" ht="43" x14ac:dyDescent="0.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 s="8">
        <v>1475853060</v>
      </c>
      <c r="J3641" s="8">
        <v>1470672906</v>
      </c>
      <c r="K3641" t="b">
        <v>0</v>
      </c>
      <c r="L3641">
        <v>1</v>
      </c>
      <c r="M3641" t="b">
        <v>0</v>
      </c>
      <c r="N3641" s="5">
        <f>Table1[[#This Row],[pledged]]/Table1[[#This Row],[backers_count]]</f>
        <v>1</v>
      </c>
      <c r="O3641" s="1">
        <f t="shared" si="170"/>
        <v>0</v>
      </c>
      <c r="P3641" s="5" t="s">
        <v>8304</v>
      </c>
      <c r="Q3641" s="1" t="s">
        <v>8318</v>
      </c>
      <c r="R3641" s="1" t="s">
        <v>8360</v>
      </c>
      <c r="S3641" s="9">
        <f t="shared" si="168"/>
        <v>42590.677152777775</v>
      </c>
      <c r="T3641" s="11">
        <f t="shared" si="169"/>
        <v>42650.632638888885</v>
      </c>
      <c r="U3641" s="12" t="str">
        <f>TEXT(Table1[[#This Row],[Date Created Conversion (Launched at)]],"mmmm")</f>
        <v>August</v>
      </c>
      <c r="V3641" s="12">
        <f>YEAR(Table1[[#This Row],[Date Created Conversion (Launched at)]])</f>
        <v>2016</v>
      </c>
    </row>
    <row r="3642" spans="1:22" ht="71.7" x14ac:dyDescent="0.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 s="8">
        <v>1431283530</v>
      </c>
      <c r="J3642" s="8">
        <v>1428691530</v>
      </c>
      <c r="K3642" t="b">
        <v>0</v>
      </c>
      <c r="L3642">
        <v>3</v>
      </c>
      <c r="M3642" t="b">
        <v>0</v>
      </c>
      <c r="N3642" s="5">
        <f>Table1[[#This Row],[pledged]]/Table1[[#This Row],[backers_count]]</f>
        <v>18.333333333333332</v>
      </c>
      <c r="O3642" s="1">
        <f t="shared" si="170"/>
        <v>6</v>
      </c>
      <c r="P3642" s="5" t="s">
        <v>8304</v>
      </c>
      <c r="Q3642" s="1" t="s">
        <v>8318</v>
      </c>
      <c r="R3642" s="1" t="s">
        <v>8360</v>
      </c>
      <c r="S3642" s="9">
        <f t="shared" si="168"/>
        <v>42104.781597222223</v>
      </c>
      <c r="T3642" s="11">
        <f t="shared" si="169"/>
        <v>42134.781597222223</v>
      </c>
      <c r="U3642" s="12" t="str">
        <f>TEXT(Table1[[#This Row],[Date Created Conversion (Launched at)]],"mmmm")</f>
        <v>April</v>
      </c>
      <c r="V3642" s="12">
        <f>YEAR(Table1[[#This Row],[Date Created Conversion (Launched at)]])</f>
        <v>2015</v>
      </c>
    </row>
    <row r="3643" spans="1:22" ht="43" x14ac:dyDescent="0.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 s="8">
        <v>1412485200</v>
      </c>
      <c r="J3643" s="8">
        <v>1410966179</v>
      </c>
      <c r="K3643" t="b">
        <v>0</v>
      </c>
      <c r="L3643">
        <v>0</v>
      </c>
      <c r="M3643" t="b">
        <v>0</v>
      </c>
      <c r="N3643" s="5" t="e">
        <f>Table1[[#This Row],[pledged]]/Table1[[#This Row],[backers_count]]</f>
        <v>#DIV/0!</v>
      </c>
      <c r="O3643" s="1">
        <f t="shared" si="170"/>
        <v>0</v>
      </c>
      <c r="P3643" s="5" t="s">
        <v>8304</v>
      </c>
      <c r="Q3643" s="1" t="s">
        <v>8318</v>
      </c>
      <c r="R3643" s="1" t="s">
        <v>8360</v>
      </c>
      <c r="S3643" s="9">
        <f t="shared" si="168"/>
        <v>41899.627071759256</v>
      </c>
      <c r="T3643" s="11">
        <f t="shared" si="169"/>
        <v>41917.208333333336</v>
      </c>
      <c r="U3643" s="12" t="str">
        <f>TEXT(Table1[[#This Row],[Date Created Conversion (Launched at)]],"mmmm")</f>
        <v>September</v>
      </c>
      <c r="V3643" s="12">
        <f>YEAR(Table1[[#This Row],[Date Created Conversion (Launched at)]])</f>
        <v>2014</v>
      </c>
    </row>
    <row r="3644" spans="1:22" ht="57.35" x14ac:dyDescent="0.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 s="8">
        <v>1448902800</v>
      </c>
      <c r="J3644" s="8">
        <v>1445369727</v>
      </c>
      <c r="K3644" t="b">
        <v>0</v>
      </c>
      <c r="L3644">
        <v>2</v>
      </c>
      <c r="M3644" t="b">
        <v>0</v>
      </c>
      <c r="N3644" s="5">
        <f>Table1[[#This Row],[pledged]]/Table1[[#This Row],[backers_count]]</f>
        <v>7.5</v>
      </c>
      <c r="O3644" s="1">
        <f t="shared" si="170"/>
        <v>2</v>
      </c>
      <c r="P3644" s="5" t="s">
        <v>8304</v>
      </c>
      <c r="Q3644" s="1" t="s">
        <v>8318</v>
      </c>
      <c r="R3644" s="1" t="s">
        <v>8360</v>
      </c>
      <c r="S3644" s="9">
        <f t="shared" si="168"/>
        <v>42297.816284722227</v>
      </c>
      <c r="T3644" s="11">
        <f t="shared" si="169"/>
        <v>42338.708333333328</v>
      </c>
      <c r="U3644" s="12" t="str">
        <f>TEXT(Table1[[#This Row],[Date Created Conversion (Launched at)]],"mmmm")</f>
        <v>October</v>
      </c>
      <c r="V3644" s="12">
        <f>YEAR(Table1[[#This Row],[Date Created Conversion (Launched at)]])</f>
        <v>2015</v>
      </c>
    </row>
    <row r="3645" spans="1:22" ht="43" x14ac:dyDescent="0.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 s="8">
        <v>1447734439</v>
      </c>
      <c r="J3645" s="8">
        <v>1444274839</v>
      </c>
      <c r="K3645" t="b">
        <v>0</v>
      </c>
      <c r="L3645">
        <v>0</v>
      </c>
      <c r="M3645" t="b">
        <v>0</v>
      </c>
      <c r="N3645" s="5" t="e">
        <f>Table1[[#This Row],[pledged]]/Table1[[#This Row],[backers_count]]</f>
        <v>#DIV/0!</v>
      </c>
      <c r="O3645" s="1">
        <f t="shared" si="170"/>
        <v>0</v>
      </c>
      <c r="P3645" s="5" t="s">
        <v>8304</v>
      </c>
      <c r="Q3645" s="1" t="s">
        <v>8318</v>
      </c>
      <c r="R3645" s="1" t="s">
        <v>8360</v>
      </c>
      <c r="S3645" s="9">
        <f t="shared" si="168"/>
        <v>42285.143969907411</v>
      </c>
      <c r="T3645" s="11">
        <f t="shared" si="169"/>
        <v>42325.185636574075</v>
      </c>
      <c r="U3645" s="12" t="str">
        <f>TEXT(Table1[[#This Row],[Date Created Conversion (Launched at)]],"mmmm")</f>
        <v>October</v>
      </c>
      <c r="V3645" s="12">
        <f>YEAR(Table1[[#This Row],[Date Created Conversion (Launched at)]])</f>
        <v>2015</v>
      </c>
    </row>
    <row r="3646" spans="1:22" ht="43" x14ac:dyDescent="0.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 s="8">
        <v>1457413140</v>
      </c>
      <c r="J3646" s="8">
        <v>1454996887</v>
      </c>
      <c r="K3646" t="b">
        <v>0</v>
      </c>
      <c r="L3646">
        <v>12</v>
      </c>
      <c r="M3646" t="b">
        <v>0</v>
      </c>
      <c r="N3646" s="5">
        <f>Table1[[#This Row],[pledged]]/Table1[[#This Row],[backers_count]]</f>
        <v>68.416666666666671</v>
      </c>
      <c r="O3646" s="1">
        <f t="shared" si="170"/>
        <v>16</v>
      </c>
      <c r="P3646" s="5" t="s">
        <v>8304</v>
      </c>
      <c r="Q3646" s="1" t="s">
        <v>8318</v>
      </c>
      <c r="R3646" s="1" t="s">
        <v>8360</v>
      </c>
      <c r="S3646" s="9">
        <f t="shared" si="168"/>
        <v>42409.241747685184</v>
      </c>
      <c r="T3646" s="11">
        <f t="shared" si="169"/>
        <v>42437.207638888889</v>
      </c>
      <c r="U3646" s="12" t="str">
        <f>TEXT(Table1[[#This Row],[Date Created Conversion (Launched at)]],"mmmm")</f>
        <v>February</v>
      </c>
      <c r="V3646" s="12">
        <f>YEAR(Table1[[#This Row],[Date Created Conversion (Launched at)]])</f>
        <v>2016</v>
      </c>
    </row>
    <row r="3647" spans="1:22" ht="43" x14ac:dyDescent="0.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 s="8">
        <v>1479773838</v>
      </c>
      <c r="J3647" s="8">
        <v>1477178238</v>
      </c>
      <c r="K3647" t="b">
        <v>0</v>
      </c>
      <c r="L3647">
        <v>1</v>
      </c>
      <c r="M3647" t="b">
        <v>0</v>
      </c>
      <c r="N3647" s="5">
        <f>Table1[[#This Row],[pledged]]/Table1[[#This Row],[backers_count]]</f>
        <v>1</v>
      </c>
      <c r="O3647" s="1">
        <f t="shared" si="170"/>
        <v>0</v>
      </c>
      <c r="P3647" s="5" t="s">
        <v>8304</v>
      </c>
      <c r="Q3647" s="1" t="s">
        <v>8318</v>
      </c>
      <c r="R3647" s="1" t="s">
        <v>8360</v>
      </c>
      <c r="S3647" s="9">
        <f t="shared" si="168"/>
        <v>42665.970347222217</v>
      </c>
      <c r="T3647" s="11">
        <f t="shared" si="169"/>
        <v>42696.012013888889</v>
      </c>
      <c r="U3647" s="12" t="str">
        <f>TEXT(Table1[[#This Row],[Date Created Conversion (Launched at)]],"mmmm")</f>
        <v>October</v>
      </c>
      <c r="V3647" s="12">
        <f>YEAR(Table1[[#This Row],[Date Created Conversion (Launched at)]])</f>
        <v>2016</v>
      </c>
    </row>
    <row r="3648" spans="1:22" ht="43" x14ac:dyDescent="0.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 s="8">
        <v>1434497400</v>
      </c>
      <c r="J3648" s="8">
        <v>1431770802</v>
      </c>
      <c r="K3648" t="b">
        <v>0</v>
      </c>
      <c r="L3648">
        <v>8</v>
      </c>
      <c r="M3648" t="b">
        <v>0</v>
      </c>
      <c r="N3648" s="5">
        <f>Table1[[#This Row],[pledged]]/Table1[[#This Row],[backers_count]]</f>
        <v>60.125</v>
      </c>
      <c r="O3648" s="1">
        <f t="shared" si="170"/>
        <v>5</v>
      </c>
      <c r="P3648" s="5" t="s">
        <v>8304</v>
      </c>
      <c r="Q3648" s="1" t="s">
        <v>8318</v>
      </c>
      <c r="R3648" s="1" t="s">
        <v>8360</v>
      </c>
      <c r="S3648" s="9">
        <f t="shared" si="168"/>
        <v>42140.421319444446</v>
      </c>
      <c r="T3648" s="11">
        <f t="shared" si="169"/>
        <v>42171.979166666672</v>
      </c>
      <c r="U3648" s="12" t="str">
        <f>TEXT(Table1[[#This Row],[Date Created Conversion (Launched at)]],"mmmm")</f>
        <v>May</v>
      </c>
      <c r="V3648" s="12">
        <f>YEAR(Table1[[#This Row],[Date Created Conversion (Launched at)]])</f>
        <v>2015</v>
      </c>
    </row>
    <row r="3649" spans="1:22" ht="43" x14ac:dyDescent="0.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 s="8">
        <v>1475258327</v>
      </c>
      <c r="J3649" s="8">
        <v>1471370327</v>
      </c>
      <c r="K3649" t="b">
        <v>0</v>
      </c>
      <c r="L3649">
        <v>2</v>
      </c>
      <c r="M3649" t="b">
        <v>0</v>
      </c>
      <c r="N3649" s="5">
        <f>Table1[[#This Row],[pledged]]/Table1[[#This Row],[backers_count]]</f>
        <v>15</v>
      </c>
      <c r="O3649" s="1">
        <f t="shared" si="170"/>
        <v>6</v>
      </c>
      <c r="P3649" s="5" t="s">
        <v>8304</v>
      </c>
      <c r="Q3649" s="1" t="s">
        <v>8318</v>
      </c>
      <c r="R3649" s="1" t="s">
        <v>8360</v>
      </c>
      <c r="S3649" s="9">
        <f t="shared" si="168"/>
        <v>42598.749155092592</v>
      </c>
      <c r="T3649" s="11">
        <f t="shared" si="169"/>
        <v>42643.749155092592</v>
      </c>
      <c r="U3649" s="12" t="str">
        <f>TEXT(Table1[[#This Row],[Date Created Conversion (Launched at)]],"mmmm")</f>
        <v>August</v>
      </c>
      <c r="V3649" s="12">
        <f>YEAR(Table1[[#This Row],[Date Created Conversion (Launched at)]])</f>
        <v>2016</v>
      </c>
    </row>
    <row r="3650" spans="1:22" ht="28.7" x14ac:dyDescent="0.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 s="8">
        <v>1412492445</v>
      </c>
      <c r="J3650" s="8">
        <v>1409900445</v>
      </c>
      <c r="K3650" t="b">
        <v>0</v>
      </c>
      <c r="L3650">
        <v>73</v>
      </c>
      <c r="M3650" t="b">
        <v>1</v>
      </c>
      <c r="N3650" s="5">
        <f>Table1[[#This Row],[pledged]]/Table1[[#This Row],[backers_count]]</f>
        <v>550.04109589041093</v>
      </c>
      <c r="O3650" s="1">
        <f t="shared" si="170"/>
        <v>100</v>
      </c>
      <c r="P3650" s="5" t="s">
        <v>8270</v>
      </c>
      <c r="Q3650" s="1" t="s">
        <v>8318</v>
      </c>
      <c r="R3650" s="1" t="s">
        <v>8319</v>
      </c>
      <c r="S3650" s="9">
        <f t="shared" ref="S3650:S3713" si="171">(J3650/86400)+DATE(1970,1,1)</f>
        <v>41887.292187500003</v>
      </c>
      <c r="T3650" s="11">
        <f t="shared" ref="T3650:T3713" si="172">(I3650/86400)+DATE(1970,1,1)</f>
        <v>41917.292187500003</v>
      </c>
      <c r="U3650" s="12" t="str">
        <f>TEXT(Table1[[#This Row],[Date Created Conversion (Launched at)]],"mmmm")</f>
        <v>September</v>
      </c>
      <c r="V3650" s="12">
        <f>YEAR(Table1[[#This Row],[Date Created Conversion (Launched at)]])</f>
        <v>2014</v>
      </c>
    </row>
    <row r="3651" spans="1:22" ht="43" x14ac:dyDescent="0.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 s="8">
        <v>1402938394</v>
      </c>
      <c r="J3651" s="8">
        <v>1400691994</v>
      </c>
      <c r="K3651" t="b">
        <v>0</v>
      </c>
      <c r="L3651">
        <v>8</v>
      </c>
      <c r="M3651" t="b">
        <v>1</v>
      </c>
      <c r="N3651" s="5">
        <f>Table1[[#This Row],[pledged]]/Table1[[#This Row],[backers_count]]</f>
        <v>97.5</v>
      </c>
      <c r="O3651" s="1">
        <f t="shared" ref="O3651:O3714" si="173">ROUND(($E3651/$D3651)*100,0)</f>
        <v>104</v>
      </c>
      <c r="P3651" s="5" t="s">
        <v>8270</v>
      </c>
      <c r="Q3651" s="1" t="s">
        <v>8318</v>
      </c>
      <c r="R3651" s="1" t="s">
        <v>8319</v>
      </c>
      <c r="S3651" s="9">
        <f t="shared" si="171"/>
        <v>41780.712893518517</v>
      </c>
      <c r="T3651" s="11">
        <f t="shared" si="172"/>
        <v>41806.712893518517</v>
      </c>
      <c r="U3651" s="12" t="str">
        <f>TEXT(Table1[[#This Row],[Date Created Conversion (Launched at)]],"mmmm")</f>
        <v>May</v>
      </c>
      <c r="V3651" s="12">
        <f>YEAR(Table1[[#This Row],[Date Created Conversion (Launched at)]])</f>
        <v>2014</v>
      </c>
    </row>
    <row r="3652" spans="1:22" ht="43" x14ac:dyDescent="0.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 s="8">
        <v>1454412584</v>
      </c>
      <c r="J3652" s="8">
        <v>1452598184</v>
      </c>
      <c r="K3652" t="b">
        <v>0</v>
      </c>
      <c r="L3652">
        <v>17</v>
      </c>
      <c r="M3652" t="b">
        <v>1</v>
      </c>
      <c r="N3652" s="5">
        <f>Table1[[#This Row],[pledged]]/Table1[[#This Row],[backers_count]]</f>
        <v>29.411764705882351</v>
      </c>
      <c r="O3652" s="1">
        <f t="shared" si="173"/>
        <v>100</v>
      </c>
      <c r="P3652" s="5" t="s">
        <v>8270</v>
      </c>
      <c r="Q3652" s="1" t="s">
        <v>8318</v>
      </c>
      <c r="R3652" s="1" t="s">
        <v>8319</v>
      </c>
      <c r="S3652" s="9">
        <f t="shared" si="171"/>
        <v>42381.478981481487</v>
      </c>
      <c r="T3652" s="11">
        <f t="shared" si="172"/>
        <v>42402.478981481487</v>
      </c>
      <c r="U3652" s="12" t="str">
        <f>TEXT(Table1[[#This Row],[Date Created Conversion (Launched at)]],"mmmm")</f>
        <v>January</v>
      </c>
      <c r="V3652" s="12">
        <f>YEAR(Table1[[#This Row],[Date Created Conversion (Launched at)]])</f>
        <v>2016</v>
      </c>
    </row>
    <row r="3653" spans="1:22" ht="43" x14ac:dyDescent="0.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 s="8">
        <v>1407686340</v>
      </c>
      <c r="J3653" s="8">
        <v>1404833442</v>
      </c>
      <c r="K3653" t="b">
        <v>0</v>
      </c>
      <c r="L3653">
        <v>9</v>
      </c>
      <c r="M3653" t="b">
        <v>1</v>
      </c>
      <c r="N3653" s="5">
        <f>Table1[[#This Row],[pledged]]/Table1[[#This Row],[backers_count]]</f>
        <v>57.777777777777779</v>
      </c>
      <c r="O3653" s="1">
        <f t="shared" si="173"/>
        <v>104</v>
      </c>
      <c r="P3653" s="5" t="s">
        <v>8270</v>
      </c>
      <c r="Q3653" s="1" t="s">
        <v>8318</v>
      </c>
      <c r="R3653" s="1" t="s">
        <v>8319</v>
      </c>
      <c r="S3653" s="9">
        <f t="shared" si="171"/>
        <v>41828.646319444444</v>
      </c>
      <c r="T3653" s="11">
        <f t="shared" si="172"/>
        <v>41861.665972222225</v>
      </c>
      <c r="U3653" s="12" t="str">
        <f>TEXT(Table1[[#This Row],[Date Created Conversion (Launched at)]],"mmmm")</f>
        <v>July</v>
      </c>
      <c r="V3653" s="12">
        <f>YEAR(Table1[[#This Row],[Date Created Conversion (Launched at)]])</f>
        <v>2014</v>
      </c>
    </row>
    <row r="3654" spans="1:22" ht="43" x14ac:dyDescent="0.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 s="8">
        <v>1472097540</v>
      </c>
      <c r="J3654" s="8">
        <v>1471188502</v>
      </c>
      <c r="K3654" t="b">
        <v>0</v>
      </c>
      <c r="L3654">
        <v>17</v>
      </c>
      <c r="M3654" t="b">
        <v>1</v>
      </c>
      <c r="N3654" s="5">
        <f>Table1[[#This Row],[pledged]]/Table1[[#This Row],[backers_count]]</f>
        <v>44.235294117647058</v>
      </c>
      <c r="O3654" s="1">
        <f t="shared" si="173"/>
        <v>251</v>
      </c>
      <c r="P3654" s="5" t="s">
        <v>8270</v>
      </c>
      <c r="Q3654" s="1" t="s">
        <v>8318</v>
      </c>
      <c r="R3654" s="1" t="s">
        <v>8319</v>
      </c>
      <c r="S3654" s="9">
        <f t="shared" si="171"/>
        <v>42596.644699074073</v>
      </c>
      <c r="T3654" s="11">
        <f t="shared" si="172"/>
        <v>42607.165972222225</v>
      </c>
      <c r="U3654" s="12" t="str">
        <f>TEXT(Table1[[#This Row],[Date Created Conversion (Launched at)]],"mmmm")</f>
        <v>August</v>
      </c>
      <c r="V3654" s="12">
        <f>YEAR(Table1[[#This Row],[Date Created Conversion (Launched at)]])</f>
        <v>2016</v>
      </c>
    </row>
    <row r="3655" spans="1:22" ht="43" x14ac:dyDescent="0.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 s="8">
        <v>1438764207</v>
      </c>
      <c r="J3655" s="8">
        <v>1436172207</v>
      </c>
      <c r="K3655" t="b">
        <v>0</v>
      </c>
      <c r="L3655">
        <v>33</v>
      </c>
      <c r="M3655" t="b">
        <v>1</v>
      </c>
      <c r="N3655" s="5">
        <f>Table1[[#This Row],[pledged]]/Table1[[#This Row],[backers_count]]</f>
        <v>60.909090909090907</v>
      </c>
      <c r="O3655" s="1">
        <f t="shared" si="173"/>
        <v>101</v>
      </c>
      <c r="P3655" s="5" t="s">
        <v>8270</v>
      </c>
      <c r="Q3655" s="1" t="s">
        <v>8318</v>
      </c>
      <c r="R3655" s="1" t="s">
        <v>8319</v>
      </c>
      <c r="S3655" s="9">
        <f t="shared" si="171"/>
        <v>42191.363506944443</v>
      </c>
      <c r="T3655" s="11">
        <f t="shared" si="172"/>
        <v>42221.363506944443</v>
      </c>
      <c r="U3655" s="12" t="str">
        <f>TEXT(Table1[[#This Row],[Date Created Conversion (Launched at)]],"mmmm")</f>
        <v>July</v>
      </c>
      <c r="V3655" s="12">
        <f>YEAR(Table1[[#This Row],[Date Created Conversion (Launched at)]])</f>
        <v>2015</v>
      </c>
    </row>
    <row r="3656" spans="1:22" ht="43" x14ac:dyDescent="0.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 s="8">
        <v>1459702800</v>
      </c>
      <c r="J3656" s="8">
        <v>1457690386</v>
      </c>
      <c r="K3656" t="b">
        <v>0</v>
      </c>
      <c r="L3656">
        <v>38</v>
      </c>
      <c r="M3656" t="b">
        <v>1</v>
      </c>
      <c r="N3656" s="5">
        <f>Table1[[#This Row],[pledged]]/Table1[[#This Row],[backers_count]]</f>
        <v>68.84210526315789</v>
      </c>
      <c r="O3656" s="1">
        <f t="shared" si="173"/>
        <v>174</v>
      </c>
      <c r="P3656" s="5" t="s">
        <v>8270</v>
      </c>
      <c r="Q3656" s="1" t="s">
        <v>8318</v>
      </c>
      <c r="R3656" s="1" t="s">
        <v>8319</v>
      </c>
      <c r="S3656" s="9">
        <f t="shared" si="171"/>
        <v>42440.416504629626</v>
      </c>
      <c r="T3656" s="11">
        <f t="shared" si="172"/>
        <v>42463.708333333328</v>
      </c>
      <c r="U3656" s="12" t="str">
        <f>TEXT(Table1[[#This Row],[Date Created Conversion (Launched at)]],"mmmm")</f>
        <v>March</v>
      </c>
      <c r="V3656" s="12">
        <f>YEAR(Table1[[#This Row],[Date Created Conversion (Launched at)]])</f>
        <v>2016</v>
      </c>
    </row>
    <row r="3657" spans="1:22" ht="43" x14ac:dyDescent="0.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 s="8">
        <v>1437202740</v>
      </c>
      <c r="J3657" s="8">
        <v>1434654998</v>
      </c>
      <c r="K3657" t="b">
        <v>0</v>
      </c>
      <c r="L3657">
        <v>79</v>
      </c>
      <c r="M3657" t="b">
        <v>1</v>
      </c>
      <c r="N3657" s="5">
        <f>Table1[[#This Row],[pledged]]/Table1[[#This Row],[backers_count]]</f>
        <v>73.582278481012665</v>
      </c>
      <c r="O3657" s="1">
        <f t="shared" si="173"/>
        <v>116</v>
      </c>
      <c r="P3657" s="5" t="s">
        <v>8270</v>
      </c>
      <c r="Q3657" s="1" t="s">
        <v>8318</v>
      </c>
      <c r="R3657" s="1" t="s">
        <v>8319</v>
      </c>
      <c r="S3657" s="9">
        <f t="shared" si="171"/>
        <v>42173.803217592591</v>
      </c>
      <c r="T3657" s="11">
        <f t="shared" si="172"/>
        <v>42203.290972222225</v>
      </c>
      <c r="U3657" s="12" t="str">
        <f>TEXT(Table1[[#This Row],[Date Created Conversion (Launched at)]],"mmmm")</f>
        <v>June</v>
      </c>
      <c r="V3657" s="12">
        <f>YEAR(Table1[[#This Row],[Date Created Conversion (Launched at)]])</f>
        <v>2015</v>
      </c>
    </row>
    <row r="3658" spans="1:22" ht="43" x14ac:dyDescent="0.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 s="8">
        <v>1485989940</v>
      </c>
      <c r="J3658" s="8">
        <v>1483393836</v>
      </c>
      <c r="K3658" t="b">
        <v>0</v>
      </c>
      <c r="L3658">
        <v>46</v>
      </c>
      <c r="M3658" t="b">
        <v>1</v>
      </c>
      <c r="N3658" s="5">
        <f>Table1[[#This Row],[pledged]]/Table1[[#This Row],[backers_count]]</f>
        <v>115.02173913043478</v>
      </c>
      <c r="O3658" s="1">
        <f t="shared" si="173"/>
        <v>106</v>
      </c>
      <c r="P3658" s="5" t="s">
        <v>8270</v>
      </c>
      <c r="Q3658" s="1" t="s">
        <v>8318</v>
      </c>
      <c r="R3658" s="1" t="s">
        <v>8319</v>
      </c>
      <c r="S3658" s="9">
        <f t="shared" si="171"/>
        <v>42737.910138888888</v>
      </c>
      <c r="T3658" s="11">
        <f t="shared" si="172"/>
        <v>42767.957638888889</v>
      </c>
      <c r="U3658" s="12" t="str">
        <f>TEXT(Table1[[#This Row],[Date Created Conversion (Launched at)]],"mmmm")</f>
        <v>January</v>
      </c>
      <c r="V3658" s="12">
        <f>YEAR(Table1[[#This Row],[Date Created Conversion (Launched at)]])</f>
        <v>2017</v>
      </c>
    </row>
    <row r="3659" spans="1:22" ht="43" x14ac:dyDescent="0.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 s="8">
        <v>1464817320</v>
      </c>
      <c r="J3659" s="8">
        <v>1462806419</v>
      </c>
      <c r="K3659" t="b">
        <v>0</v>
      </c>
      <c r="L3659">
        <v>20</v>
      </c>
      <c r="M3659" t="b">
        <v>1</v>
      </c>
      <c r="N3659" s="5">
        <f>Table1[[#This Row],[pledged]]/Table1[[#This Row],[backers_count]]</f>
        <v>110.75</v>
      </c>
      <c r="O3659" s="1">
        <f t="shared" si="173"/>
        <v>111</v>
      </c>
      <c r="P3659" s="5" t="s">
        <v>8270</v>
      </c>
      <c r="Q3659" s="1" t="s">
        <v>8318</v>
      </c>
      <c r="R3659" s="1" t="s">
        <v>8319</v>
      </c>
      <c r="S3659" s="9">
        <f t="shared" si="171"/>
        <v>42499.629849537036</v>
      </c>
      <c r="T3659" s="11">
        <f t="shared" si="172"/>
        <v>42522.904166666667</v>
      </c>
      <c r="U3659" s="12" t="str">
        <f>TEXT(Table1[[#This Row],[Date Created Conversion (Launched at)]],"mmmm")</f>
        <v>May</v>
      </c>
      <c r="V3659" s="12">
        <f>YEAR(Table1[[#This Row],[Date Created Conversion (Launched at)]])</f>
        <v>2016</v>
      </c>
    </row>
    <row r="3660" spans="1:22" ht="28.7" x14ac:dyDescent="0.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 s="8">
        <v>1404273540</v>
      </c>
      <c r="J3660" s="8">
        <v>1400272580</v>
      </c>
      <c r="K3660" t="b">
        <v>0</v>
      </c>
      <c r="L3660">
        <v>20</v>
      </c>
      <c r="M3660" t="b">
        <v>1</v>
      </c>
      <c r="N3660" s="5">
        <f>Table1[[#This Row],[pledged]]/Table1[[#This Row],[backers_count]]</f>
        <v>75.5</v>
      </c>
      <c r="O3660" s="1">
        <f t="shared" si="173"/>
        <v>101</v>
      </c>
      <c r="P3660" s="5" t="s">
        <v>8270</v>
      </c>
      <c r="Q3660" s="1" t="s">
        <v>8318</v>
      </c>
      <c r="R3660" s="1" t="s">
        <v>8319</v>
      </c>
      <c r="S3660" s="9">
        <f t="shared" si="171"/>
        <v>41775.858564814815</v>
      </c>
      <c r="T3660" s="11">
        <f t="shared" si="172"/>
        <v>41822.165972222225</v>
      </c>
      <c r="U3660" s="12" t="str">
        <f>TEXT(Table1[[#This Row],[Date Created Conversion (Launched at)]],"mmmm")</f>
        <v>May</v>
      </c>
      <c r="V3660" s="12">
        <f>YEAR(Table1[[#This Row],[Date Created Conversion (Launched at)]])</f>
        <v>2014</v>
      </c>
    </row>
    <row r="3661" spans="1:22" ht="43" x14ac:dyDescent="0.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 s="8">
        <v>1426775940</v>
      </c>
      <c r="J3661" s="8">
        <v>1424414350</v>
      </c>
      <c r="K3661" t="b">
        <v>0</v>
      </c>
      <c r="L3661">
        <v>13</v>
      </c>
      <c r="M3661" t="b">
        <v>1</v>
      </c>
      <c r="N3661" s="5">
        <f>Table1[[#This Row],[pledged]]/Table1[[#This Row],[backers_count]]</f>
        <v>235.46153846153845</v>
      </c>
      <c r="O3661" s="1">
        <f t="shared" si="173"/>
        <v>102</v>
      </c>
      <c r="P3661" s="5" t="s">
        <v>8270</v>
      </c>
      <c r="Q3661" s="1" t="s">
        <v>8318</v>
      </c>
      <c r="R3661" s="1" t="s">
        <v>8319</v>
      </c>
      <c r="S3661" s="9">
        <f t="shared" si="171"/>
        <v>42055.277199074073</v>
      </c>
      <c r="T3661" s="11">
        <f t="shared" si="172"/>
        <v>42082.610416666663</v>
      </c>
      <c r="U3661" s="12" t="str">
        <f>TEXT(Table1[[#This Row],[Date Created Conversion (Launched at)]],"mmmm")</f>
        <v>February</v>
      </c>
      <c r="V3661" s="12">
        <f>YEAR(Table1[[#This Row],[Date Created Conversion (Launched at)]])</f>
        <v>2015</v>
      </c>
    </row>
    <row r="3662" spans="1:22" ht="57.35" x14ac:dyDescent="0.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 s="8">
        <v>1419368925</v>
      </c>
      <c r="J3662" s="8">
        <v>1417208925</v>
      </c>
      <c r="K3662" t="b">
        <v>0</v>
      </c>
      <c r="L3662">
        <v>22</v>
      </c>
      <c r="M3662" t="b">
        <v>1</v>
      </c>
      <c r="N3662" s="5">
        <f>Table1[[#This Row],[pledged]]/Table1[[#This Row],[backers_count]]</f>
        <v>11.363636363636363</v>
      </c>
      <c r="O3662" s="1">
        <f t="shared" si="173"/>
        <v>100</v>
      </c>
      <c r="P3662" s="5" t="s">
        <v>8270</v>
      </c>
      <c r="Q3662" s="1" t="s">
        <v>8318</v>
      </c>
      <c r="R3662" s="1" t="s">
        <v>8319</v>
      </c>
      <c r="S3662" s="9">
        <f t="shared" si="171"/>
        <v>41971.881076388891</v>
      </c>
      <c r="T3662" s="11">
        <f t="shared" si="172"/>
        <v>41996.881076388891</v>
      </c>
      <c r="U3662" s="12" t="str">
        <f>TEXT(Table1[[#This Row],[Date Created Conversion (Launched at)]],"mmmm")</f>
        <v>November</v>
      </c>
      <c r="V3662" s="12">
        <f>YEAR(Table1[[#This Row],[Date Created Conversion (Launched at)]])</f>
        <v>2014</v>
      </c>
    </row>
    <row r="3663" spans="1:22" ht="43" x14ac:dyDescent="0.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 s="8">
        <v>1460260800</v>
      </c>
      <c r="J3663" s="8">
        <v>1458336672</v>
      </c>
      <c r="K3663" t="b">
        <v>0</v>
      </c>
      <c r="L3663">
        <v>36</v>
      </c>
      <c r="M3663" t="b">
        <v>1</v>
      </c>
      <c r="N3663" s="5">
        <f>Table1[[#This Row],[pledged]]/Table1[[#This Row],[backers_count]]</f>
        <v>92.5</v>
      </c>
      <c r="O3663" s="1">
        <f t="shared" si="173"/>
        <v>111</v>
      </c>
      <c r="P3663" s="5" t="s">
        <v>8270</v>
      </c>
      <c r="Q3663" s="1" t="s">
        <v>8318</v>
      </c>
      <c r="R3663" s="1" t="s">
        <v>8319</v>
      </c>
      <c r="S3663" s="9">
        <f t="shared" si="171"/>
        <v>42447.896666666667</v>
      </c>
      <c r="T3663" s="11">
        <f t="shared" si="172"/>
        <v>42470.166666666672</v>
      </c>
      <c r="U3663" s="12" t="str">
        <f>TEXT(Table1[[#This Row],[Date Created Conversion (Launched at)]],"mmmm")</f>
        <v>March</v>
      </c>
      <c r="V3663" s="12">
        <f>YEAR(Table1[[#This Row],[Date Created Conversion (Launched at)]])</f>
        <v>2016</v>
      </c>
    </row>
    <row r="3664" spans="1:22" ht="43" x14ac:dyDescent="0.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 s="8">
        <v>1427775414</v>
      </c>
      <c r="J3664" s="8">
        <v>1425187014</v>
      </c>
      <c r="K3664" t="b">
        <v>0</v>
      </c>
      <c r="L3664">
        <v>40</v>
      </c>
      <c r="M3664" t="b">
        <v>1</v>
      </c>
      <c r="N3664" s="5">
        <f>Table1[[#This Row],[pledged]]/Table1[[#This Row],[backers_count]]</f>
        <v>202.85</v>
      </c>
      <c r="O3664" s="1">
        <f t="shared" si="173"/>
        <v>101</v>
      </c>
      <c r="P3664" s="5" t="s">
        <v>8270</v>
      </c>
      <c r="Q3664" s="1" t="s">
        <v>8318</v>
      </c>
      <c r="R3664" s="1" t="s">
        <v>8319</v>
      </c>
      <c r="S3664" s="9">
        <f t="shared" si="171"/>
        <v>42064.220069444447</v>
      </c>
      <c r="T3664" s="11">
        <f t="shared" si="172"/>
        <v>42094.178402777776</v>
      </c>
      <c r="U3664" s="12" t="str">
        <f>TEXT(Table1[[#This Row],[Date Created Conversion (Launched at)]],"mmmm")</f>
        <v>March</v>
      </c>
      <c r="V3664" s="12">
        <f>YEAR(Table1[[#This Row],[Date Created Conversion (Launched at)]])</f>
        <v>2015</v>
      </c>
    </row>
    <row r="3665" spans="1:22" ht="43" x14ac:dyDescent="0.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 s="8">
        <v>1482321030</v>
      </c>
      <c r="J3665" s="8">
        <v>1477133430</v>
      </c>
      <c r="K3665" t="b">
        <v>0</v>
      </c>
      <c r="L3665">
        <v>9</v>
      </c>
      <c r="M3665" t="b">
        <v>1</v>
      </c>
      <c r="N3665" s="5">
        <f>Table1[[#This Row],[pledged]]/Table1[[#This Row],[backers_count]]</f>
        <v>26</v>
      </c>
      <c r="O3665" s="1">
        <f t="shared" si="173"/>
        <v>104</v>
      </c>
      <c r="P3665" s="5" t="s">
        <v>8270</v>
      </c>
      <c r="Q3665" s="1" t="s">
        <v>8318</v>
      </c>
      <c r="R3665" s="1" t="s">
        <v>8319</v>
      </c>
      <c r="S3665" s="9">
        <f t="shared" si="171"/>
        <v>42665.451736111107</v>
      </c>
      <c r="T3665" s="11">
        <f t="shared" si="172"/>
        <v>42725.493402777778</v>
      </c>
      <c r="U3665" s="12" t="str">
        <f>TEXT(Table1[[#This Row],[Date Created Conversion (Launched at)]],"mmmm")</f>
        <v>October</v>
      </c>
      <c r="V3665" s="12">
        <f>YEAR(Table1[[#This Row],[Date Created Conversion (Launched at)]])</f>
        <v>2016</v>
      </c>
    </row>
    <row r="3666" spans="1:22" ht="43" x14ac:dyDescent="0.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 s="8">
        <v>1466056689</v>
      </c>
      <c r="J3666" s="8">
        <v>1464847089</v>
      </c>
      <c r="K3666" t="b">
        <v>0</v>
      </c>
      <c r="L3666">
        <v>19</v>
      </c>
      <c r="M3666" t="b">
        <v>1</v>
      </c>
      <c r="N3666" s="5">
        <f>Table1[[#This Row],[pledged]]/Table1[[#This Row],[backers_count]]</f>
        <v>46.05263157894737</v>
      </c>
      <c r="O3666" s="1">
        <f t="shared" si="173"/>
        <v>109</v>
      </c>
      <c r="P3666" s="5" t="s">
        <v>8270</v>
      </c>
      <c r="Q3666" s="1" t="s">
        <v>8318</v>
      </c>
      <c r="R3666" s="1" t="s">
        <v>8319</v>
      </c>
      <c r="S3666" s="9">
        <f t="shared" si="171"/>
        <v>42523.248715277776</v>
      </c>
      <c r="T3666" s="11">
        <f t="shared" si="172"/>
        <v>42537.248715277776</v>
      </c>
      <c r="U3666" s="12" t="str">
        <f>TEXT(Table1[[#This Row],[Date Created Conversion (Launched at)]],"mmmm")</f>
        <v>June</v>
      </c>
      <c r="V3666" s="12">
        <f>YEAR(Table1[[#This Row],[Date Created Conversion (Launched at)]])</f>
        <v>2016</v>
      </c>
    </row>
    <row r="3667" spans="1:22" ht="43" x14ac:dyDescent="0.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 s="8">
        <v>1446062040</v>
      </c>
      <c r="J3667" s="8">
        <v>1445109822</v>
      </c>
      <c r="K3667" t="b">
        <v>0</v>
      </c>
      <c r="L3667">
        <v>14</v>
      </c>
      <c r="M3667" t="b">
        <v>1</v>
      </c>
      <c r="N3667" s="5">
        <f>Table1[[#This Row],[pledged]]/Table1[[#This Row],[backers_count]]</f>
        <v>51</v>
      </c>
      <c r="O3667" s="1">
        <f t="shared" si="173"/>
        <v>115</v>
      </c>
      <c r="P3667" s="5" t="s">
        <v>8270</v>
      </c>
      <c r="Q3667" s="1" t="s">
        <v>8318</v>
      </c>
      <c r="R3667" s="1" t="s">
        <v>8319</v>
      </c>
      <c r="S3667" s="9">
        <f t="shared" si="171"/>
        <v>42294.808124999996</v>
      </c>
      <c r="T3667" s="11">
        <f t="shared" si="172"/>
        <v>42305.829166666663</v>
      </c>
      <c r="U3667" s="12" t="str">
        <f>TEXT(Table1[[#This Row],[Date Created Conversion (Launched at)]],"mmmm")</f>
        <v>October</v>
      </c>
      <c r="V3667" s="12">
        <f>YEAR(Table1[[#This Row],[Date Created Conversion (Launched at)]])</f>
        <v>2015</v>
      </c>
    </row>
    <row r="3668" spans="1:22" x14ac:dyDescent="0.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 s="8">
        <v>1406185200</v>
      </c>
      <c r="J3668" s="8">
        <v>1404337382</v>
      </c>
      <c r="K3668" t="b">
        <v>0</v>
      </c>
      <c r="L3668">
        <v>38</v>
      </c>
      <c r="M3668" t="b">
        <v>1</v>
      </c>
      <c r="N3668" s="5">
        <f>Table1[[#This Row],[pledged]]/Table1[[#This Row],[backers_count]]</f>
        <v>31.578947368421051</v>
      </c>
      <c r="O3668" s="1">
        <f t="shared" si="173"/>
        <v>100</v>
      </c>
      <c r="P3668" s="5" t="s">
        <v>8270</v>
      </c>
      <c r="Q3668" s="1" t="s">
        <v>8318</v>
      </c>
      <c r="R3668" s="1" t="s">
        <v>8319</v>
      </c>
      <c r="S3668" s="9">
        <f t="shared" si="171"/>
        <v>41822.90488425926</v>
      </c>
      <c r="T3668" s="11">
        <f t="shared" si="172"/>
        <v>41844.291666666664</v>
      </c>
      <c r="U3668" s="12" t="str">
        <f>TEXT(Table1[[#This Row],[Date Created Conversion (Launched at)]],"mmmm")</f>
        <v>July</v>
      </c>
      <c r="V3668" s="12">
        <f>YEAR(Table1[[#This Row],[Date Created Conversion (Launched at)]])</f>
        <v>2014</v>
      </c>
    </row>
    <row r="3669" spans="1:22" ht="43" x14ac:dyDescent="0.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 s="8">
        <v>1437261419</v>
      </c>
      <c r="J3669" s="8">
        <v>1434669419</v>
      </c>
      <c r="K3669" t="b">
        <v>0</v>
      </c>
      <c r="L3669">
        <v>58</v>
      </c>
      <c r="M3669" t="b">
        <v>1</v>
      </c>
      <c r="N3669" s="5">
        <f>Table1[[#This Row],[pledged]]/Table1[[#This Row],[backers_count]]</f>
        <v>53.363965517241382</v>
      </c>
      <c r="O3669" s="1">
        <f t="shared" si="173"/>
        <v>103</v>
      </c>
      <c r="P3669" s="5" t="s">
        <v>8270</v>
      </c>
      <c r="Q3669" s="1" t="s">
        <v>8318</v>
      </c>
      <c r="R3669" s="1" t="s">
        <v>8319</v>
      </c>
      <c r="S3669" s="9">
        <f t="shared" si="171"/>
        <v>42173.970127314809</v>
      </c>
      <c r="T3669" s="11">
        <f t="shared" si="172"/>
        <v>42203.970127314809</v>
      </c>
      <c r="U3669" s="12" t="str">
        <f>TEXT(Table1[[#This Row],[Date Created Conversion (Launched at)]],"mmmm")</f>
        <v>June</v>
      </c>
      <c r="V3669" s="12">
        <f>YEAR(Table1[[#This Row],[Date Created Conversion (Launched at)]])</f>
        <v>2015</v>
      </c>
    </row>
    <row r="3670" spans="1:22" ht="43" x14ac:dyDescent="0.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 s="8">
        <v>1437676380</v>
      </c>
      <c r="J3670" s="8">
        <v>1435670452</v>
      </c>
      <c r="K3670" t="b">
        <v>0</v>
      </c>
      <c r="L3670">
        <v>28</v>
      </c>
      <c r="M3670" t="b">
        <v>1</v>
      </c>
      <c r="N3670" s="5">
        <f>Table1[[#This Row],[pledged]]/Table1[[#This Row],[backers_count]]</f>
        <v>36.964285714285715</v>
      </c>
      <c r="O3670" s="1">
        <f t="shared" si="173"/>
        <v>104</v>
      </c>
      <c r="P3670" s="5" t="s">
        <v>8270</v>
      </c>
      <c r="Q3670" s="1" t="s">
        <v>8318</v>
      </c>
      <c r="R3670" s="1" t="s">
        <v>8319</v>
      </c>
      <c r="S3670" s="9">
        <f t="shared" si="171"/>
        <v>42185.556157407409</v>
      </c>
      <c r="T3670" s="11">
        <f t="shared" si="172"/>
        <v>42208.772916666669</v>
      </c>
      <c r="U3670" s="12" t="str">
        <f>TEXT(Table1[[#This Row],[Date Created Conversion (Launched at)]],"mmmm")</f>
        <v>June</v>
      </c>
      <c r="V3670" s="12">
        <f>YEAR(Table1[[#This Row],[Date Created Conversion (Launched at)]])</f>
        <v>2015</v>
      </c>
    </row>
    <row r="3671" spans="1:22" ht="43" x14ac:dyDescent="0.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 s="8">
        <v>1434039137</v>
      </c>
      <c r="J3671" s="8">
        <v>1431447137</v>
      </c>
      <c r="K3671" t="b">
        <v>0</v>
      </c>
      <c r="L3671">
        <v>17</v>
      </c>
      <c r="M3671" t="b">
        <v>1</v>
      </c>
      <c r="N3671" s="5">
        <f>Table1[[#This Row],[pledged]]/Table1[[#This Row],[backers_count]]</f>
        <v>81.294117647058826</v>
      </c>
      <c r="O3671" s="1">
        <f t="shared" si="173"/>
        <v>138</v>
      </c>
      <c r="P3671" s="5" t="s">
        <v>8270</v>
      </c>
      <c r="Q3671" s="1" t="s">
        <v>8318</v>
      </c>
      <c r="R3671" s="1" t="s">
        <v>8319</v>
      </c>
      <c r="S3671" s="9">
        <f t="shared" si="171"/>
        <v>42136.675196759257</v>
      </c>
      <c r="T3671" s="11">
        <f t="shared" si="172"/>
        <v>42166.675196759257</v>
      </c>
      <c r="U3671" s="12" t="str">
        <f>TEXT(Table1[[#This Row],[Date Created Conversion (Launched at)]],"mmmm")</f>
        <v>May</v>
      </c>
      <c r="V3671" s="12">
        <f>YEAR(Table1[[#This Row],[Date Created Conversion (Launched at)]])</f>
        <v>2015</v>
      </c>
    </row>
    <row r="3672" spans="1:22" ht="43" x14ac:dyDescent="0.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 s="8">
        <v>1433113200</v>
      </c>
      <c r="J3672" s="8">
        <v>1431951611</v>
      </c>
      <c r="K3672" t="b">
        <v>0</v>
      </c>
      <c r="L3672">
        <v>12</v>
      </c>
      <c r="M3672" t="b">
        <v>1</v>
      </c>
      <c r="N3672" s="5">
        <f>Table1[[#This Row],[pledged]]/Table1[[#This Row],[backers_count]]</f>
        <v>20.083333333333332</v>
      </c>
      <c r="O3672" s="1">
        <f t="shared" si="173"/>
        <v>110</v>
      </c>
      <c r="P3672" s="5" t="s">
        <v>8270</v>
      </c>
      <c r="Q3672" s="1" t="s">
        <v>8318</v>
      </c>
      <c r="R3672" s="1" t="s">
        <v>8319</v>
      </c>
      <c r="S3672" s="9">
        <f t="shared" si="171"/>
        <v>42142.514016203699</v>
      </c>
      <c r="T3672" s="11">
        <f t="shared" si="172"/>
        <v>42155.958333333328</v>
      </c>
      <c r="U3672" s="12" t="str">
        <f>TEXT(Table1[[#This Row],[Date Created Conversion (Launched at)]],"mmmm")</f>
        <v>May</v>
      </c>
      <c r="V3672" s="12">
        <f>YEAR(Table1[[#This Row],[Date Created Conversion (Launched at)]])</f>
        <v>2015</v>
      </c>
    </row>
    <row r="3673" spans="1:22" ht="43" x14ac:dyDescent="0.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 s="8">
        <v>1405915140</v>
      </c>
      <c r="J3673" s="8">
        <v>1404140667</v>
      </c>
      <c r="K3673" t="b">
        <v>0</v>
      </c>
      <c r="L3673">
        <v>40</v>
      </c>
      <c r="M3673" t="b">
        <v>1</v>
      </c>
      <c r="N3673" s="5">
        <f>Table1[[#This Row],[pledged]]/Table1[[#This Row],[backers_count]]</f>
        <v>88.25</v>
      </c>
      <c r="O3673" s="1">
        <f t="shared" si="173"/>
        <v>101</v>
      </c>
      <c r="P3673" s="5" t="s">
        <v>8270</v>
      </c>
      <c r="Q3673" s="1" t="s">
        <v>8318</v>
      </c>
      <c r="R3673" s="1" t="s">
        <v>8319</v>
      </c>
      <c r="S3673" s="9">
        <f t="shared" si="171"/>
        <v>41820.62809027778</v>
      </c>
      <c r="T3673" s="11">
        <f t="shared" si="172"/>
        <v>41841.165972222225</v>
      </c>
      <c r="U3673" s="12" t="str">
        <f>TEXT(Table1[[#This Row],[Date Created Conversion (Launched at)]],"mmmm")</f>
        <v>June</v>
      </c>
      <c r="V3673" s="12">
        <f>YEAR(Table1[[#This Row],[Date Created Conversion (Launched at)]])</f>
        <v>2014</v>
      </c>
    </row>
    <row r="3674" spans="1:22" ht="43" x14ac:dyDescent="0.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 s="8">
        <v>1411771384</v>
      </c>
      <c r="J3674" s="8">
        <v>1409179384</v>
      </c>
      <c r="K3674" t="b">
        <v>0</v>
      </c>
      <c r="L3674">
        <v>57</v>
      </c>
      <c r="M3674" t="b">
        <v>1</v>
      </c>
      <c r="N3674" s="5">
        <f>Table1[[#This Row],[pledged]]/Table1[[#This Row],[backers_count]]</f>
        <v>53.438596491228068</v>
      </c>
      <c r="O3674" s="1">
        <f t="shared" si="173"/>
        <v>102</v>
      </c>
      <c r="P3674" s="5" t="s">
        <v>8270</v>
      </c>
      <c r="Q3674" s="1" t="s">
        <v>8318</v>
      </c>
      <c r="R3674" s="1" t="s">
        <v>8319</v>
      </c>
      <c r="S3674" s="9">
        <f t="shared" si="171"/>
        <v>41878.946574074071</v>
      </c>
      <c r="T3674" s="11">
        <f t="shared" si="172"/>
        <v>41908.946574074071</v>
      </c>
      <c r="U3674" s="12" t="str">
        <f>TEXT(Table1[[#This Row],[Date Created Conversion (Launched at)]],"mmmm")</f>
        <v>August</v>
      </c>
      <c r="V3674" s="12">
        <f>YEAR(Table1[[#This Row],[Date Created Conversion (Launched at)]])</f>
        <v>2014</v>
      </c>
    </row>
    <row r="3675" spans="1:22" ht="43" x14ac:dyDescent="0.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 s="8">
        <v>1415191920</v>
      </c>
      <c r="J3675" s="8">
        <v>1412233497</v>
      </c>
      <c r="K3675" t="b">
        <v>0</v>
      </c>
      <c r="L3675">
        <v>114</v>
      </c>
      <c r="M3675" t="b">
        <v>1</v>
      </c>
      <c r="N3675" s="5">
        <f>Table1[[#This Row],[pledged]]/Table1[[#This Row],[backers_count]]</f>
        <v>39.868421052631582</v>
      </c>
      <c r="O3675" s="1">
        <f t="shared" si="173"/>
        <v>114</v>
      </c>
      <c r="P3675" s="5" t="s">
        <v>8270</v>
      </c>
      <c r="Q3675" s="1" t="s">
        <v>8318</v>
      </c>
      <c r="R3675" s="1" t="s">
        <v>8319</v>
      </c>
      <c r="S3675" s="9">
        <f t="shared" si="171"/>
        <v>41914.295104166667</v>
      </c>
      <c r="T3675" s="11">
        <f t="shared" si="172"/>
        <v>41948.536111111112</v>
      </c>
      <c r="U3675" s="12" t="str">
        <f>TEXT(Table1[[#This Row],[Date Created Conversion (Launched at)]],"mmmm")</f>
        <v>October</v>
      </c>
      <c r="V3675" s="12">
        <f>YEAR(Table1[[#This Row],[Date Created Conversion (Launched at)]])</f>
        <v>2014</v>
      </c>
    </row>
    <row r="3676" spans="1:22" ht="43" x14ac:dyDescent="0.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 s="8">
        <v>1472936229</v>
      </c>
      <c r="J3676" s="8">
        <v>1467752229</v>
      </c>
      <c r="K3676" t="b">
        <v>0</v>
      </c>
      <c r="L3676">
        <v>31</v>
      </c>
      <c r="M3676" t="b">
        <v>1</v>
      </c>
      <c r="N3676" s="5">
        <f>Table1[[#This Row],[pledged]]/Table1[[#This Row],[backers_count]]</f>
        <v>145.16129032258064</v>
      </c>
      <c r="O3676" s="1">
        <f t="shared" si="173"/>
        <v>100</v>
      </c>
      <c r="P3676" s="5" t="s">
        <v>8270</v>
      </c>
      <c r="Q3676" s="1" t="s">
        <v>8318</v>
      </c>
      <c r="R3676" s="1" t="s">
        <v>8319</v>
      </c>
      <c r="S3676" s="9">
        <f t="shared" si="171"/>
        <v>42556.873020833329</v>
      </c>
      <c r="T3676" s="11">
        <f t="shared" si="172"/>
        <v>42616.873020833329</v>
      </c>
      <c r="U3676" s="12" t="str">
        <f>TEXT(Table1[[#This Row],[Date Created Conversion (Launched at)]],"mmmm")</f>
        <v>July</v>
      </c>
      <c r="V3676" s="12">
        <f>YEAR(Table1[[#This Row],[Date Created Conversion (Launched at)]])</f>
        <v>2016</v>
      </c>
    </row>
    <row r="3677" spans="1:22" ht="43" x14ac:dyDescent="0.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 s="8">
        <v>1463353200</v>
      </c>
      <c r="J3677" s="8">
        <v>1462285182</v>
      </c>
      <c r="K3677" t="b">
        <v>0</v>
      </c>
      <c r="L3677">
        <v>3</v>
      </c>
      <c r="M3677" t="b">
        <v>1</v>
      </c>
      <c r="N3677" s="5">
        <f>Table1[[#This Row],[pledged]]/Table1[[#This Row],[backers_count]]</f>
        <v>23.333333333333332</v>
      </c>
      <c r="O3677" s="1">
        <f t="shared" si="173"/>
        <v>140</v>
      </c>
      <c r="P3677" s="5" t="s">
        <v>8270</v>
      </c>
      <c r="Q3677" s="1" t="s">
        <v>8318</v>
      </c>
      <c r="R3677" s="1" t="s">
        <v>8319</v>
      </c>
      <c r="S3677" s="9">
        <f t="shared" si="171"/>
        <v>42493.597013888888</v>
      </c>
      <c r="T3677" s="11">
        <f t="shared" si="172"/>
        <v>42505.958333333328</v>
      </c>
      <c r="U3677" s="12" t="str">
        <f>TEXT(Table1[[#This Row],[Date Created Conversion (Launched at)]],"mmmm")</f>
        <v>May</v>
      </c>
      <c r="V3677" s="12">
        <f>YEAR(Table1[[#This Row],[Date Created Conversion (Launched at)]])</f>
        <v>2016</v>
      </c>
    </row>
    <row r="3678" spans="1:22" ht="43" x14ac:dyDescent="0.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 s="8">
        <v>1410550484</v>
      </c>
      <c r="J3678" s="8">
        <v>1408995284</v>
      </c>
      <c r="K3678" t="b">
        <v>0</v>
      </c>
      <c r="L3678">
        <v>16</v>
      </c>
      <c r="M3678" t="b">
        <v>1</v>
      </c>
      <c r="N3678" s="5">
        <f>Table1[[#This Row],[pledged]]/Table1[[#This Row],[backers_count]]</f>
        <v>64.375</v>
      </c>
      <c r="O3678" s="1">
        <f t="shared" si="173"/>
        <v>129</v>
      </c>
      <c r="P3678" s="5" t="s">
        <v>8270</v>
      </c>
      <c r="Q3678" s="1" t="s">
        <v>8318</v>
      </c>
      <c r="R3678" s="1" t="s">
        <v>8319</v>
      </c>
      <c r="S3678" s="9">
        <f t="shared" si="171"/>
        <v>41876.815787037034</v>
      </c>
      <c r="T3678" s="11">
        <f t="shared" si="172"/>
        <v>41894.815787037034</v>
      </c>
      <c r="U3678" s="12" t="str">
        <f>TEXT(Table1[[#This Row],[Date Created Conversion (Launched at)]],"mmmm")</f>
        <v>August</v>
      </c>
      <c r="V3678" s="12">
        <f>YEAR(Table1[[#This Row],[Date Created Conversion (Launched at)]])</f>
        <v>2014</v>
      </c>
    </row>
    <row r="3679" spans="1:22" ht="43" x14ac:dyDescent="0.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 s="8">
        <v>1404359940</v>
      </c>
      <c r="J3679" s="8">
        <v>1402580818</v>
      </c>
      <c r="K3679" t="b">
        <v>0</v>
      </c>
      <c r="L3679">
        <v>199</v>
      </c>
      <c r="M3679" t="b">
        <v>1</v>
      </c>
      <c r="N3679" s="5">
        <f>Table1[[#This Row],[pledged]]/Table1[[#This Row],[backers_count]]</f>
        <v>62.052763819095475</v>
      </c>
      <c r="O3679" s="1">
        <f t="shared" si="173"/>
        <v>103</v>
      </c>
      <c r="P3679" s="5" t="s">
        <v>8270</v>
      </c>
      <c r="Q3679" s="1" t="s">
        <v>8318</v>
      </c>
      <c r="R3679" s="1" t="s">
        <v>8319</v>
      </c>
      <c r="S3679" s="9">
        <f t="shared" si="171"/>
        <v>41802.574282407411</v>
      </c>
      <c r="T3679" s="11">
        <f t="shared" si="172"/>
        <v>41823.165972222225</v>
      </c>
      <c r="U3679" s="12" t="str">
        <f>TEXT(Table1[[#This Row],[Date Created Conversion (Launched at)]],"mmmm")</f>
        <v>June</v>
      </c>
      <c r="V3679" s="12">
        <f>YEAR(Table1[[#This Row],[Date Created Conversion (Launched at)]])</f>
        <v>2014</v>
      </c>
    </row>
    <row r="3680" spans="1:22" ht="28.7" x14ac:dyDescent="0.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 s="8">
        <v>1433076298</v>
      </c>
      <c r="J3680" s="8">
        <v>1430052298</v>
      </c>
      <c r="K3680" t="b">
        <v>0</v>
      </c>
      <c r="L3680">
        <v>31</v>
      </c>
      <c r="M3680" t="b">
        <v>1</v>
      </c>
      <c r="N3680" s="5">
        <f>Table1[[#This Row],[pledged]]/Table1[[#This Row],[backers_count]]</f>
        <v>66.129032258064512</v>
      </c>
      <c r="O3680" s="1">
        <f t="shared" si="173"/>
        <v>103</v>
      </c>
      <c r="P3680" s="5" t="s">
        <v>8270</v>
      </c>
      <c r="Q3680" s="1" t="s">
        <v>8318</v>
      </c>
      <c r="R3680" s="1" t="s">
        <v>8319</v>
      </c>
      <c r="S3680" s="9">
        <f t="shared" si="171"/>
        <v>42120.531226851846</v>
      </c>
      <c r="T3680" s="11">
        <f t="shared" si="172"/>
        <v>42155.531226851846</v>
      </c>
      <c r="U3680" s="12" t="str">
        <f>TEXT(Table1[[#This Row],[Date Created Conversion (Launched at)]],"mmmm")</f>
        <v>April</v>
      </c>
      <c r="V3680" s="12">
        <f>YEAR(Table1[[#This Row],[Date Created Conversion (Launched at)]])</f>
        <v>2015</v>
      </c>
    </row>
    <row r="3681" spans="1:22" ht="43" x14ac:dyDescent="0.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 s="8">
        <v>1404190740</v>
      </c>
      <c r="J3681" s="8">
        <v>1401214581</v>
      </c>
      <c r="K3681" t="b">
        <v>0</v>
      </c>
      <c r="L3681">
        <v>30</v>
      </c>
      <c r="M3681" t="b">
        <v>1</v>
      </c>
      <c r="N3681" s="5">
        <f>Table1[[#This Row],[pledged]]/Table1[[#This Row],[backers_count]]</f>
        <v>73.400000000000006</v>
      </c>
      <c r="O3681" s="1">
        <f t="shared" si="173"/>
        <v>110</v>
      </c>
      <c r="P3681" s="5" t="s">
        <v>8270</v>
      </c>
      <c r="Q3681" s="1" t="s">
        <v>8318</v>
      </c>
      <c r="R3681" s="1" t="s">
        <v>8319</v>
      </c>
      <c r="S3681" s="9">
        <f t="shared" si="171"/>
        <v>41786.761354166665</v>
      </c>
      <c r="T3681" s="11">
        <f t="shared" si="172"/>
        <v>41821.207638888889</v>
      </c>
      <c r="U3681" s="12" t="str">
        <f>TEXT(Table1[[#This Row],[Date Created Conversion (Launched at)]],"mmmm")</f>
        <v>May</v>
      </c>
      <c r="V3681" s="12">
        <f>YEAR(Table1[[#This Row],[Date Created Conversion (Launched at)]])</f>
        <v>2014</v>
      </c>
    </row>
    <row r="3682" spans="1:22" ht="43" x14ac:dyDescent="0.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 s="8">
        <v>1475664834</v>
      </c>
      <c r="J3682" s="8">
        <v>1473850434</v>
      </c>
      <c r="K3682" t="b">
        <v>0</v>
      </c>
      <c r="L3682">
        <v>34</v>
      </c>
      <c r="M3682" t="b">
        <v>1</v>
      </c>
      <c r="N3682" s="5">
        <f>Table1[[#This Row],[pledged]]/Table1[[#This Row],[backers_count]]</f>
        <v>99.5</v>
      </c>
      <c r="O3682" s="1">
        <f t="shared" si="173"/>
        <v>113</v>
      </c>
      <c r="P3682" s="5" t="s">
        <v>8270</v>
      </c>
      <c r="Q3682" s="1" t="s">
        <v>8318</v>
      </c>
      <c r="R3682" s="1" t="s">
        <v>8319</v>
      </c>
      <c r="S3682" s="9">
        <f t="shared" si="171"/>
        <v>42627.454097222224</v>
      </c>
      <c r="T3682" s="11">
        <f t="shared" si="172"/>
        <v>42648.454097222224</v>
      </c>
      <c r="U3682" s="12" t="str">
        <f>TEXT(Table1[[#This Row],[Date Created Conversion (Launched at)]],"mmmm")</f>
        <v>September</v>
      </c>
      <c r="V3682" s="12">
        <f>YEAR(Table1[[#This Row],[Date Created Conversion (Launched at)]])</f>
        <v>2016</v>
      </c>
    </row>
    <row r="3683" spans="1:22" ht="57.35" x14ac:dyDescent="0.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 s="8">
        <v>1452872290</v>
      </c>
      <c r="J3683" s="8">
        <v>1452008290</v>
      </c>
      <c r="K3683" t="b">
        <v>0</v>
      </c>
      <c r="L3683">
        <v>18</v>
      </c>
      <c r="M3683" t="b">
        <v>1</v>
      </c>
      <c r="N3683" s="5">
        <f>Table1[[#This Row],[pledged]]/Table1[[#This Row],[backers_count]]</f>
        <v>62.166666666666664</v>
      </c>
      <c r="O3683" s="1">
        <f t="shared" si="173"/>
        <v>112</v>
      </c>
      <c r="P3683" s="5" t="s">
        <v>8270</v>
      </c>
      <c r="Q3683" s="1" t="s">
        <v>8318</v>
      </c>
      <c r="R3683" s="1" t="s">
        <v>8319</v>
      </c>
      <c r="S3683" s="9">
        <f t="shared" si="171"/>
        <v>42374.651504629626</v>
      </c>
      <c r="T3683" s="11">
        <f t="shared" si="172"/>
        <v>42384.651504629626</v>
      </c>
      <c r="U3683" s="12" t="str">
        <f>TEXT(Table1[[#This Row],[Date Created Conversion (Launched at)]],"mmmm")</f>
        <v>January</v>
      </c>
      <c r="V3683" s="12">
        <f>YEAR(Table1[[#This Row],[Date Created Conversion (Launched at)]])</f>
        <v>2016</v>
      </c>
    </row>
    <row r="3684" spans="1:22" ht="43" x14ac:dyDescent="0.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 s="8">
        <v>1402901940</v>
      </c>
      <c r="J3684" s="8">
        <v>1399998418</v>
      </c>
      <c r="K3684" t="b">
        <v>0</v>
      </c>
      <c r="L3684">
        <v>67</v>
      </c>
      <c r="M3684" t="b">
        <v>1</v>
      </c>
      <c r="N3684" s="5">
        <f>Table1[[#This Row],[pledged]]/Table1[[#This Row],[backers_count]]</f>
        <v>62.328358208955223</v>
      </c>
      <c r="O3684" s="1">
        <f t="shared" si="173"/>
        <v>139</v>
      </c>
      <c r="P3684" s="5" t="s">
        <v>8270</v>
      </c>
      <c r="Q3684" s="1" t="s">
        <v>8318</v>
      </c>
      <c r="R3684" s="1" t="s">
        <v>8319</v>
      </c>
      <c r="S3684" s="9">
        <f t="shared" si="171"/>
        <v>41772.685393518521</v>
      </c>
      <c r="T3684" s="11">
        <f t="shared" si="172"/>
        <v>41806.290972222225</v>
      </c>
      <c r="U3684" s="12" t="str">
        <f>TEXT(Table1[[#This Row],[Date Created Conversion (Launched at)]],"mmmm")</f>
        <v>May</v>
      </c>
      <c r="V3684" s="12">
        <f>YEAR(Table1[[#This Row],[Date Created Conversion (Launched at)]])</f>
        <v>2014</v>
      </c>
    </row>
    <row r="3685" spans="1:22" ht="43" x14ac:dyDescent="0.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 s="8">
        <v>1476931696</v>
      </c>
      <c r="J3685" s="8">
        <v>1474339696</v>
      </c>
      <c r="K3685" t="b">
        <v>0</v>
      </c>
      <c r="L3685">
        <v>66</v>
      </c>
      <c r="M3685" t="b">
        <v>1</v>
      </c>
      <c r="N3685" s="5">
        <f>Table1[[#This Row],[pledged]]/Table1[[#This Row],[backers_count]]</f>
        <v>58.787878787878789</v>
      </c>
      <c r="O3685" s="1">
        <f t="shared" si="173"/>
        <v>111</v>
      </c>
      <c r="P3685" s="5" t="s">
        <v>8270</v>
      </c>
      <c r="Q3685" s="1" t="s">
        <v>8318</v>
      </c>
      <c r="R3685" s="1" t="s">
        <v>8319</v>
      </c>
      <c r="S3685" s="9">
        <f t="shared" si="171"/>
        <v>42633.116851851853</v>
      </c>
      <c r="T3685" s="11">
        <f t="shared" si="172"/>
        <v>42663.116851851853</v>
      </c>
      <c r="U3685" s="12" t="str">
        <f>TEXT(Table1[[#This Row],[Date Created Conversion (Launched at)]],"mmmm")</f>
        <v>September</v>
      </c>
      <c r="V3685" s="12">
        <f>YEAR(Table1[[#This Row],[Date Created Conversion (Launched at)]])</f>
        <v>2016</v>
      </c>
    </row>
    <row r="3686" spans="1:22" ht="43" x14ac:dyDescent="0.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 s="8">
        <v>1441167586</v>
      </c>
      <c r="J3686" s="8">
        <v>1438575586</v>
      </c>
      <c r="K3686" t="b">
        <v>0</v>
      </c>
      <c r="L3686">
        <v>23</v>
      </c>
      <c r="M3686" t="b">
        <v>1</v>
      </c>
      <c r="N3686" s="5">
        <f>Table1[[#This Row],[pledged]]/Table1[[#This Row],[backers_count]]</f>
        <v>45.347826086956523</v>
      </c>
      <c r="O3686" s="1">
        <f t="shared" si="173"/>
        <v>139</v>
      </c>
      <c r="P3686" s="5" t="s">
        <v>8270</v>
      </c>
      <c r="Q3686" s="1" t="s">
        <v>8318</v>
      </c>
      <c r="R3686" s="1" t="s">
        <v>8319</v>
      </c>
      <c r="S3686" s="9">
        <f t="shared" si="171"/>
        <v>42219.180393518516</v>
      </c>
      <c r="T3686" s="11">
        <f t="shared" si="172"/>
        <v>42249.180393518516</v>
      </c>
      <c r="U3686" s="12" t="str">
        <f>TEXT(Table1[[#This Row],[Date Created Conversion (Launched at)]],"mmmm")</f>
        <v>August</v>
      </c>
      <c r="V3686" s="12">
        <f>YEAR(Table1[[#This Row],[Date Created Conversion (Launched at)]])</f>
        <v>2015</v>
      </c>
    </row>
    <row r="3687" spans="1:22" ht="43" x14ac:dyDescent="0.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 s="8">
        <v>1400533200</v>
      </c>
      <c r="J3687" s="8">
        <v>1398348859</v>
      </c>
      <c r="K3687" t="b">
        <v>0</v>
      </c>
      <c r="L3687">
        <v>126</v>
      </c>
      <c r="M3687" t="b">
        <v>1</v>
      </c>
      <c r="N3687" s="5">
        <f>Table1[[#This Row],[pledged]]/Table1[[#This Row],[backers_count]]</f>
        <v>41.944444444444443</v>
      </c>
      <c r="O3687" s="1">
        <f t="shared" si="173"/>
        <v>106</v>
      </c>
      <c r="P3687" s="5" t="s">
        <v>8270</v>
      </c>
      <c r="Q3687" s="1" t="s">
        <v>8318</v>
      </c>
      <c r="R3687" s="1" t="s">
        <v>8319</v>
      </c>
      <c r="S3687" s="9">
        <f t="shared" si="171"/>
        <v>41753.593275462961</v>
      </c>
      <c r="T3687" s="11">
        <f t="shared" si="172"/>
        <v>41778.875</v>
      </c>
      <c r="U3687" s="12" t="str">
        <f>TEXT(Table1[[#This Row],[Date Created Conversion (Launched at)]],"mmmm")</f>
        <v>April</v>
      </c>
      <c r="V3687" s="12">
        <f>YEAR(Table1[[#This Row],[Date Created Conversion (Launched at)]])</f>
        <v>2014</v>
      </c>
    </row>
    <row r="3688" spans="1:22" ht="43" x14ac:dyDescent="0.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 s="8">
        <v>1440820740</v>
      </c>
      <c r="J3688" s="8">
        <v>1439567660</v>
      </c>
      <c r="K3688" t="b">
        <v>0</v>
      </c>
      <c r="L3688">
        <v>6</v>
      </c>
      <c r="M3688" t="b">
        <v>1</v>
      </c>
      <c r="N3688" s="5">
        <f>Table1[[#This Row],[pledged]]/Table1[[#This Row],[backers_count]]</f>
        <v>59.166666666666664</v>
      </c>
      <c r="O3688" s="1">
        <f t="shared" si="173"/>
        <v>101</v>
      </c>
      <c r="P3688" s="5" t="s">
        <v>8270</v>
      </c>
      <c r="Q3688" s="1" t="s">
        <v>8318</v>
      </c>
      <c r="R3688" s="1" t="s">
        <v>8319</v>
      </c>
      <c r="S3688" s="9">
        <f t="shared" si="171"/>
        <v>42230.662731481483</v>
      </c>
      <c r="T3688" s="11">
        <f t="shared" si="172"/>
        <v>42245.165972222225</v>
      </c>
      <c r="U3688" s="12" t="str">
        <f>TEXT(Table1[[#This Row],[Date Created Conversion (Launched at)]],"mmmm")</f>
        <v>August</v>
      </c>
      <c r="V3688" s="12">
        <f>YEAR(Table1[[#This Row],[Date Created Conversion (Launched at)]])</f>
        <v>2015</v>
      </c>
    </row>
    <row r="3689" spans="1:22" ht="43" x14ac:dyDescent="0.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 s="8">
        <v>1403846055</v>
      </c>
      <c r="J3689" s="8">
        <v>1401254055</v>
      </c>
      <c r="K3689" t="b">
        <v>0</v>
      </c>
      <c r="L3689">
        <v>25</v>
      </c>
      <c r="M3689" t="b">
        <v>1</v>
      </c>
      <c r="N3689" s="5">
        <f>Table1[[#This Row],[pledged]]/Table1[[#This Row],[backers_count]]</f>
        <v>200.49</v>
      </c>
      <c r="O3689" s="1">
        <f t="shared" si="173"/>
        <v>100</v>
      </c>
      <c r="P3689" s="5" t="s">
        <v>8270</v>
      </c>
      <c r="Q3689" s="1" t="s">
        <v>8318</v>
      </c>
      <c r="R3689" s="1" t="s">
        <v>8319</v>
      </c>
      <c r="S3689" s="9">
        <f t="shared" si="171"/>
        <v>41787.218229166669</v>
      </c>
      <c r="T3689" s="11">
        <f t="shared" si="172"/>
        <v>41817.218229166669</v>
      </c>
      <c r="U3689" s="12" t="str">
        <f>TEXT(Table1[[#This Row],[Date Created Conversion (Launched at)]],"mmmm")</f>
        <v>May</v>
      </c>
      <c r="V3689" s="12">
        <f>YEAR(Table1[[#This Row],[Date Created Conversion (Launched at)]])</f>
        <v>2014</v>
      </c>
    </row>
    <row r="3690" spans="1:22" ht="43" x14ac:dyDescent="0.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 s="8">
        <v>1407524004</v>
      </c>
      <c r="J3690" s="8">
        <v>1404932004</v>
      </c>
      <c r="K3690" t="b">
        <v>0</v>
      </c>
      <c r="L3690">
        <v>39</v>
      </c>
      <c r="M3690" t="b">
        <v>1</v>
      </c>
      <c r="N3690" s="5">
        <f>Table1[[#This Row],[pledged]]/Table1[[#This Row],[backers_count]]</f>
        <v>83.974358974358978</v>
      </c>
      <c r="O3690" s="1">
        <f t="shared" si="173"/>
        <v>109</v>
      </c>
      <c r="P3690" s="5" t="s">
        <v>8270</v>
      </c>
      <c r="Q3690" s="1" t="s">
        <v>8318</v>
      </c>
      <c r="R3690" s="1" t="s">
        <v>8319</v>
      </c>
      <c r="S3690" s="9">
        <f t="shared" si="171"/>
        <v>41829.787083333329</v>
      </c>
      <c r="T3690" s="11">
        <f t="shared" si="172"/>
        <v>41859.787083333329</v>
      </c>
      <c r="U3690" s="12" t="str">
        <f>TEXT(Table1[[#This Row],[Date Created Conversion (Launched at)]],"mmmm")</f>
        <v>July</v>
      </c>
      <c r="V3690" s="12">
        <f>YEAR(Table1[[#This Row],[Date Created Conversion (Launched at)]])</f>
        <v>2014</v>
      </c>
    </row>
    <row r="3691" spans="1:22" ht="43" x14ac:dyDescent="0.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 s="8">
        <v>1434925500</v>
      </c>
      <c r="J3691" s="8">
        <v>1432410639</v>
      </c>
      <c r="K3691" t="b">
        <v>0</v>
      </c>
      <c r="L3691">
        <v>62</v>
      </c>
      <c r="M3691" t="b">
        <v>1</v>
      </c>
      <c r="N3691" s="5">
        <f>Table1[[#This Row],[pledged]]/Table1[[#This Row],[backers_count]]</f>
        <v>57.258064516129032</v>
      </c>
      <c r="O3691" s="1">
        <f t="shared" si="173"/>
        <v>118</v>
      </c>
      <c r="P3691" s="5" t="s">
        <v>8270</v>
      </c>
      <c r="Q3691" s="1" t="s">
        <v>8318</v>
      </c>
      <c r="R3691" s="1" t="s">
        <v>8319</v>
      </c>
      <c r="S3691" s="9">
        <f t="shared" si="171"/>
        <v>42147.826840277776</v>
      </c>
      <c r="T3691" s="11">
        <f t="shared" si="172"/>
        <v>42176.934027777781</v>
      </c>
      <c r="U3691" s="12" t="str">
        <f>TEXT(Table1[[#This Row],[Date Created Conversion (Launched at)]],"mmmm")</f>
        <v>May</v>
      </c>
      <c r="V3691" s="12">
        <f>YEAR(Table1[[#This Row],[Date Created Conversion (Launched at)]])</f>
        <v>2015</v>
      </c>
    </row>
    <row r="3692" spans="1:22" ht="43" x14ac:dyDescent="0.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 s="8">
        <v>1417101683</v>
      </c>
      <c r="J3692" s="8">
        <v>1414506083</v>
      </c>
      <c r="K3692" t="b">
        <v>0</v>
      </c>
      <c r="L3692">
        <v>31</v>
      </c>
      <c r="M3692" t="b">
        <v>1</v>
      </c>
      <c r="N3692" s="5">
        <f>Table1[[#This Row],[pledged]]/Table1[[#This Row],[backers_count]]</f>
        <v>58.064516129032256</v>
      </c>
      <c r="O3692" s="1">
        <f t="shared" si="173"/>
        <v>120</v>
      </c>
      <c r="P3692" s="5" t="s">
        <v>8270</v>
      </c>
      <c r="Q3692" s="1" t="s">
        <v>8318</v>
      </c>
      <c r="R3692" s="1" t="s">
        <v>8319</v>
      </c>
      <c r="S3692" s="9">
        <f t="shared" si="171"/>
        <v>41940.598182870366</v>
      </c>
      <c r="T3692" s="11">
        <f t="shared" si="172"/>
        <v>41970.639849537038</v>
      </c>
      <c r="U3692" s="12" t="str">
        <f>TEXT(Table1[[#This Row],[Date Created Conversion (Launched at)]],"mmmm")</f>
        <v>October</v>
      </c>
      <c r="V3692" s="12">
        <f>YEAR(Table1[[#This Row],[Date Created Conversion (Launched at)]])</f>
        <v>2014</v>
      </c>
    </row>
    <row r="3693" spans="1:22" ht="28.7" x14ac:dyDescent="0.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 s="8">
        <v>1425272340</v>
      </c>
      <c r="J3693" s="8">
        <v>1421426929</v>
      </c>
      <c r="K3693" t="b">
        <v>0</v>
      </c>
      <c r="L3693">
        <v>274</v>
      </c>
      <c r="M3693" t="b">
        <v>1</v>
      </c>
      <c r="N3693" s="5">
        <f>Table1[[#This Row],[pledged]]/Table1[[#This Row],[backers_count]]</f>
        <v>186.80291970802921</v>
      </c>
      <c r="O3693" s="1">
        <f t="shared" si="173"/>
        <v>128</v>
      </c>
      <c r="P3693" s="5" t="s">
        <v>8270</v>
      </c>
      <c r="Q3693" s="1" t="s">
        <v>8318</v>
      </c>
      <c r="R3693" s="1" t="s">
        <v>8319</v>
      </c>
      <c r="S3693" s="9">
        <f t="shared" si="171"/>
        <v>42020.700567129628</v>
      </c>
      <c r="T3693" s="11">
        <f t="shared" si="172"/>
        <v>42065.207638888889</v>
      </c>
      <c r="U3693" s="12" t="str">
        <f>TEXT(Table1[[#This Row],[Date Created Conversion (Launched at)]],"mmmm")</f>
        <v>January</v>
      </c>
      <c r="V3693" s="12">
        <f>YEAR(Table1[[#This Row],[Date Created Conversion (Launched at)]])</f>
        <v>2015</v>
      </c>
    </row>
    <row r="3694" spans="1:22" ht="28.7" x14ac:dyDescent="0.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 s="8">
        <v>1411084800</v>
      </c>
      <c r="J3694" s="8">
        <v>1410304179</v>
      </c>
      <c r="K3694" t="b">
        <v>0</v>
      </c>
      <c r="L3694">
        <v>17</v>
      </c>
      <c r="M3694" t="b">
        <v>1</v>
      </c>
      <c r="N3694" s="5">
        <f>Table1[[#This Row],[pledged]]/Table1[[#This Row],[backers_count]]</f>
        <v>74.117647058823536</v>
      </c>
      <c r="O3694" s="1">
        <f t="shared" si="173"/>
        <v>126</v>
      </c>
      <c r="P3694" s="5" t="s">
        <v>8270</v>
      </c>
      <c r="Q3694" s="1" t="s">
        <v>8318</v>
      </c>
      <c r="R3694" s="1" t="s">
        <v>8319</v>
      </c>
      <c r="S3694" s="9">
        <f t="shared" si="171"/>
        <v>41891.96503472222</v>
      </c>
      <c r="T3694" s="11">
        <f t="shared" si="172"/>
        <v>41901</v>
      </c>
      <c r="U3694" s="12" t="str">
        <f>TEXT(Table1[[#This Row],[Date Created Conversion (Launched at)]],"mmmm")</f>
        <v>September</v>
      </c>
      <c r="V3694" s="12">
        <f>YEAR(Table1[[#This Row],[Date Created Conversion (Launched at)]])</f>
        <v>2014</v>
      </c>
    </row>
    <row r="3695" spans="1:22" ht="43" x14ac:dyDescent="0.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 s="8">
        <v>1448922600</v>
      </c>
      <c r="J3695" s="8">
        <v>1446352529</v>
      </c>
      <c r="K3695" t="b">
        <v>0</v>
      </c>
      <c r="L3695">
        <v>14</v>
      </c>
      <c r="M3695" t="b">
        <v>1</v>
      </c>
      <c r="N3695" s="5">
        <f>Table1[[#This Row],[pledged]]/Table1[[#This Row],[backers_count]]</f>
        <v>30.714285714285715</v>
      </c>
      <c r="O3695" s="1">
        <f t="shared" si="173"/>
        <v>129</v>
      </c>
      <c r="P3695" s="5" t="s">
        <v>8270</v>
      </c>
      <c r="Q3695" s="1" t="s">
        <v>8318</v>
      </c>
      <c r="R3695" s="1" t="s">
        <v>8319</v>
      </c>
      <c r="S3695" s="9">
        <f t="shared" si="171"/>
        <v>42309.191307870366</v>
      </c>
      <c r="T3695" s="11">
        <f t="shared" si="172"/>
        <v>42338.9375</v>
      </c>
      <c r="U3695" s="12" t="str">
        <f>TEXT(Table1[[#This Row],[Date Created Conversion (Launched at)]],"mmmm")</f>
        <v>November</v>
      </c>
      <c r="V3695" s="12">
        <f>YEAR(Table1[[#This Row],[Date Created Conversion (Launched at)]])</f>
        <v>2015</v>
      </c>
    </row>
    <row r="3696" spans="1:22" ht="43" x14ac:dyDescent="0.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 s="8">
        <v>1465178400</v>
      </c>
      <c r="J3696" s="8">
        <v>1461985967</v>
      </c>
      <c r="K3696" t="b">
        <v>0</v>
      </c>
      <c r="L3696">
        <v>60</v>
      </c>
      <c r="M3696" t="b">
        <v>1</v>
      </c>
      <c r="N3696" s="5">
        <f>Table1[[#This Row],[pledged]]/Table1[[#This Row],[backers_count]]</f>
        <v>62.666666666666664</v>
      </c>
      <c r="O3696" s="1">
        <f t="shared" si="173"/>
        <v>107</v>
      </c>
      <c r="P3696" s="5" t="s">
        <v>8270</v>
      </c>
      <c r="Q3696" s="1" t="s">
        <v>8318</v>
      </c>
      <c r="R3696" s="1" t="s">
        <v>8319</v>
      </c>
      <c r="S3696" s="9">
        <f t="shared" si="171"/>
        <v>42490.133877314816</v>
      </c>
      <c r="T3696" s="11">
        <f t="shared" si="172"/>
        <v>42527.083333333328</v>
      </c>
      <c r="U3696" s="12" t="str">
        <f>TEXT(Table1[[#This Row],[Date Created Conversion (Launched at)]],"mmmm")</f>
        <v>April</v>
      </c>
      <c r="V3696" s="12">
        <f>YEAR(Table1[[#This Row],[Date Created Conversion (Launched at)]])</f>
        <v>2016</v>
      </c>
    </row>
    <row r="3697" spans="1:22" ht="57.35" x14ac:dyDescent="0.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 s="8">
        <v>1421009610</v>
      </c>
      <c r="J3697" s="8">
        <v>1419281610</v>
      </c>
      <c r="K3697" t="b">
        <v>0</v>
      </c>
      <c r="L3697">
        <v>33</v>
      </c>
      <c r="M3697" t="b">
        <v>1</v>
      </c>
      <c r="N3697" s="5">
        <f>Table1[[#This Row],[pledged]]/Table1[[#This Row],[backers_count]]</f>
        <v>121.36363636363636</v>
      </c>
      <c r="O3697" s="1">
        <f t="shared" si="173"/>
        <v>100</v>
      </c>
      <c r="P3697" s="5" t="s">
        <v>8270</v>
      </c>
      <c r="Q3697" s="1" t="s">
        <v>8318</v>
      </c>
      <c r="R3697" s="1" t="s">
        <v>8319</v>
      </c>
      <c r="S3697" s="9">
        <f t="shared" si="171"/>
        <v>41995.870486111111</v>
      </c>
      <c r="T3697" s="11">
        <f t="shared" si="172"/>
        <v>42015.870486111111</v>
      </c>
      <c r="U3697" s="12" t="str">
        <f>TEXT(Table1[[#This Row],[Date Created Conversion (Launched at)]],"mmmm")</f>
        <v>December</v>
      </c>
      <c r="V3697" s="12">
        <f>YEAR(Table1[[#This Row],[Date Created Conversion (Launched at)]])</f>
        <v>2014</v>
      </c>
    </row>
    <row r="3698" spans="1:22" ht="43" x14ac:dyDescent="0.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 s="8">
        <v>1423838916</v>
      </c>
      <c r="J3698" s="8">
        <v>1418654916</v>
      </c>
      <c r="K3698" t="b">
        <v>0</v>
      </c>
      <c r="L3698">
        <v>78</v>
      </c>
      <c r="M3698" t="b">
        <v>1</v>
      </c>
      <c r="N3698" s="5">
        <f>Table1[[#This Row],[pledged]]/Table1[[#This Row],[backers_count]]</f>
        <v>39.743589743589745</v>
      </c>
      <c r="O3698" s="1">
        <f t="shared" si="173"/>
        <v>155</v>
      </c>
      <c r="P3698" s="5" t="s">
        <v>8270</v>
      </c>
      <c r="Q3698" s="1" t="s">
        <v>8318</v>
      </c>
      <c r="R3698" s="1" t="s">
        <v>8319</v>
      </c>
      <c r="S3698" s="9">
        <f t="shared" si="171"/>
        <v>41988.617083333331</v>
      </c>
      <c r="T3698" s="11">
        <f t="shared" si="172"/>
        <v>42048.617083333331</v>
      </c>
      <c r="U3698" s="12" t="str">
        <f>TEXT(Table1[[#This Row],[Date Created Conversion (Launched at)]],"mmmm")</f>
        <v>December</v>
      </c>
      <c r="V3698" s="12">
        <f>YEAR(Table1[[#This Row],[Date Created Conversion (Launched at)]])</f>
        <v>2014</v>
      </c>
    </row>
    <row r="3699" spans="1:22" ht="43" x14ac:dyDescent="0.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 s="8">
        <v>1462878648</v>
      </c>
      <c r="J3699" s="8">
        <v>1461064248</v>
      </c>
      <c r="K3699" t="b">
        <v>0</v>
      </c>
      <c r="L3699">
        <v>30</v>
      </c>
      <c r="M3699" t="b">
        <v>1</v>
      </c>
      <c r="N3699" s="5">
        <f>Table1[[#This Row],[pledged]]/Table1[[#This Row],[backers_count]]</f>
        <v>72</v>
      </c>
      <c r="O3699" s="1">
        <f t="shared" si="173"/>
        <v>108</v>
      </c>
      <c r="P3699" s="5" t="s">
        <v>8270</v>
      </c>
      <c r="Q3699" s="1" t="s">
        <v>8318</v>
      </c>
      <c r="R3699" s="1" t="s">
        <v>8319</v>
      </c>
      <c r="S3699" s="9">
        <f t="shared" si="171"/>
        <v>42479.465833333335</v>
      </c>
      <c r="T3699" s="11">
        <f t="shared" si="172"/>
        <v>42500.465833333335</v>
      </c>
      <c r="U3699" s="12" t="str">
        <f>TEXT(Table1[[#This Row],[Date Created Conversion (Launched at)]],"mmmm")</f>
        <v>April</v>
      </c>
      <c r="V3699" s="12">
        <f>YEAR(Table1[[#This Row],[Date Created Conversion (Launched at)]])</f>
        <v>2016</v>
      </c>
    </row>
    <row r="3700" spans="1:22" ht="28.7" x14ac:dyDescent="0.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 s="8">
        <v>1456946487</v>
      </c>
      <c r="J3700" s="8">
        <v>1454354487</v>
      </c>
      <c r="K3700" t="b">
        <v>0</v>
      </c>
      <c r="L3700">
        <v>136</v>
      </c>
      <c r="M3700" t="b">
        <v>1</v>
      </c>
      <c r="N3700" s="5">
        <f>Table1[[#This Row],[pledged]]/Table1[[#This Row],[backers_count]]</f>
        <v>40.632352941176471</v>
      </c>
      <c r="O3700" s="1">
        <f t="shared" si="173"/>
        <v>111</v>
      </c>
      <c r="P3700" s="5" t="s">
        <v>8270</v>
      </c>
      <c r="Q3700" s="1" t="s">
        <v>8318</v>
      </c>
      <c r="R3700" s="1" t="s">
        <v>8319</v>
      </c>
      <c r="S3700" s="9">
        <f t="shared" si="171"/>
        <v>42401.806562500002</v>
      </c>
      <c r="T3700" s="11">
        <f t="shared" si="172"/>
        <v>42431.806562500002</v>
      </c>
      <c r="U3700" s="12" t="str">
        <f>TEXT(Table1[[#This Row],[Date Created Conversion (Launched at)]],"mmmm")</f>
        <v>February</v>
      </c>
      <c r="V3700" s="12">
        <f>YEAR(Table1[[#This Row],[Date Created Conversion (Launched at)]])</f>
        <v>2016</v>
      </c>
    </row>
    <row r="3701" spans="1:22" ht="43" x14ac:dyDescent="0.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 s="8">
        <v>1413383216</v>
      </c>
      <c r="J3701" s="8">
        <v>1410791216</v>
      </c>
      <c r="K3701" t="b">
        <v>0</v>
      </c>
      <c r="L3701">
        <v>40</v>
      </c>
      <c r="M3701" t="b">
        <v>1</v>
      </c>
      <c r="N3701" s="5">
        <f>Table1[[#This Row],[pledged]]/Table1[[#This Row],[backers_count]]</f>
        <v>63</v>
      </c>
      <c r="O3701" s="1">
        <f t="shared" si="173"/>
        <v>101</v>
      </c>
      <c r="P3701" s="5" t="s">
        <v>8270</v>
      </c>
      <c r="Q3701" s="1" t="s">
        <v>8318</v>
      </c>
      <c r="R3701" s="1" t="s">
        <v>8319</v>
      </c>
      <c r="S3701" s="9">
        <f t="shared" si="171"/>
        <v>41897.602037037039</v>
      </c>
      <c r="T3701" s="11">
        <f t="shared" si="172"/>
        <v>41927.602037037039</v>
      </c>
      <c r="U3701" s="12" t="str">
        <f>TEXT(Table1[[#This Row],[Date Created Conversion (Launched at)]],"mmmm")</f>
        <v>September</v>
      </c>
      <c r="V3701" s="12">
        <f>YEAR(Table1[[#This Row],[Date Created Conversion (Launched at)]])</f>
        <v>2014</v>
      </c>
    </row>
    <row r="3702" spans="1:22" ht="28.7" x14ac:dyDescent="0.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 s="8">
        <v>1412092800</v>
      </c>
      <c r="J3702" s="8">
        <v>1409493800</v>
      </c>
      <c r="K3702" t="b">
        <v>0</v>
      </c>
      <c r="L3702">
        <v>18</v>
      </c>
      <c r="M3702" t="b">
        <v>1</v>
      </c>
      <c r="N3702" s="5">
        <f>Table1[[#This Row],[pledged]]/Table1[[#This Row],[backers_count]]</f>
        <v>33.666666666666664</v>
      </c>
      <c r="O3702" s="1">
        <f t="shared" si="173"/>
        <v>121</v>
      </c>
      <c r="P3702" s="5" t="s">
        <v>8270</v>
      </c>
      <c r="Q3702" s="1" t="s">
        <v>8318</v>
      </c>
      <c r="R3702" s="1" t="s">
        <v>8319</v>
      </c>
      <c r="S3702" s="9">
        <f t="shared" si="171"/>
        <v>41882.585648148146</v>
      </c>
      <c r="T3702" s="11">
        <f t="shared" si="172"/>
        <v>41912.666666666664</v>
      </c>
      <c r="U3702" s="12" t="str">
        <f>TEXT(Table1[[#This Row],[Date Created Conversion (Launched at)]],"mmmm")</f>
        <v>August</v>
      </c>
      <c r="V3702" s="12">
        <f>YEAR(Table1[[#This Row],[Date Created Conversion (Launched at)]])</f>
        <v>2014</v>
      </c>
    </row>
    <row r="3703" spans="1:22" ht="43" x14ac:dyDescent="0.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 s="8">
        <v>1433422793</v>
      </c>
      <c r="J3703" s="8">
        <v>1430830793</v>
      </c>
      <c r="K3703" t="b">
        <v>0</v>
      </c>
      <c r="L3703">
        <v>39</v>
      </c>
      <c r="M3703" t="b">
        <v>1</v>
      </c>
      <c r="N3703" s="5">
        <f>Table1[[#This Row],[pledged]]/Table1[[#This Row],[backers_count]]</f>
        <v>38.589743589743591</v>
      </c>
      <c r="O3703" s="1">
        <f t="shared" si="173"/>
        <v>100</v>
      </c>
      <c r="P3703" s="5" t="s">
        <v>8270</v>
      </c>
      <c r="Q3703" s="1" t="s">
        <v>8318</v>
      </c>
      <c r="R3703" s="1" t="s">
        <v>8319</v>
      </c>
      <c r="S3703" s="9">
        <f t="shared" si="171"/>
        <v>42129.541585648149</v>
      </c>
      <c r="T3703" s="11">
        <f t="shared" si="172"/>
        <v>42159.541585648149</v>
      </c>
      <c r="U3703" s="12" t="str">
        <f>TEXT(Table1[[#This Row],[Date Created Conversion (Launched at)]],"mmmm")</f>
        <v>May</v>
      </c>
      <c r="V3703" s="12">
        <f>YEAR(Table1[[#This Row],[Date Created Conversion (Launched at)]])</f>
        <v>2015</v>
      </c>
    </row>
    <row r="3704" spans="1:22" ht="43" x14ac:dyDescent="0.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 s="8">
        <v>1468191540</v>
      </c>
      <c r="J3704" s="8">
        <v>1464958484</v>
      </c>
      <c r="K3704" t="b">
        <v>0</v>
      </c>
      <c r="L3704">
        <v>21</v>
      </c>
      <c r="M3704" t="b">
        <v>1</v>
      </c>
      <c r="N3704" s="5">
        <f>Table1[[#This Row],[pledged]]/Table1[[#This Row],[backers_count]]</f>
        <v>155.95238095238096</v>
      </c>
      <c r="O3704" s="1">
        <f t="shared" si="173"/>
        <v>109</v>
      </c>
      <c r="P3704" s="5" t="s">
        <v>8270</v>
      </c>
      <c r="Q3704" s="1" t="s">
        <v>8318</v>
      </c>
      <c r="R3704" s="1" t="s">
        <v>8319</v>
      </c>
      <c r="S3704" s="9">
        <f t="shared" si="171"/>
        <v>42524.53800925926</v>
      </c>
      <c r="T3704" s="11">
        <f t="shared" si="172"/>
        <v>42561.957638888889</v>
      </c>
      <c r="U3704" s="12" t="str">
        <f>TEXT(Table1[[#This Row],[Date Created Conversion (Launched at)]],"mmmm")</f>
        <v>June</v>
      </c>
      <c r="V3704" s="12">
        <f>YEAR(Table1[[#This Row],[Date Created Conversion (Launched at)]])</f>
        <v>2016</v>
      </c>
    </row>
    <row r="3705" spans="1:22" ht="43" x14ac:dyDescent="0.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 s="8">
        <v>1471071540</v>
      </c>
      <c r="J3705" s="8">
        <v>1467720388</v>
      </c>
      <c r="K3705" t="b">
        <v>0</v>
      </c>
      <c r="L3705">
        <v>30</v>
      </c>
      <c r="M3705" t="b">
        <v>1</v>
      </c>
      <c r="N3705" s="5">
        <f>Table1[[#This Row],[pledged]]/Table1[[#This Row],[backers_count]]</f>
        <v>43.2</v>
      </c>
      <c r="O3705" s="1">
        <f t="shared" si="173"/>
        <v>123</v>
      </c>
      <c r="P3705" s="5" t="s">
        <v>8270</v>
      </c>
      <c r="Q3705" s="1" t="s">
        <v>8318</v>
      </c>
      <c r="R3705" s="1" t="s">
        <v>8319</v>
      </c>
      <c r="S3705" s="9">
        <f t="shared" si="171"/>
        <v>42556.504490740743</v>
      </c>
      <c r="T3705" s="11">
        <f t="shared" si="172"/>
        <v>42595.290972222225</v>
      </c>
      <c r="U3705" s="12" t="str">
        <f>TEXT(Table1[[#This Row],[Date Created Conversion (Launched at)]],"mmmm")</f>
        <v>July</v>
      </c>
      <c r="V3705" s="12">
        <f>YEAR(Table1[[#This Row],[Date Created Conversion (Launched at)]])</f>
        <v>2016</v>
      </c>
    </row>
    <row r="3706" spans="1:22" ht="43" x14ac:dyDescent="0.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 s="8">
        <v>1464712394</v>
      </c>
      <c r="J3706" s="8">
        <v>1459528394</v>
      </c>
      <c r="K3706" t="b">
        <v>0</v>
      </c>
      <c r="L3706">
        <v>27</v>
      </c>
      <c r="M3706" t="b">
        <v>1</v>
      </c>
      <c r="N3706" s="5">
        <f>Table1[[#This Row],[pledged]]/Table1[[#This Row],[backers_count]]</f>
        <v>15.148518518518518</v>
      </c>
      <c r="O3706" s="1">
        <f t="shared" si="173"/>
        <v>136</v>
      </c>
      <c r="P3706" s="5" t="s">
        <v>8270</v>
      </c>
      <c r="Q3706" s="1" t="s">
        <v>8318</v>
      </c>
      <c r="R3706" s="1" t="s">
        <v>8319</v>
      </c>
      <c r="S3706" s="9">
        <f t="shared" si="171"/>
        <v>42461.689745370371</v>
      </c>
      <c r="T3706" s="11">
        <f t="shared" si="172"/>
        <v>42521.689745370371</v>
      </c>
      <c r="U3706" s="12" t="str">
        <f>TEXT(Table1[[#This Row],[Date Created Conversion (Launched at)]],"mmmm")</f>
        <v>April</v>
      </c>
      <c r="V3706" s="12">
        <f>YEAR(Table1[[#This Row],[Date Created Conversion (Launched at)]])</f>
        <v>2016</v>
      </c>
    </row>
    <row r="3707" spans="1:22" ht="43" x14ac:dyDescent="0.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 s="8">
        <v>1403546400</v>
      </c>
      <c r="J3707" s="8">
        <v>1401714114</v>
      </c>
      <c r="K3707" t="b">
        <v>0</v>
      </c>
      <c r="L3707">
        <v>35</v>
      </c>
      <c r="M3707" t="b">
        <v>1</v>
      </c>
      <c r="N3707" s="5">
        <f>Table1[[#This Row],[pledged]]/Table1[[#This Row],[backers_count]]</f>
        <v>83.571428571428569</v>
      </c>
      <c r="O3707" s="1">
        <f t="shared" si="173"/>
        <v>103</v>
      </c>
      <c r="P3707" s="5" t="s">
        <v>8270</v>
      </c>
      <c r="Q3707" s="1" t="s">
        <v>8318</v>
      </c>
      <c r="R3707" s="1" t="s">
        <v>8319</v>
      </c>
      <c r="S3707" s="9">
        <f t="shared" si="171"/>
        <v>41792.542986111112</v>
      </c>
      <c r="T3707" s="11">
        <f t="shared" si="172"/>
        <v>41813.75</v>
      </c>
      <c r="U3707" s="12" t="str">
        <f>TEXT(Table1[[#This Row],[Date Created Conversion (Launched at)]],"mmmm")</f>
        <v>June</v>
      </c>
      <c r="V3707" s="12">
        <f>YEAR(Table1[[#This Row],[Date Created Conversion (Launched at)]])</f>
        <v>2014</v>
      </c>
    </row>
    <row r="3708" spans="1:22" ht="43" x14ac:dyDescent="0.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 s="8">
        <v>1410558949</v>
      </c>
      <c r="J3708" s="8">
        <v>1409262949</v>
      </c>
      <c r="K3708" t="b">
        <v>0</v>
      </c>
      <c r="L3708">
        <v>13</v>
      </c>
      <c r="M3708" t="b">
        <v>1</v>
      </c>
      <c r="N3708" s="5">
        <f>Table1[[#This Row],[pledged]]/Table1[[#This Row],[backers_count]]</f>
        <v>140</v>
      </c>
      <c r="O3708" s="1">
        <f t="shared" si="173"/>
        <v>121</v>
      </c>
      <c r="P3708" s="5" t="s">
        <v>8270</v>
      </c>
      <c r="Q3708" s="1" t="s">
        <v>8318</v>
      </c>
      <c r="R3708" s="1" t="s">
        <v>8319</v>
      </c>
      <c r="S3708" s="9">
        <f t="shared" si="171"/>
        <v>41879.913761574076</v>
      </c>
      <c r="T3708" s="11">
        <f t="shared" si="172"/>
        <v>41894.913761574076</v>
      </c>
      <c r="U3708" s="12" t="str">
        <f>TEXT(Table1[[#This Row],[Date Created Conversion (Launched at)]],"mmmm")</f>
        <v>August</v>
      </c>
      <c r="V3708" s="12">
        <f>YEAR(Table1[[#This Row],[Date Created Conversion (Launched at)]])</f>
        <v>2014</v>
      </c>
    </row>
    <row r="3709" spans="1:22" ht="43" x14ac:dyDescent="0.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 s="8">
        <v>1469165160</v>
      </c>
      <c r="J3709" s="8">
        <v>1467335378</v>
      </c>
      <c r="K3709" t="b">
        <v>0</v>
      </c>
      <c r="L3709">
        <v>23</v>
      </c>
      <c r="M3709" t="b">
        <v>1</v>
      </c>
      <c r="N3709" s="5">
        <f>Table1[[#This Row],[pledged]]/Table1[[#This Row],[backers_count]]</f>
        <v>80.869565217391298</v>
      </c>
      <c r="O3709" s="1">
        <f t="shared" si="173"/>
        <v>186</v>
      </c>
      <c r="P3709" s="5" t="s">
        <v>8270</v>
      </c>
      <c r="Q3709" s="1" t="s">
        <v>8318</v>
      </c>
      <c r="R3709" s="1" t="s">
        <v>8319</v>
      </c>
      <c r="S3709" s="9">
        <f t="shared" si="171"/>
        <v>42552.048356481479</v>
      </c>
      <c r="T3709" s="11">
        <f t="shared" si="172"/>
        <v>42573.226388888885</v>
      </c>
      <c r="U3709" s="12" t="str">
        <f>TEXT(Table1[[#This Row],[Date Created Conversion (Launched at)]],"mmmm")</f>
        <v>July</v>
      </c>
      <c r="V3709" s="12">
        <f>YEAR(Table1[[#This Row],[Date Created Conversion (Launched at)]])</f>
        <v>2016</v>
      </c>
    </row>
    <row r="3710" spans="1:22" ht="43" x14ac:dyDescent="0.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 s="8">
        <v>1404444286</v>
      </c>
      <c r="J3710" s="8">
        <v>1403234686</v>
      </c>
      <c r="K3710" t="b">
        <v>0</v>
      </c>
      <c r="L3710">
        <v>39</v>
      </c>
      <c r="M3710" t="b">
        <v>1</v>
      </c>
      <c r="N3710" s="5">
        <f>Table1[[#This Row],[pledged]]/Table1[[#This Row],[backers_count]]</f>
        <v>53.846153846153847</v>
      </c>
      <c r="O3710" s="1">
        <f t="shared" si="173"/>
        <v>300</v>
      </c>
      <c r="P3710" s="5" t="s">
        <v>8270</v>
      </c>
      <c r="Q3710" s="1" t="s">
        <v>8318</v>
      </c>
      <c r="R3710" s="1" t="s">
        <v>8319</v>
      </c>
      <c r="S3710" s="9">
        <f t="shared" si="171"/>
        <v>41810.142199074078</v>
      </c>
      <c r="T3710" s="11">
        <f t="shared" si="172"/>
        <v>41824.142199074078</v>
      </c>
      <c r="U3710" s="12" t="str">
        <f>TEXT(Table1[[#This Row],[Date Created Conversion (Launched at)]],"mmmm")</f>
        <v>June</v>
      </c>
      <c r="V3710" s="12">
        <f>YEAR(Table1[[#This Row],[Date Created Conversion (Launched at)]])</f>
        <v>2014</v>
      </c>
    </row>
    <row r="3711" spans="1:22" ht="43" x14ac:dyDescent="0.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 s="8">
        <v>1403715546</v>
      </c>
      <c r="J3711" s="8">
        <v>1401123546</v>
      </c>
      <c r="K3711" t="b">
        <v>0</v>
      </c>
      <c r="L3711">
        <v>35</v>
      </c>
      <c r="M3711" t="b">
        <v>1</v>
      </c>
      <c r="N3711" s="5">
        <f>Table1[[#This Row],[pledged]]/Table1[[#This Row],[backers_count]]</f>
        <v>30.928571428571427</v>
      </c>
      <c r="O3711" s="1">
        <f t="shared" si="173"/>
        <v>108</v>
      </c>
      <c r="P3711" s="5" t="s">
        <v>8270</v>
      </c>
      <c r="Q3711" s="1" t="s">
        <v>8318</v>
      </c>
      <c r="R3711" s="1" t="s">
        <v>8319</v>
      </c>
      <c r="S3711" s="9">
        <f t="shared" si="171"/>
        <v>41785.707708333335</v>
      </c>
      <c r="T3711" s="11">
        <f t="shared" si="172"/>
        <v>41815.707708333335</v>
      </c>
      <c r="U3711" s="12" t="str">
        <f>TEXT(Table1[[#This Row],[Date Created Conversion (Launched at)]],"mmmm")</f>
        <v>May</v>
      </c>
      <c r="V3711" s="12">
        <f>YEAR(Table1[[#This Row],[Date Created Conversion (Launched at)]])</f>
        <v>2014</v>
      </c>
    </row>
    <row r="3712" spans="1:22" ht="28.7" x14ac:dyDescent="0.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 s="8">
        <v>1428068988</v>
      </c>
      <c r="J3712" s="8">
        <v>1425908988</v>
      </c>
      <c r="K3712" t="b">
        <v>0</v>
      </c>
      <c r="L3712">
        <v>27</v>
      </c>
      <c r="M3712" t="b">
        <v>1</v>
      </c>
      <c r="N3712" s="5">
        <f>Table1[[#This Row],[pledged]]/Table1[[#This Row],[backers_count]]</f>
        <v>67.962962962962962</v>
      </c>
      <c r="O3712" s="1">
        <f t="shared" si="173"/>
        <v>141</v>
      </c>
      <c r="P3712" s="5" t="s">
        <v>8270</v>
      </c>
      <c r="Q3712" s="1" t="s">
        <v>8318</v>
      </c>
      <c r="R3712" s="1" t="s">
        <v>8319</v>
      </c>
      <c r="S3712" s="9">
        <f t="shared" si="171"/>
        <v>42072.576249999998</v>
      </c>
      <c r="T3712" s="11">
        <f t="shared" si="172"/>
        <v>42097.576249999998</v>
      </c>
      <c r="U3712" s="12" t="str">
        <f>TEXT(Table1[[#This Row],[Date Created Conversion (Launched at)]],"mmmm")</f>
        <v>March</v>
      </c>
      <c r="V3712" s="12">
        <f>YEAR(Table1[[#This Row],[Date Created Conversion (Launched at)]])</f>
        <v>2015</v>
      </c>
    </row>
    <row r="3713" spans="1:22" ht="28.7" x14ac:dyDescent="0.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 s="8">
        <v>1402848000</v>
      </c>
      <c r="J3713" s="8">
        <v>1400606573</v>
      </c>
      <c r="K3713" t="b">
        <v>0</v>
      </c>
      <c r="L3713">
        <v>21</v>
      </c>
      <c r="M3713" t="b">
        <v>1</v>
      </c>
      <c r="N3713" s="5">
        <f>Table1[[#This Row],[pledged]]/Table1[[#This Row],[backers_count]]</f>
        <v>27.142857142857142</v>
      </c>
      <c r="O3713" s="1">
        <f t="shared" si="173"/>
        <v>114</v>
      </c>
      <c r="P3713" s="5" t="s">
        <v>8270</v>
      </c>
      <c r="Q3713" s="1" t="s">
        <v>8318</v>
      </c>
      <c r="R3713" s="1" t="s">
        <v>8319</v>
      </c>
      <c r="S3713" s="9">
        <f t="shared" si="171"/>
        <v>41779.724224537036</v>
      </c>
      <c r="T3713" s="11">
        <f t="shared" si="172"/>
        <v>41805.666666666664</v>
      </c>
      <c r="U3713" s="12" t="str">
        <f>TEXT(Table1[[#This Row],[Date Created Conversion (Launched at)]],"mmmm")</f>
        <v>May</v>
      </c>
      <c r="V3713" s="12">
        <f>YEAR(Table1[[#This Row],[Date Created Conversion (Launched at)]])</f>
        <v>2014</v>
      </c>
    </row>
    <row r="3714" spans="1:22" ht="43" x14ac:dyDescent="0.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 s="8">
        <v>1433055540</v>
      </c>
      <c r="J3714" s="8">
        <v>1431230867</v>
      </c>
      <c r="K3714" t="b">
        <v>0</v>
      </c>
      <c r="L3714">
        <v>104</v>
      </c>
      <c r="M3714" t="b">
        <v>1</v>
      </c>
      <c r="N3714" s="5">
        <f>Table1[[#This Row],[pledged]]/Table1[[#This Row],[backers_count]]</f>
        <v>110.86538461538461</v>
      </c>
      <c r="O3714" s="1">
        <f t="shared" si="173"/>
        <v>154</v>
      </c>
      <c r="P3714" s="5" t="s">
        <v>8270</v>
      </c>
      <c r="Q3714" s="1" t="s">
        <v>8318</v>
      </c>
      <c r="R3714" s="1" t="s">
        <v>8319</v>
      </c>
      <c r="S3714" s="9">
        <f t="shared" ref="S3714:S3777" si="174">(J3714/86400)+DATE(1970,1,1)</f>
        <v>42134.172071759254</v>
      </c>
      <c r="T3714" s="11">
        <f t="shared" ref="T3714:T3777" si="175">(I3714/86400)+DATE(1970,1,1)</f>
        <v>42155.290972222225</v>
      </c>
      <c r="U3714" s="12" t="str">
        <f>TEXT(Table1[[#This Row],[Date Created Conversion (Launched at)]],"mmmm")</f>
        <v>May</v>
      </c>
      <c r="V3714" s="12">
        <f>YEAR(Table1[[#This Row],[Date Created Conversion (Launched at)]])</f>
        <v>2015</v>
      </c>
    </row>
    <row r="3715" spans="1:22" ht="43" x14ac:dyDescent="0.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 s="8">
        <v>1465062166</v>
      </c>
      <c r="J3715" s="8">
        <v>1463334166</v>
      </c>
      <c r="K3715" t="b">
        <v>0</v>
      </c>
      <c r="L3715">
        <v>19</v>
      </c>
      <c r="M3715" t="b">
        <v>1</v>
      </c>
      <c r="N3715" s="5">
        <f>Table1[[#This Row],[pledged]]/Table1[[#This Row],[backers_count]]</f>
        <v>106.84210526315789</v>
      </c>
      <c r="O3715" s="1">
        <f t="shared" ref="O3715:O3778" si="176">ROUND(($E3715/$D3715)*100,0)</f>
        <v>102</v>
      </c>
      <c r="P3715" s="5" t="s">
        <v>8270</v>
      </c>
      <c r="Q3715" s="1" t="s">
        <v>8318</v>
      </c>
      <c r="R3715" s="1" t="s">
        <v>8319</v>
      </c>
      <c r="S3715" s="9">
        <f t="shared" si="174"/>
        <v>42505.738032407404</v>
      </c>
      <c r="T3715" s="11">
        <f t="shared" si="175"/>
        <v>42525.738032407404</v>
      </c>
      <c r="U3715" s="12" t="str">
        <f>TEXT(Table1[[#This Row],[Date Created Conversion (Launched at)]],"mmmm")</f>
        <v>May</v>
      </c>
      <c r="V3715" s="12">
        <f>YEAR(Table1[[#This Row],[Date Created Conversion (Launched at)]])</f>
        <v>2016</v>
      </c>
    </row>
    <row r="3716" spans="1:22" ht="43" x14ac:dyDescent="0.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 s="8">
        <v>1432612740</v>
      </c>
      <c r="J3716" s="8">
        <v>1429881667</v>
      </c>
      <c r="K3716" t="b">
        <v>0</v>
      </c>
      <c r="L3716">
        <v>97</v>
      </c>
      <c r="M3716" t="b">
        <v>1</v>
      </c>
      <c r="N3716" s="5">
        <f>Table1[[#This Row],[pledged]]/Table1[[#This Row],[backers_count]]</f>
        <v>105.51546391752578</v>
      </c>
      <c r="O3716" s="1">
        <f t="shared" si="176"/>
        <v>102</v>
      </c>
      <c r="P3716" s="5" t="s">
        <v>8270</v>
      </c>
      <c r="Q3716" s="1" t="s">
        <v>8318</v>
      </c>
      <c r="R3716" s="1" t="s">
        <v>8319</v>
      </c>
      <c r="S3716" s="9">
        <f t="shared" si="174"/>
        <v>42118.556331018517</v>
      </c>
      <c r="T3716" s="11">
        <f t="shared" si="175"/>
        <v>42150.165972222225</v>
      </c>
      <c r="U3716" s="12" t="str">
        <f>TEXT(Table1[[#This Row],[Date Created Conversion (Launched at)]],"mmmm")</f>
        <v>April</v>
      </c>
      <c r="V3716" s="12">
        <f>YEAR(Table1[[#This Row],[Date Created Conversion (Launched at)]])</f>
        <v>2015</v>
      </c>
    </row>
    <row r="3717" spans="1:22" ht="43" x14ac:dyDescent="0.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 s="8">
        <v>1427806320</v>
      </c>
      <c r="J3717" s="8">
        <v>1422834819</v>
      </c>
      <c r="K3717" t="b">
        <v>0</v>
      </c>
      <c r="L3717">
        <v>27</v>
      </c>
      <c r="M3717" t="b">
        <v>1</v>
      </c>
      <c r="N3717" s="5">
        <f>Table1[[#This Row],[pledged]]/Table1[[#This Row],[backers_count]]</f>
        <v>132.96296296296296</v>
      </c>
      <c r="O3717" s="1">
        <f t="shared" si="176"/>
        <v>103</v>
      </c>
      <c r="P3717" s="5" t="s">
        <v>8270</v>
      </c>
      <c r="Q3717" s="1" t="s">
        <v>8318</v>
      </c>
      <c r="R3717" s="1" t="s">
        <v>8319</v>
      </c>
      <c r="S3717" s="9">
        <f t="shared" si="174"/>
        <v>42036.995590277773</v>
      </c>
      <c r="T3717" s="11">
        <f t="shared" si="175"/>
        <v>42094.536111111112</v>
      </c>
      <c r="U3717" s="12" t="str">
        <f>TEXT(Table1[[#This Row],[Date Created Conversion (Launched at)]],"mmmm")</f>
        <v>February</v>
      </c>
      <c r="V3717" s="12">
        <f>YEAR(Table1[[#This Row],[Date Created Conversion (Launched at)]])</f>
        <v>2015</v>
      </c>
    </row>
    <row r="3718" spans="1:22" ht="43" x14ac:dyDescent="0.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 s="8">
        <v>1453411109</v>
      </c>
      <c r="J3718" s="8">
        <v>1450819109</v>
      </c>
      <c r="K3718" t="b">
        <v>0</v>
      </c>
      <c r="L3718">
        <v>24</v>
      </c>
      <c r="M3718" t="b">
        <v>1</v>
      </c>
      <c r="N3718" s="5">
        <f>Table1[[#This Row],[pledged]]/Table1[[#This Row],[backers_count]]</f>
        <v>51.916666666666664</v>
      </c>
      <c r="O3718" s="1">
        <f t="shared" si="176"/>
        <v>156</v>
      </c>
      <c r="P3718" s="5" t="s">
        <v>8270</v>
      </c>
      <c r="Q3718" s="1" t="s">
        <v>8318</v>
      </c>
      <c r="R3718" s="1" t="s">
        <v>8319</v>
      </c>
      <c r="S3718" s="9">
        <f t="shared" si="174"/>
        <v>42360.887835648144</v>
      </c>
      <c r="T3718" s="11">
        <f t="shared" si="175"/>
        <v>42390.887835648144</v>
      </c>
      <c r="U3718" s="12" t="str">
        <f>TEXT(Table1[[#This Row],[Date Created Conversion (Launched at)]],"mmmm")</f>
        <v>December</v>
      </c>
      <c r="V3718" s="12">
        <f>YEAR(Table1[[#This Row],[Date Created Conversion (Launched at)]])</f>
        <v>2015</v>
      </c>
    </row>
    <row r="3719" spans="1:22" ht="43" x14ac:dyDescent="0.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 s="8">
        <v>1431204449</v>
      </c>
      <c r="J3719" s="8">
        <v>1428526049</v>
      </c>
      <c r="K3719" t="b">
        <v>0</v>
      </c>
      <c r="L3719">
        <v>13</v>
      </c>
      <c r="M3719" t="b">
        <v>1</v>
      </c>
      <c r="N3719" s="5">
        <f>Table1[[#This Row],[pledged]]/Table1[[#This Row],[backers_count]]</f>
        <v>310</v>
      </c>
      <c r="O3719" s="1">
        <f t="shared" si="176"/>
        <v>101</v>
      </c>
      <c r="P3719" s="5" t="s">
        <v>8270</v>
      </c>
      <c r="Q3719" s="1" t="s">
        <v>8318</v>
      </c>
      <c r="R3719" s="1" t="s">
        <v>8319</v>
      </c>
      <c r="S3719" s="9">
        <f t="shared" si="174"/>
        <v>42102.866307870368</v>
      </c>
      <c r="T3719" s="11">
        <f t="shared" si="175"/>
        <v>42133.866307870368</v>
      </c>
      <c r="U3719" s="12" t="str">
        <f>TEXT(Table1[[#This Row],[Date Created Conversion (Launched at)]],"mmmm")</f>
        <v>April</v>
      </c>
      <c r="V3719" s="12">
        <f>YEAR(Table1[[#This Row],[Date Created Conversion (Launched at)]])</f>
        <v>2015</v>
      </c>
    </row>
    <row r="3720" spans="1:22" ht="43" x14ac:dyDescent="0.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 s="8">
        <v>1425057075</v>
      </c>
      <c r="J3720" s="8">
        <v>1422465075</v>
      </c>
      <c r="K3720" t="b">
        <v>0</v>
      </c>
      <c r="L3720">
        <v>46</v>
      </c>
      <c r="M3720" t="b">
        <v>1</v>
      </c>
      <c r="N3720" s="5">
        <f>Table1[[#This Row],[pledged]]/Table1[[#This Row],[backers_count]]</f>
        <v>26.021739130434781</v>
      </c>
      <c r="O3720" s="1">
        <f t="shared" si="176"/>
        <v>239</v>
      </c>
      <c r="P3720" s="5" t="s">
        <v>8270</v>
      </c>
      <c r="Q3720" s="1" t="s">
        <v>8318</v>
      </c>
      <c r="R3720" s="1" t="s">
        <v>8319</v>
      </c>
      <c r="S3720" s="9">
        <f t="shared" si="174"/>
        <v>42032.716145833328</v>
      </c>
      <c r="T3720" s="11">
        <f t="shared" si="175"/>
        <v>42062.716145833328</v>
      </c>
      <c r="U3720" s="12" t="str">
        <f>TEXT(Table1[[#This Row],[Date Created Conversion (Launched at)]],"mmmm")</f>
        <v>January</v>
      </c>
      <c r="V3720" s="12">
        <f>YEAR(Table1[[#This Row],[Date Created Conversion (Launched at)]])</f>
        <v>2015</v>
      </c>
    </row>
    <row r="3721" spans="1:22" ht="28.7" x14ac:dyDescent="0.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 s="8">
        <v>1434994266</v>
      </c>
      <c r="J3721" s="8">
        <v>1432402266</v>
      </c>
      <c r="K3721" t="b">
        <v>0</v>
      </c>
      <c r="L3721">
        <v>4</v>
      </c>
      <c r="M3721" t="b">
        <v>1</v>
      </c>
      <c r="N3721" s="5">
        <f>Table1[[#This Row],[pledged]]/Table1[[#This Row],[backers_count]]</f>
        <v>105</v>
      </c>
      <c r="O3721" s="1">
        <f t="shared" si="176"/>
        <v>210</v>
      </c>
      <c r="P3721" s="5" t="s">
        <v>8270</v>
      </c>
      <c r="Q3721" s="1" t="s">
        <v>8318</v>
      </c>
      <c r="R3721" s="1" t="s">
        <v>8319</v>
      </c>
      <c r="S3721" s="9">
        <f t="shared" si="174"/>
        <v>42147.729930555557</v>
      </c>
      <c r="T3721" s="11">
        <f t="shared" si="175"/>
        <v>42177.729930555557</v>
      </c>
      <c r="U3721" s="12" t="str">
        <f>TEXT(Table1[[#This Row],[Date Created Conversion (Launched at)]],"mmmm")</f>
        <v>May</v>
      </c>
      <c r="V3721" s="12">
        <f>YEAR(Table1[[#This Row],[Date Created Conversion (Launched at)]])</f>
        <v>2015</v>
      </c>
    </row>
    <row r="3722" spans="1:22" ht="28.7" x14ac:dyDescent="0.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 s="8">
        <v>1435881006</v>
      </c>
      <c r="J3722" s="8">
        <v>1433980206</v>
      </c>
      <c r="K3722" t="b">
        <v>0</v>
      </c>
      <c r="L3722">
        <v>40</v>
      </c>
      <c r="M3722" t="b">
        <v>1</v>
      </c>
      <c r="N3722" s="5">
        <f>Table1[[#This Row],[pledged]]/Table1[[#This Row],[backers_count]]</f>
        <v>86.224999999999994</v>
      </c>
      <c r="O3722" s="1">
        <f t="shared" si="176"/>
        <v>105</v>
      </c>
      <c r="P3722" s="5" t="s">
        <v>8270</v>
      </c>
      <c r="Q3722" s="1" t="s">
        <v>8318</v>
      </c>
      <c r="R3722" s="1" t="s">
        <v>8319</v>
      </c>
      <c r="S3722" s="9">
        <f t="shared" si="174"/>
        <v>42165.993125000001</v>
      </c>
      <c r="T3722" s="11">
        <f t="shared" si="175"/>
        <v>42187.993125000001</v>
      </c>
      <c r="U3722" s="12" t="str">
        <f>TEXT(Table1[[#This Row],[Date Created Conversion (Launched at)]],"mmmm")</f>
        <v>June</v>
      </c>
      <c r="V3722" s="12">
        <f>YEAR(Table1[[#This Row],[Date Created Conversion (Launched at)]])</f>
        <v>2015</v>
      </c>
    </row>
    <row r="3723" spans="1:22" ht="43" x14ac:dyDescent="0.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 s="8">
        <v>1415230084</v>
      </c>
      <c r="J3723" s="8">
        <v>1413412084</v>
      </c>
      <c r="K3723" t="b">
        <v>0</v>
      </c>
      <c r="L3723">
        <v>44</v>
      </c>
      <c r="M3723" t="b">
        <v>1</v>
      </c>
      <c r="N3723" s="5">
        <f>Table1[[#This Row],[pledged]]/Table1[[#This Row],[backers_count]]</f>
        <v>114.54545454545455</v>
      </c>
      <c r="O3723" s="1">
        <f t="shared" si="176"/>
        <v>101</v>
      </c>
      <c r="P3723" s="5" t="s">
        <v>8270</v>
      </c>
      <c r="Q3723" s="1" t="s">
        <v>8318</v>
      </c>
      <c r="R3723" s="1" t="s">
        <v>8319</v>
      </c>
      <c r="S3723" s="9">
        <f t="shared" si="174"/>
        <v>41927.936157407406</v>
      </c>
      <c r="T3723" s="11">
        <f t="shared" si="175"/>
        <v>41948.977824074071</v>
      </c>
      <c r="U3723" s="12" t="str">
        <f>TEXT(Table1[[#This Row],[Date Created Conversion (Launched at)]],"mmmm")</f>
        <v>October</v>
      </c>
      <c r="V3723" s="12">
        <f>YEAR(Table1[[#This Row],[Date Created Conversion (Launched at)]])</f>
        <v>2014</v>
      </c>
    </row>
    <row r="3724" spans="1:22" ht="57.35" x14ac:dyDescent="0.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 s="8">
        <v>1455231540</v>
      </c>
      <c r="J3724" s="8">
        <v>1452614847</v>
      </c>
      <c r="K3724" t="b">
        <v>0</v>
      </c>
      <c r="L3724">
        <v>35</v>
      </c>
      <c r="M3724" t="b">
        <v>1</v>
      </c>
      <c r="N3724" s="5">
        <f>Table1[[#This Row],[pledged]]/Table1[[#This Row],[backers_count]]</f>
        <v>47.657142857142858</v>
      </c>
      <c r="O3724" s="1">
        <f t="shared" si="176"/>
        <v>111</v>
      </c>
      <c r="P3724" s="5" t="s">
        <v>8270</v>
      </c>
      <c r="Q3724" s="1" t="s">
        <v>8318</v>
      </c>
      <c r="R3724" s="1" t="s">
        <v>8319</v>
      </c>
      <c r="S3724" s="9">
        <f t="shared" si="174"/>
        <v>42381.671840277777</v>
      </c>
      <c r="T3724" s="11">
        <f t="shared" si="175"/>
        <v>42411.957638888889</v>
      </c>
      <c r="U3724" s="12" t="str">
        <f>TEXT(Table1[[#This Row],[Date Created Conversion (Launched at)]],"mmmm")</f>
        <v>January</v>
      </c>
      <c r="V3724" s="12">
        <f>YEAR(Table1[[#This Row],[Date Created Conversion (Launched at)]])</f>
        <v>2016</v>
      </c>
    </row>
    <row r="3725" spans="1:22" ht="28.7" x14ac:dyDescent="0.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 s="8">
        <v>1417374262</v>
      </c>
      <c r="J3725" s="8">
        <v>1414778662</v>
      </c>
      <c r="K3725" t="b">
        <v>0</v>
      </c>
      <c r="L3725">
        <v>63</v>
      </c>
      <c r="M3725" t="b">
        <v>1</v>
      </c>
      <c r="N3725" s="5">
        <f>Table1[[#This Row],[pledged]]/Table1[[#This Row],[backers_count]]</f>
        <v>72.888888888888886</v>
      </c>
      <c r="O3725" s="1">
        <f t="shared" si="176"/>
        <v>102</v>
      </c>
      <c r="P3725" s="5" t="s">
        <v>8270</v>
      </c>
      <c r="Q3725" s="1" t="s">
        <v>8318</v>
      </c>
      <c r="R3725" s="1" t="s">
        <v>8319</v>
      </c>
      <c r="S3725" s="9">
        <f t="shared" si="174"/>
        <v>41943.753032407403</v>
      </c>
      <c r="T3725" s="11">
        <f t="shared" si="175"/>
        <v>41973.794699074075</v>
      </c>
      <c r="U3725" s="12" t="str">
        <f>TEXT(Table1[[#This Row],[Date Created Conversion (Launched at)]],"mmmm")</f>
        <v>October</v>
      </c>
      <c r="V3725" s="12">
        <f>YEAR(Table1[[#This Row],[Date Created Conversion (Launched at)]])</f>
        <v>2014</v>
      </c>
    </row>
    <row r="3726" spans="1:22" ht="43" x14ac:dyDescent="0.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 s="8">
        <v>1462402800</v>
      </c>
      <c r="J3726" s="8">
        <v>1459856860</v>
      </c>
      <c r="K3726" t="b">
        <v>0</v>
      </c>
      <c r="L3726">
        <v>89</v>
      </c>
      <c r="M3726" t="b">
        <v>1</v>
      </c>
      <c r="N3726" s="5">
        <f>Table1[[#This Row],[pledged]]/Table1[[#This Row],[backers_count]]</f>
        <v>49.545505617977533</v>
      </c>
      <c r="O3726" s="1">
        <f t="shared" si="176"/>
        <v>103</v>
      </c>
      <c r="P3726" s="5" t="s">
        <v>8270</v>
      </c>
      <c r="Q3726" s="1" t="s">
        <v>8318</v>
      </c>
      <c r="R3726" s="1" t="s">
        <v>8319</v>
      </c>
      <c r="S3726" s="9">
        <f t="shared" si="174"/>
        <v>42465.491435185184</v>
      </c>
      <c r="T3726" s="11">
        <f t="shared" si="175"/>
        <v>42494.958333333328</v>
      </c>
      <c r="U3726" s="12" t="str">
        <f>TEXT(Table1[[#This Row],[Date Created Conversion (Launched at)]],"mmmm")</f>
        <v>April</v>
      </c>
      <c r="V3726" s="12">
        <f>YEAR(Table1[[#This Row],[Date Created Conversion (Launched at)]])</f>
        <v>2016</v>
      </c>
    </row>
    <row r="3727" spans="1:22" ht="43" x14ac:dyDescent="0.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 s="8">
        <v>1455831000</v>
      </c>
      <c r="J3727" s="8">
        <v>1454366467</v>
      </c>
      <c r="K3727" t="b">
        <v>0</v>
      </c>
      <c r="L3727">
        <v>15</v>
      </c>
      <c r="M3727" t="b">
        <v>1</v>
      </c>
      <c r="N3727" s="5">
        <f>Table1[[#This Row],[pledged]]/Table1[[#This Row],[backers_count]]</f>
        <v>25.4</v>
      </c>
      <c r="O3727" s="1">
        <f t="shared" si="176"/>
        <v>127</v>
      </c>
      <c r="P3727" s="5" t="s">
        <v>8270</v>
      </c>
      <c r="Q3727" s="1" t="s">
        <v>8318</v>
      </c>
      <c r="R3727" s="1" t="s">
        <v>8319</v>
      </c>
      <c r="S3727" s="9">
        <f t="shared" si="174"/>
        <v>42401.945219907408</v>
      </c>
      <c r="T3727" s="11">
        <f t="shared" si="175"/>
        <v>42418.895833333328</v>
      </c>
      <c r="U3727" s="12" t="str">
        <f>TEXT(Table1[[#This Row],[Date Created Conversion (Launched at)]],"mmmm")</f>
        <v>February</v>
      </c>
      <c r="V3727" s="12">
        <f>YEAR(Table1[[#This Row],[Date Created Conversion (Launched at)]])</f>
        <v>2016</v>
      </c>
    </row>
    <row r="3728" spans="1:22" ht="43" x14ac:dyDescent="0.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 s="8">
        <v>1461963600</v>
      </c>
      <c r="J3728" s="8">
        <v>1459567371</v>
      </c>
      <c r="K3728" t="b">
        <v>0</v>
      </c>
      <c r="L3728">
        <v>46</v>
      </c>
      <c r="M3728" t="b">
        <v>1</v>
      </c>
      <c r="N3728" s="5">
        <f>Table1[[#This Row],[pledged]]/Table1[[#This Row],[backers_count]]</f>
        <v>62.586956521739133</v>
      </c>
      <c r="O3728" s="1">
        <f t="shared" si="176"/>
        <v>339</v>
      </c>
      <c r="P3728" s="5" t="s">
        <v>8270</v>
      </c>
      <c r="Q3728" s="1" t="s">
        <v>8318</v>
      </c>
      <c r="R3728" s="1" t="s">
        <v>8319</v>
      </c>
      <c r="S3728" s="9">
        <f t="shared" si="174"/>
        <v>42462.140868055554</v>
      </c>
      <c r="T3728" s="11">
        <f t="shared" si="175"/>
        <v>42489.875</v>
      </c>
      <c r="U3728" s="12" t="str">
        <f>TEXT(Table1[[#This Row],[Date Created Conversion (Launched at)]],"mmmm")</f>
        <v>April</v>
      </c>
      <c r="V3728" s="12">
        <f>YEAR(Table1[[#This Row],[Date Created Conversion (Launched at)]])</f>
        <v>2016</v>
      </c>
    </row>
    <row r="3729" spans="1:22" ht="43" x14ac:dyDescent="0.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 s="8">
        <v>1476939300</v>
      </c>
      <c r="J3729" s="8">
        <v>1474273294</v>
      </c>
      <c r="K3729" t="b">
        <v>0</v>
      </c>
      <c r="L3729">
        <v>33</v>
      </c>
      <c r="M3729" t="b">
        <v>1</v>
      </c>
      <c r="N3729" s="5">
        <f>Table1[[#This Row],[pledged]]/Table1[[#This Row],[backers_count]]</f>
        <v>61.060606060606062</v>
      </c>
      <c r="O3729" s="1">
        <f t="shared" si="176"/>
        <v>101</v>
      </c>
      <c r="P3729" s="5" t="s">
        <v>8270</v>
      </c>
      <c r="Q3729" s="1" t="s">
        <v>8318</v>
      </c>
      <c r="R3729" s="1" t="s">
        <v>8319</v>
      </c>
      <c r="S3729" s="9">
        <f t="shared" si="174"/>
        <v>42632.348310185189</v>
      </c>
      <c r="T3729" s="11">
        <f t="shared" si="175"/>
        <v>42663.204861111109</v>
      </c>
      <c r="U3729" s="12" t="str">
        <f>TEXT(Table1[[#This Row],[Date Created Conversion (Launched at)]],"mmmm")</f>
        <v>September</v>
      </c>
      <c r="V3729" s="12">
        <f>YEAR(Table1[[#This Row],[Date Created Conversion (Launched at)]])</f>
        <v>2016</v>
      </c>
    </row>
    <row r="3730" spans="1:22" ht="43" x14ac:dyDescent="0.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 s="8">
        <v>1439957176</v>
      </c>
      <c r="J3730" s="8">
        <v>1437365176</v>
      </c>
      <c r="K3730" t="b">
        <v>0</v>
      </c>
      <c r="L3730">
        <v>31</v>
      </c>
      <c r="M3730" t="b">
        <v>0</v>
      </c>
      <c r="N3730" s="5">
        <f>Table1[[#This Row],[pledged]]/Table1[[#This Row],[backers_count]]</f>
        <v>60.064516129032256</v>
      </c>
      <c r="O3730" s="1">
        <f t="shared" si="176"/>
        <v>9</v>
      </c>
      <c r="P3730" s="5" t="s">
        <v>8270</v>
      </c>
      <c r="Q3730" s="1" t="s">
        <v>8318</v>
      </c>
      <c r="R3730" s="1" t="s">
        <v>8319</v>
      </c>
      <c r="S3730" s="9">
        <f t="shared" si="174"/>
        <v>42205.171018518522</v>
      </c>
      <c r="T3730" s="11">
        <f t="shared" si="175"/>
        <v>42235.171018518522</v>
      </c>
      <c r="U3730" s="12" t="str">
        <f>TEXT(Table1[[#This Row],[Date Created Conversion (Launched at)]],"mmmm")</f>
        <v>July</v>
      </c>
      <c r="V3730" s="12">
        <f>YEAR(Table1[[#This Row],[Date Created Conversion (Launched at)]])</f>
        <v>2015</v>
      </c>
    </row>
    <row r="3731" spans="1:22" ht="43" x14ac:dyDescent="0.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 s="8">
        <v>1427082912</v>
      </c>
      <c r="J3731" s="8">
        <v>1423198512</v>
      </c>
      <c r="K3731" t="b">
        <v>0</v>
      </c>
      <c r="L3731">
        <v>5</v>
      </c>
      <c r="M3731" t="b">
        <v>0</v>
      </c>
      <c r="N3731" s="5">
        <f>Table1[[#This Row],[pledged]]/Table1[[#This Row],[backers_count]]</f>
        <v>72.400000000000006</v>
      </c>
      <c r="O3731" s="1">
        <f t="shared" si="176"/>
        <v>7</v>
      </c>
      <c r="P3731" s="5" t="s">
        <v>8270</v>
      </c>
      <c r="Q3731" s="1" t="s">
        <v>8318</v>
      </c>
      <c r="R3731" s="1" t="s">
        <v>8319</v>
      </c>
      <c r="S3731" s="9">
        <f t="shared" si="174"/>
        <v>42041.205000000002</v>
      </c>
      <c r="T3731" s="11">
        <f t="shared" si="175"/>
        <v>42086.16333333333</v>
      </c>
      <c r="U3731" s="12" t="str">
        <f>TEXT(Table1[[#This Row],[Date Created Conversion (Launched at)]],"mmmm")</f>
        <v>February</v>
      </c>
      <c r="V3731" s="12">
        <f>YEAR(Table1[[#This Row],[Date Created Conversion (Launched at)]])</f>
        <v>2015</v>
      </c>
    </row>
    <row r="3732" spans="1:22" ht="43" x14ac:dyDescent="0.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 s="8">
        <v>1439828159</v>
      </c>
      <c r="J3732" s="8">
        <v>1437236159</v>
      </c>
      <c r="K3732" t="b">
        <v>0</v>
      </c>
      <c r="L3732">
        <v>1</v>
      </c>
      <c r="M3732" t="b">
        <v>0</v>
      </c>
      <c r="N3732" s="5">
        <f>Table1[[#This Row],[pledged]]/Table1[[#This Row],[backers_count]]</f>
        <v>100</v>
      </c>
      <c r="O3732" s="1">
        <f t="shared" si="176"/>
        <v>10</v>
      </c>
      <c r="P3732" s="5" t="s">
        <v>8270</v>
      </c>
      <c r="Q3732" s="1" t="s">
        <v>8318</v>
      </c>
      <c r="R3732" s="1" t="s">
        <v>8319</v>
      </c>
      <c r="S3732" s="9">
        <f t="shared" si="174"/>
        <v>42203.677766203706</v>
      </c>
      <c r="T3732" s="11">
        <f t="shared" si="175"/>
        <v>42233.677766203706</v>
      </c>
      <c r="U3732" s="12" t="str">
        <f>TEXT(Table1[[#This Row],[Date Created Conversion (Launched at)]],"mmmm")</f>
        <v>July</v>
      </c>
      <c r="V3732" s="12">
        <f>YEAR(Table1[[#This Row],[Date Created Conversion (Launched at)]])</f>
        <v>2015</v>
      </c>
    </row>
    <row r="3733" spans="1:22" ht="43" x14ac:dyDescent="0.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 s="8">
        <v>1420860180</v>
      </c>
      <c r="J3733" s="8">
        <v>1418234646</v>
      </c>
      <c r="K3733" t="b">
        <v>0</v>
      </c>
      <c r="L3733">
        <v>12</v>
      </c>
      <c r="M3733" t="b">
        <v>0</v>
      </c>
      <c r="N3733" s="5">
        <f>Table1[[#This Row],[pledged]]/Table1[[#This Row],[backers_count]]</f>
        <v>51.666666666666664</v>
      </c>
      <c r="O3733" s="1">
        <f t="shared" si="176"/>
        <v>11</v>
      </c>
      <c r="P3733" s="5" t="s">
        <v>8270</v>
      </c>
      <c r="Q3733" s="1" t="s">
        <v>8318</v>
      </c>
      <c r="R3733" s="1" t="s">
        <v>8319</v>
      </c>
      <c r="S3733" s="9">
        <f t="shared" si="174"/>
        <v>41983.752847222218</v>
      </c>
      <c r="T3733" s="11">
        <f t="shared" si="175"/>
        <v>42014.140972222223</v>
      </c>
      <c r="U3733" s="12" t="str">
        <f>TEXT(Table1[[#This Row],[Date Created Conversion (Launched at)]],"mmmm")</f>
        <v>December</v>
      </c>
      <c r="V3733" s="12">
        <f>YEAR(Table1[[#This Row],[Date Created Conversion (Launched at)]])</f>
        <v>2014</v>
      </c>
    </row>
    <row r="3734" spans="1:22" ht="43" x14ac:dyDescent="0.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 s="8">
        <v>1422100800</v>
      </c>
      <c r="J3734" s="8">
        <v>1416932133</v>
      </c>
      <c r="K3734" t="b">
        <v>0</v>
      </c>
      <c r="L3734">
        <v>4</v>
      </c>
      <c r="M3734" t="b">
        <v>0</v>
      </c>
      <c r="N3734" s="5">
        <f>Table1[[#This Row],[pledged]]/Table1[[#This Row],[backers_count]]</f>
        <v>32.75</v>
      </c>
      <c r="O3734" s="1">
        <f t="shared" si="176"/>
        <v>15</v>
      </c>
      <c r="P3734" s="5" t="s">
        <v>8270</v>
      </c>
      <c r="Q3734" s="1" t="s">
        <v>8318</v>
      </c>
      <c r="R3734" s="1" t="s">
        <v>8319</v>
      </c>
      <c r="S3734" s="9">
        <f t="shared" si="174"/>
        <v>41968.677465277782</v>
      </c>
      <c r="T3734" s="11">
        <f t="shared" si="175"/>
        <v>42028.5</v>
      </c>
      <c r="U3734" s="12" t="str">
        <f>TEXT(Table1[[#This Row],[Date Created Conversion (Launched at)]],"mmmm")</f>
        <v>November</v>
      </c>
      <c r="V3734" s="12">
        <f>YEAR(Table1[[#This Row],[Date Created Conversion (Launched at)]])</f>
        <v>2014</v>
      </c>
    </row>
    <row r="3735" spans="1:22" ht="43" x14ac:dyDescent="0.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 s="8">
        <v>1429396200</v>
      </c>
      <c r="J3735" s="8">
        <v>1428539708</v>
      </c>
      <c r="K3735" t="b">
        <v>0</v>
      </c>
      <c r="L3735">
        <v>0</v>
      </c>
      <c r="M3735" t="b">
        <v>0</v>
      </c>
      <c r="N3735" s="5" t="e">
        <f>Table1[[#This Row],[pledged]]/Table1[[#This Row],[backers_count]]</f>
        <v>#DIV/0!</v>
      </c>
      <c r="O3735" s="1">
        <f t="shared" si="176"/>
        <v>0</v>
      </c>
      <c r="P3735" s="5" t="s">
        <v>8270</v>
      </c>
      <c r="Q3735" s="1" t="s">
        <v>8318</v>
      </c>
      <c r="R3735" s="1" t="s">
        <v>8319</v>
      </c>
      <c r="S3735" s="9">
        <f t="shared" si="174"/>
        <v>42103.024398148147</v>
      </c>
      <c r="T3735" s="11">
        <f t="shared" si="175"/>
        <v>42112.9375</v>
      </c>
      <c r="U3735" s="12" t="str">
        <f>TEXT(Table1[[#This Row],[Date Created Conversion (Launched at)]],"mmmm")</f>
        <v>April</v>
      </c>
      <c r="V3735" s="12">
        <f>YEAR(Table1[[#This Row],[Date Created Conversion (Launched at)]])</f>
        <v>2015</v>
      </c>
    </row>
    <row r="3736" spans="1:22" ht="43" x14ac:dyDescent="0.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 s="8">
        <v>1432589896</v>
      </c>
      <c r="J3736" s="8">
        <v>1427405896</v>
      </c>
      <c r="K3736" t="b">
        <v>0</v>
      </c>
      <c r="L3736">
        <v>7</v>
      </c>
      <c r="M3736" t="b">
        <v>0</v>
      </c>
      <c r="N3736" s="5">
        <f>Table1[[#This Row],[pledged]]/Table1[[#This Row],[backers_count]]</f>
        <v>61</v>
      </c>
      <c r="O3736" s="1">
        <f t="shared" si="176"/>
        <v>28</v>
      </c>
      <c r="P3736" s="5" t="s">
        <v>8270</v>
      </c>
      <c r="Q3736" s="1" t="s">
        <v>8318</v>
      </c>
      <c r="R3736" s="1" t="s">
        <v>8319</v>
      </c>
      <c r="S3736" s="9">
        <f t="shared" si="174"/>
        <v>42089.901574074072</v>
      </c>
      <c r="T3736" s="11">
        <f t="shared" si="175"/>
        <v>42149.901574074072</v>
      </c>
      <c r="U3736" s="12" t="str">
        <f>TEXT(Table1[[#This Row],[Date Created Conversion (Launched at)]],"mmmm")</f>
        <v>March</v>
      </c>
      <c r="V3736" s="12">
        <f>YEAR(Table1[[#This Row],[Date Created Conversion (Launched at)]])</f>
        <v>2015</v>
      </c>
    </row>
    <row r="3737" spans="1:22" ht="28.7" x14ac:dyDescent="0.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 s="8">
        <v>1432831089</v>
      </c>
      <c r="J3737" s="8">
        <v>1430239089</v>
      </c>
      <c r="K3737" t="b">
        <v>0</v>
      </c>
      <c r="L3737">
        <v>2</v>
      </c>
      <c r="M3737" t="b">
        <v>0</v>
      </c>
      <c r="N3737" s="5">
        <f>Table1[[#This Row],[pledged]]/Table1[[#This Row],[backers_count]]</f>
        <v>10</v>
      </c>
      <c r="O3737" s="1">
        <f t="shared" si="176"/>
        <v>13</v>
      </c>
      <c r="P3737" s="5" t="s">
        <v>8270</v>
      </c>
      <c r="Q3737" s="1" t="s">
        <v>8318</v>
      </c>
      <c r="R3737" s="1" t="s">
        <v>8319</v>
      </c>
      <c r="S3737" s="9">
        <f t="shared" si="174"/>
        <v>42122.693159722221</v>
      </c>
      <c r="T3737" s="11">
        <f t="shared" si="175"/>
        <v>42152.693159722221</v>
      </c>
      <c r="U3737" s="12" t="str">
        <f>TEXT(Table1[[#This Row],[Date Created Conversion (Launched at)]],"mmmm")</f>
        <v>April</v>
      </c>
      <c r="V3737" s="12">
        <f>YEAR(Table1[[#This Row],[Date Created Conversion (Launched at)]])</f>
        <v>2015</v>
      </c>
    </row>
    <row r="3738" spans="1:22" ht="43" x14ac:dyDescent="0.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 s="8">
        <v>1427133600</v>
      </c>
      <c r="J3738" s="8">
        <v>1423847093</v>
      </c>
      <c r="K3738" t="b">
        <v>0</v>
      </c>
      <c r="L3738">
        <v>1</v>
      </c>
      <c r="M3738" t="b">
        <v>0</v>
      </c>
      <c r="N3738" s="5">
        <f>Table1[[#This Row],[pledged]]/Table1[[#This Row],[backers_count]]</f>
        <v>10</v>
      </c>
      <c r="O3738" s="1">
        <f t="shared" si="176"/>
        <v>1</v>
      </c>
      <c r="P3738" s="5" t="s">
        <v>8270</v>
      </c>
      <c r="Q3738" s="1" t="s">
        <v>8318</v>
      </c>
      <c r="R3738" s="1" t="s">
        <v>8319</v>
      </c>
      <c r="S3738" s="9">
        <f t="shared" si="174"/>
        <v>42048.711724537032</v>
      </c>
      <c r="T3738" s="11">
        <f t="shared" si="175"/>
        <v>42086.75</v>
      </c>
      <c r="U3738" s="12" t="str">
        <f>TEXT(Table1[[#This Row],[Date Created Conversion (Launched at)]],"mmmm")</f>
        <v>February</v>
      </c>
      <c r="V3738" s="12">
        <f>YEAR(Table1[[#This Row],[Date Created Conversion (Launched at)]])</f>
        <v>2015</v>
      </c>
    </row>
    <row r="3739" spans="1:22" ht="28.7" x14ac:dyDescent="0.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 s="8">
        <v>1447311540</v>
      </c>
      <c r="J3739" s="8">
        <v>1445358903</v>
      </c>
      <c r="K3739" t="b">
        <v>0</v>
      </c>
      <c r="L3739">
        <v>4</v>
      </c>
      <c r="M3739" t="b">
        <v>0</v>
      </c>
      <c r="N3739" s="5">
        <f>Table1[[#This Row],[pledged]]/Table1[[#This Row],[backers_count]]</f>
        <v>37.5</v>
      </c>
      <c r="O3739" s="1">
        <f t="shared" si="176"/>
        <v>21</v>
      </c>
      <c r="P3739" s="5" t="s">
        <v>8270</v>
      </c>
      <c r="Q3739" s="1" t="s">
        <v>8318</v>
      </c>
      <c r="R3739" s="1" t="s">
        <v>8319</v>
      </c>
      <c r="S3739" s="9">
        <f t="shared" si="174"/>
        <v>42297.691006944442</v>
      </c>
      <c r="T3739" s="11">
        <f t="shared" si="175"/>
        <v>42320.290972222225</v>
      </c>
      <c r="U3739" s="12" t="str">
        <f>TEXT(Table1[[#This Row],[Date Created Conversion (Launched at)]],"mmmm")</f>
        <v>October</v>
      </c>
      <c r="V3739" s="12">
        <f>YEAR(Table1[[#This Row],[Date Created Conversion (Launched at)]])</f>
        <v>2015</v>
      </c>
    </row>
    <row r="3740" spans="1:22" ht="28.7" x14ac:dyDescent="0.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 s="8">
        <v>1405461600</v>
      </c>
      <c r="J3740" s="8">
        <v>1403562705</v>
      </c>
      <c r="K3740" t="b">
        <v>0</v>
      </c>
      <c r="L3740">
        <v>6</v>
      </c>
      <c r="M3740" t="b">
        <v>0</v>
      </c>
      <c r="N3740" s="5">
        <f>Table1[[#This Row],[pledged]]/Table1[[#This Row],[backers_count]]</f>
        <v>45</v>
      </c>
      <c r="O3740" s="1">
        <f t="shared" si="176"/>
        <v>18</v>
      </c>
      <c r="P3740" s="5" t="s">
        <v>8270</v>
      </c>
      <c r="Q3740" s="1" t="s">
        <v>8318</v>
      </c>
      <c r="R3740" s="1" t="s">
        <v>8319</v>
      </c>
      <c r="S3740" s="9">
        <f t="shared" si="174"/>
        <v>41813.938715277778</v>
      </c>
      <c r="T3740" s="11">
        <f t="shared" si="175"/>
        <v>41835.916666666664</v>
      </c>
      <c r="U3740" s="12" t="str">
        <f>TEXT(Table1[[#This Row],[Date Created Conversion (Launched at)]],"mmmm")</f>
        <v>June</v>
      </c>
      <c r="V3740" s="12">
        <f>YEAR(Table1[[#This Row],[Date Created Conversion (Launched at)]])</f>
        <v>2014</v>
      </c>
    </row>
    <row r="3741" spans="1:22" ht="43" x14ac:dyDescent="0.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 s="8">
        <v>1468752468</v>
      </c>
      <c r="J3741" s="8">
        <v>1467024468</v>
      </c>
      <c r="K3741" t="b">
        <v>0</v>
      </c>
      <c r="L3741">
        <v>8</v>
      </c>
      <c r="M3741" t="b">
        <v>0</v>
      </c>
      <c r="N3741" s="5">
        <f>Table1[[#This Row],[pledged]]/Table1[[#This Row],[backers_count]]</f>
        <v>100.625</v>
      </c>
      <c r="O3741" s="1">
        <f t="shared" si="176"/>
        <v>20</v>
      </c>
      <c r="P3741" s="5" t="s">
        <v>8270</v>
      </c>
      <c r="Q3741" s="1" t="s">
        <v>8318</v>
      </c>
      <c r="R3741" s="1" t="s">
        <v>8319</v>
      </c>
      <c r="S3741" s="9">
        <f t="shared" si="174"/>
        <v>42548.449861111112</v>
      </c>
      <c r="T3741" s="11">
        <f t="shared" si="175"/>
        <v>42568.449861111112</v>
      </c>
      <c r="U3741" s="12" t="str">
        <f>TEXT(Table1[[#This Row],[Date Created Conversion (Launched at)]],"mmmm")</f>
        <v>June</v>
      </c>
      <c r="V3741" s="12">
        <f>YEAR(Table1[[#This Row],[Date Created Conversion (Launched at)]])</f>
        <v>2016</v>
      </c>
    </row>
    <row r="3742" spans="1:22" ht="43" x14ac:dyDescent="0.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 s="8">
        <v>1407808438</v>
      </c>
      <c r="J3742" s="8">
        <v>1405217355</v>
      </c>
      <c r="K3742" t="b">
        <v>0</v>
      </c>
      <c r="L3742">
        <v>14</v>
      </c>
      <c r="M3742" t="b">
        <v>0</v>
      </c>
      <c r="N3742" s="5">
        <f>Table1[[#This Row],[pledged]]/Table1[[#This Row],[backers_count]]</f>
        <v>25.571428571428573</v>
      </c>
      <c r="O3742" s="1">
        <f t="shared" si="176"/>
        <v>18</v>
      </c>
      <c r="P3742" s="5" t="s">
        <v>8270</v>
      </c>
      <c r="Q3742" s="1" t="s">
        <v>8318</v>
      </c>
      <c r="R3742" s="1" t="s">
        <v>8319</v>
      </c>
      <c r="S3742" s="9">
        <f t="shared" si="174"/>
        <v>41833.089756944442</v>
      </c>
      <c r="T3742" s="11">
        <f t="shared" si="175"/>
        <v>41863.079143518517</v>
      </c>
      <c r="U3742" s="12" t="str">
        <f>TEXT(Table1[[#This Row],[Date Created Conversion (Launched at)]],"mmmm")</f>
        <v>July</v>
      </c>
      <c r="V3742" s="12">
        <f>YEAR(Table1[[#This Row],[Date Created Conversion (Launched at)]])</f>
        <v>2014</v>
      </c>
    </row>
    <row r="3743" spans="1:22" ht="43" x14ac:dyDescent="0.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 s="8">
        <v>1450389950</v>
      </c>
      <c r="J3743" s="8">
        <v>1447797950</v>
      </c>
      <c r="K3743" t="b">
        <v>0</v>
      </c>
      <c r="L3743">
        <v>0</v>
      </c>
      <c r="M3743" t="b">
        <v>0</v>
      </c>
      <c r="N3743" s="5" t="e">
        <f>Table1[[#This Row],[pledged]]/Table1[[#This Row],[backers_count]]</f>
        <v>#DIV/0!</v>
      </c>
      <c r="O3743" s="1">
        <f t="shared" si="176"/>
        <v>0</v>
      </c>
      <c r="P3743" s="5" t="s">
        <v>8270</v>
      </c>
      <c r="Q3743" s="1" t="s">
        <v>8318</v>
      </c>
      <c r="R3743" s="1" t="s">
        <v>8319</v>
      </c>
      <c r="S3743" s="9">
        <f t="shared" si="174"/>
        <v>42325.920717592591</v>
      </c>
      <c r="T3743" s="11">
        <f t="shared" si="175"/>
        <v>42355.920717592591</v>
      </c>
      <c r="U3743" s="12" t="str">
        <f>TEXT(Table1[[#This Row],[Date Created Conversion (Launched at)]],"mmmm")</f>
        <v>November</v>
      </c>
      <c r="V3743" s="12">
        <f>YEAR(Table1[[#This Row],[Date Created Conversion (Launched at)]])</f>
        <v>2015</v>
      </c>
    </row>
    <row r="3744" spans="1:22" ht="43" x14ac:dyDescent="0.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 s="8">
        <v>1409980144</v>
      </c>
      <c r="J3744" s="8">
        <v>1407388144</v>
      </c>
      <c r="K3744" t="b">
        <v>0</v>
      </c>
      <c r="L3744">
        <v>4</v>
      </c>
      <c r="M3744" t="b">
        <v>0</v>
      </c>
      <c r="N3744" s="5">
        <f>Table1[[#This Row],[pledged]]/Table1[[#This Row],[backers_count]]</f>
        <v>25</v>
      </c>
      <c r="O3744" s="1">
        <f t="shared" si="176"/>
        <v>2</v>
      </c>
      <c r="P3744" s="5" t="s">
        <v>8270</v>
      </c>
      <c r="Q3744" s="1" t="s">
        <v>8318</v>
      </c>
      <c r="R3744" s="1" t="s">
        <v>8319</v>
      </c>
      <c r="S3744" s="9">
        <f t="shared" si="174"/>
        <v>41858.214629629627</v>
      </c>
      <c r="T3744" s="11">
        <f t="shared" si="175"/>
        <v>41888.214629629627</v>
      </c>
      <c r="U3744" s="12" t="str">
        <f>TEXT(Table1[[#This Row],[Date Created Conversion (Launched at)]],"mmmm")</f>
        <v>August</v>
      </c>
      <c r="V3744" s="12">
        <f>YEAR(Table1[[#This Row],[Date Created Conversion (Launched at)]])</f>
        <v>2014</v>
      </c>
    </row>
    <row r="3745" spans="1:22" ht="28.7" x14ac:dyDescent="0.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 s="8">
        <v>1404406964</v>
      </c>
      <c r="J3745" s="8">
        <v>1401814964</v>
      </c>
      <c r="K3745" t="b">
        <v>0</v>
      </c>
      <c r="L3745">
        <v>0</v>
      </c>
      <c r="M3745" t="b">
        <v>0</v>
      </c>
      <c r="N3745" s="5" t="e">
        <f>Table1[[#This Row],[pledged]]/Table1[[#This Row],[backers_count]]</f>
        <v>#DIV/0!</v>
      </c>
      <c r="O3745" s="1">
        <f t="shared" si="176"/>
        <v>0</v>
      </c>
      <c r="P3745" s="5" t="s">
        <v>8270</v>
      </c>
      <c r="Q3745" s="1" t="s">
        <v>8318</v>
      </c>
      <c r="R3745" s="1" t="s">
        <v>8319</v>
      </c>
      <c r="S3745" s="9">
        <f t="shared" si="174"/>
        <v>41793.710231481484</v>
      </c>
      <c r="T3745" s="11">
        <f t="shared" si="175"/>
        <v>41823.710231481484</v>
      </c>
      <c r="U3745" s="12" t="str">
        <f>TEXT(Table1[[#This Row],[Date Created Conversion (Launched at)]],"mmmm")</f>
        <v>June</v>
      </c>
      <c r="V3745" s="12">
        <f>YEAR(Table1[[#This Row],[Date Created Conversion (Launched at)]])</f>
        <v>2014</v>
      </c>
    </row>
    <row r="3746" spans="1:22" ht="43" x14ac:dyDescent="0.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 s="8">
        <v>1404532740</v>
      </c>
      <c r="J3746" s="8">
        <v>1401823952</v>
      </c>
      <c r="K3746" t="b">
        <v>0</v>
      </c>
      <c r="L3746">
        <v>0</v>
      </c>
      <c r="M3746" t="b">
        <v>0</v>
      </c>
      <c r="N3746" s="5" t="e">
        <f>Table1[[#This Row],[pledged]]/Table1[[#This Row],[backers_count]]</f>
        <v>#DIV/0!</v>
      </c>
      <c r="O3746" s="1">
        <f t="shared" si="176"/>
        <v>0</v>
      </c>
      <c r="P3746" s="5" t="s">
        <v>8270</v>
      </c>
      <c r="Q3746" s="1" t="s">
        <v>8318</v>
      </c>
      <c r="R3746" s="1" t="s">
        <v>8319</v>
      </c>
      <c r="S3746" s="9">
        <f t="shared" si="174"/>
        <v>41793.814259259263</v>
      </c>
      <c r="T3746" s="11">
        <f t="shared" si="175"/>
        <v>41825.165972222225</v>
      </c>
      <c r="U3746" s="12" t="str">
        <f>TEXT(Table1[[#This Row],[Date Created Conversion (Launched at)]],"mmmm")</f>
        <v>June</v>
      </c>
      <c r="V3746" s="12">
        <f>YEAR(Table1[[#This Row],[Date Created Conversion (Launched at)]])</f>
        <v>2014</v>
      </c>
    </row>
    <row r="3747" spans="1:22" ht="43" x14ac:dyDescent="0.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 s="8">
        <v>1407689102</v>
      </c>
      <c r="J3747" s="8">
        <v>1405097102</v>
      </c>
      <c r="K3747" t="b">
        <v>0</v>
      </c>
      <c r="L3747">
        <v>1</v>
      </c>
      <c r="M3747" t="b">
        <v>0</v>
      </c>
      <c r="N3747" s="5">
        <f>Table1[[#This Row],[pledged]]/Table1[[#This Row],[backers_count]]</f>
        <v>10</v>
      </c>
      <c r="O3747" s="1">
        <f t="shared" si="176"/>
        <v>10</v>
      </c>
      <c r="P3747" s="5" t="s">
        <v>8270</v>
      </c>
      <c r="Q3747" s="1" t="s">
        <v>8318</v>
      </c>
      <c r="R3747" s="1" t="s">
        <v>8319</v>
      </c>
      <c r="S3747" s="9">
        <f t="shared" si="174"/>
        <v>41831.697939814811</v>
      </c>
      <c r="T3747" s="11">
        <f t="shared" si="175"/>
        <v>41861.697939814811</v>
      </c>
      <c r="U3747" s="12" t="str">
        <f>TEXT(Table1[[#This Row],[Date Created Conversion (Launched at)]],"mmmm")</f>
        <v>July</v>
      </c>
      <c r="V3747" s="12">
        <f>YEAR(Table1[[#This Row],[Date Created Conversion (Launched at)]])</f>
        <v>2014</v>
      </c>
    </row>
    <row r="3748" spans="1:22" x14ac:dyDescent="0.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 s="8">
        <v>1475918439</v>
      </c>
      <c r="J3748" s="8">
        <v>1473326439</v>
      </c>
      <c r="K3748" t="b">
        <v>0</v>
      </c>
      <c r="L3748">
        <v>1</v>
      </c>
      <c r="M3748" t="b">
        <v>0</v>
      </c>
      <c r="N3748" s="5">
        <f>Table1[[#This Row],[pledged]]/Table1[[#This Row],[backers_count]]</f>
        <v>202</v>
      </c>
      <c r="O3748" s="1">
        <f t="shared" si="176"/>
        <v>2</v>
      </c>
      <c r="P3748" s="5" t="s">
        <v>8270</v>
      </c>
      <c r="Q3748" s="1" t="s">
        <v>8318</v>
      </c>
      <c r="R3748" s="1" t="s">
        <v>8319</v>
      </c>
      <c r="S3748" s="9">
        <f t="shared" si="174"/>
        <v>42621.389340277776</v>
      </c>
      <c r="T3748" s="11">
        <f t="shared" si="175"/>
        <v>42651.389340277776</v>
      </c>
      <c r="U3748" s="12" t="str">
        <f>TEXT(Table1[[#This Row],[Date Created Conversion (Launched at)]],"mmmm")</f>
        <v>September</v>
      </c>
      <c r="V3748" s="12">
        <f>YEAR(Table1[[#This Row],[Date Created Conversion (Launched at)]])</f>
        <v>2016</v>
      </c>
    </row>
    <row r="3749" spans="1:22" ht="28.7" x14ac:dyDescent="0.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 s="8">
        <v>1436137140</v>
      </c>
      <c r="J3749" s="8">
        <v>1433833896</v>
      </c>
      <c r="K3749" t="b">
        <v>0</v>
      </c>
      <c r="L3749">
        <v>1</v>
      </c>
      <c r="M3749" t="b">
        <v>0</v>
      </c>
      <c r="N3749" s="5">
        <f>Table1[[#This Row],[pledged]]/Table1[[#This Row],[backers_count]]</f>
        <v>25</v>
      </c>
      <c r="O3749" s="1">
        <f t="shared" si="176"/>
        <v>1</v>
      </c>
      <c r="P3749" s="5" t="s">
        <v>8270</v>
      </c>
      <c r="Q3749" s="1" t="s">
        <v>8318</v>
      </c>
      <c r="R3749" s="1" t="s">
        <v>8319</v>
      </c>
      <c r="S3749" s="9">
        <f t="shared" si="174"/>
        <v>42164.299722222218</v>
      </c>
      <c r="T3749" s="11">
        <f t="shared" si="175"/>
        <v>42190.957638888889</v>
      </c>
      <c r="U3749" s="12" t="str">
        <f>TEXT(Table1[[#This Row],[Date Created Conversion (Launched at)]],"mmmm")</f>
        <v>June</v>
      </c>
      <c r="V3749" s="12">
        <f>YEAR(Table1[[#This Row],[Date Created Conversion (Launched at)]])</f>
        <v>2015</v>
      </c>
    </row>
    <row r="3750" spans="1:22" ht="43" x14ac:dyDescent="0.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 s="8">
        <v>1455602340</v>
      </c>
      <c r="J3750" s="8">
        <v>1453827436</v>
      </c>
      <c r="K3750" t="b">
        <v>0</v>
      </c>
      <c r="L3750">
        <v>52</v>
      </c>
      <c r="M3750" t="b">
        <v>1</v>
      </c>
      <c r="N3750" s="5">
        <f>Table1[[#This Row],[pledged]]/Table1[[#This Row],[backers_count]]</f>
        <v>99.538461538461533</v>
      </c>
      <c r="O3750" s="1">
        <f t="shared" si="176"/>
        <v>104</v>
      </c>
      <c r="P3750" s="5" t="s">
        <v>8304</v>
      </c>
      <c r="Q3750" s="1" t="s">
        <v>8318</v>
      </c>
      <c r="R3750" s="1" t="s">
        <v>8360</v>
      </c>
      <c r="S3750" s="9">
        <f t="shared" si="174"/>
        <v>42395.706435185188</v>
      </c>
      <c r="T3750" s="11">
        <f t="shared" si="175"/>
        <v>42416.249305555553</v>
      </c>
      <c r="U3750" s="12" t="str">
        <f>TEXT(Table1[[#This Row],[Date Created Conversion (Launched at)]],"mmmm")</f>
        <v>January</v>
      </c>
      <c r="V3750" s="12">
        <f>YEAR(Table1[[#This Row],[Date Created Conversion (Launched at)]])</f>
        <v>2016</v>
      </c>
    </row>
    <row r="3751" spans="1:22" ht="43" x14ac:dyDescent="0.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 s="8">
        <v>1461902340</v>
      </c>
      <c r="J3751" s="8">
        <v>1459220588</v>
      </c>
      <c r="K3751" t="b">
        <v>0</v>
      </c>
      <c r="L3751">
        <v>7</v>
      </c>
      <c r="M3751" t="b">
        <v>1</v>
      </c>
      <c r="N3751" s="5">
        <f>Table1[[#This Row],[pledged]]/Table1[[#This Row],[backers_count]]</f>
        <v>75</v>
      </c>
      <c r="O3751" s="1">
        <f t="shared" si="176"/>
        <v>105</v>
      </c>
      <c r="P3751" s="5" t="s">
        <v>8304</v>
      </c>
      <c r="Q3751" s="1" t="s">
        <v>8318</v>
      </c>
      <c r="R3751" s="1" t="s">
        <v>8360</v>
      </c>
      <c r="S3751" s="9">
        <f t="shared" si="174"/>
        <v>42458.127175925925</v>
      </c>
      <c r="T3751" s="11">
        <f t="shared" si="175"/>
        <v>42489.165972222225</v>
      </c>
      <c r="U3751" s="12" t="str">
        <f>TEXT(Table1[[#This Row],[Date Created Conversion (Launched at)]],"mmmm")</f>
        <v>March</v>
      </c>
      <c r="V3751" s="12">
        <f>YEAR(Table1[[#This Row],[Date Created Conversion (Launched at)]])</f>
        <v>2016</v>
      </c>
    </row>
    <row r="3752" spans="1:22" ht="86" x14ac:dyDescent="0.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 s="8">
        <v>1423555140</v>
      </c>
      <c r="J3752" s="8">
        <v>1421105608</v>
      </c>
      <c r="K3752" t="b">
        <v>0</v>
      </c>
      <c r="L3752">
        <v>28</v>
      </c>
      <c r="M3752" t="b">
        <v>1</v>
      </c>
      <c r="N3752" s="5">
        <f>Table1[[#This Row],[pledged]]/Table1[[#This Row],[backers_count]]</f>
        <v>215.25</v>
      </c>
      <c r="O3752" s="1">
        <f t="shared" si="176"/>
        <v>100</v>
      </c>
      <c r="P3752" s="5" t="s">
        <v>8304</v>
      </c>
      <c r="Q3752" s="1" t="s">
        <v>8318</v>
      </c>
      <c r="R3752" s="1" t="s">
        <v>8360</v>
      </c>
      <c r="S3752" s="9">
        <f t="shared" si="174"/>
        <v>42016.981574074074</v>
      </c>
      <c r="T3752" s="11">
        <f t="shared" si="175"/>
        <v>42045.332638888889</v>
      </c>
      <c r="U3752" s="12" t="str">
        <f>TEXT(Table1[[#This Row],[Date Created Conversion (Launched at)]],"mmmm")</f>
        <v>January</v>
      </c>
      <c r="V3752" s="12">
        <f>YEAR(Table1[[#This Row],[Date Created Conversion (Launched at)]])</f>
        <v>2015</v>
      </c>
    </row>
    <row r="3753" spans="1:22" ht="43" x14ac:dyDescent="0.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 s="8">
        <v>1459641073</v>
      </c>
      <c r="J3753" s="8">
        <v>1454460673</v>
      </c>
      <c r="K3753" t="b">
        <v>0</v>
      </c>
      <c r="L3753">
        <v>11</v>
      </c>
      <c r="M3753" t="b">
        <v>1</v>
      </c>
      <c r="N3753" s="5">
        <f>Table1[[#This Row],[pledged]]/Table1[[#This Row],[backers_count]]</f>
        <v>120.54545454545455</v>
      </c>
      <c r="O3753" s="1">
        <f t="shared" si="176"/>
        <v>133</v>
      </c>
      <c r="P3753" s="5" t="s">
        <v>8304</v>
      </c>
      <c r="Q3753" s="1" t="s">
        <v>8318</v>
      </c>
      <c r="R3753" s="1" t="s">
        <v>8360</v>
      </c>
      <c r="S3753" s="9">
        <f t="shared" si="174"/>
        <v>42403.035567129627</v>
      </c>
      <c r="T3753" s="11">
        <f t="shared" si="175"/>
        <v>42462.993900462963</v>
      </c>
      <c r="U3753" s="12" t="str">
        <f>TEXT(Table1[[#This Row],[Date Created Conversion (Launched at)]],"mmmm")</f>
        <v>February</v>
      </c>
      <c r="V3753" s="12">
        <f>YEAR(Table1[[#This Row],[Date Created Conversion (Launched at)]])</f>
        <v>2016</v>
      </c>
    </row>
    <row r="3754" spans="1:22" ht="57.35" x14ac:dyDescent="0.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 s="8">
        <v>1476651600</v>
      </c>
      <c r="J3754" s="8">
        <v>1473189335</v>
      </c>
      <c r="K3754" t="b">
        <v>0</v>
      </c>
      <c r="L3754">
        <v>15</v>
      </c>
      <c r="M3754" t="b">
        <v>1</v>
      </c>
      <c r="N3754" s="5">
        <f>Table1[[#This Row],[pledged]]/Table1[[#This Row],[backers_count]]</f>
        <v>37.666666666666664</v>
      </c>
      <c r="O3754" s="1">
        <f t="shared" si="176"/>
        <v>113</v>
      </c>
      <c r="P3754" s="5" t="s">
        <v>8304</v>
      </c>
      <c r="Q3754" s="1" t="s">
        <v>8318</v>
      </c>
      <c r="R3754" s="1" t="s">
        <v>8360</v>
      </c>
      <c r="S3754" s="9">
        <f t="shared" si="174"/>
        <v>42619.802488425921</v>
      </c>
      <c r="T3754" s="11">
        <f t="shared" si="175"/>
        <v>42659.875</v>
      </c>
      <c r="U3754" s="12" t="str">
        <f>TEXT(Table1[[#This Row],[Date Created Conversion (Launched at)]],"mmmm")</f>
        <v>September</v>
      </c>
      <c r="V3754" s="12">
        <f>YEAR(Table1[[#This Row],[Date Created Conversion (Launched at)]])</f>
        <v>2016</v>
      </c>
    </row>
    <row r="3755" spans="1:22" ht="43" x14ac:dyDescent="0.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 s="8">
        <v>1433289600</v>
      </c>
      <c r="J3755" s="8">
        <v>1430768800</v>
      </c>
      <c r="K3755" t="b">
        <v>0</v>
      </c>
      <c r="L3755">
        <v>30</v>
      </c>
      <c r="M3755" t="b">
        <v>1</v>
      </c>
      <c r="N3755" s="5">
        <f>Table1[[#This Row],[pledged]]/Table1[[#This Row],[backers_count]]</f>
        <v>172.23333333333332</v>
      </c>
      <c r="O3755" s="1">
        <f t="shared" si="176"/>
        <v>103</v>
      </c>
      <c r="P3755" s="5" t="s">
        <v>8304</v>
      </c>
      <c r="Q3755" s="1" t="s">
        <v>8318</v>
      </c>
      <c r="R3755" s="1" t="s">
        <v>8360</v>
      </c>
      <c r="S3755" s="9">
        <f t="shared" si="174"/>
        <v>42128.824074074073</v>
      </c>
      <c r="T3755" s="11">
        <f t="shared" si="175"/>
        <v>42158</v>
      </c>
      <c r="U3755" s="12" t="str">
        <f>TEXT(Table1[[#This Row],[Date Created Conversion (Launched at)]],"mmmm")</f>
        <v>May</v>
      </c>
      <c r="V3755" s="12">
        <f>YEAR(Table1[[#This Row],[Date Created Conversion (Launched at)]])</f>
        <v>2015</v>
      </c>
    </row>
    <row r="3756" spans="1:22" ht="43" x14ac:dyDescent="0.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 s="8">
        <v>1406350740</v>
      </c>
      <c r="J3756" s="8">
        <v>1403125737</v>
      </c>
      <c r="K3756" t="b">
        <v>0</v>
      </c>
      <c r="L3756">
        <v>27</v>
      </c>
      <c r="M3756" t="b">
        <v>1</v>
      </c>
      <c r="N3756" s="5">
        <f>Table1[[#This Row],[pledged]]/Table1[[#This Row],[backers_count]]</f>
        <v>111.11111111111111</v>
      </c>
      <c r="O3756" s="1">
        <f t="shared" si="176"/>
        <v>120</v>
      </c>
      <c r="P3756" s="5" t="s">
        <v>8304</v>
      </c>
      <c r="Q3756" s="1" t="s">
        <v>8318</v>
      </c>
      <c r="R3756" s="1" t="s">
        <v>8360</v>
      </c>
      <c r="S3756" s="9">
        <f t="shared" si="174"/>
        <v>41808.881215277775</v>
      </c>
      <c r="T3756" s="11">
        <f t="shared" si="175"/>
        <v>41846.207638888889</v>
      </c>
      <c r="U3756" s="12" t="str">
        <f>TEXT(Table1[[#This Row],[Date Created Conversion (Launched at)]],"mmmm")</f>
        <v>June</v>
      </c>
      <c r="V3756" s="12">
        <f>YEAR(Table1[[#This Row],[Date Created Conversion (Launched at)]])</f>
        <v>2014</v>
      </c>
    </row>
    <row r="3757" spans="1:22" ht="43" x14ac:dyDescent="0.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 s="8">
        <v>1460753307</v>
      </c>
      <c r="J3757" s="8">
        <v>1458161307</v>
      </c>
      <c r="K3757" t="b">
        <v>0</v>
      </c>
      <c r="L3757">
        <v>28</v>
      </c>
      <c r="M3757" t="b">
        <v>1</v>
      </c>
      <c r="N3757" s="5">
        <f>Table1[[#This Row],[pledged]]/Table1[[#This Row],[backers_count]]</f>
        <v>25.464285714285715</v>
      </c>
      <c r="O3757" s="1">
        <f t="shared" si="176"/>
        <v>130</v>
      </c>
      <c r="P3757" s="5" t="s">
        <v>8304</v>
      </c>
      <c r="Q3757" s="1" t="s">
        <v>8318</v>
      </c>
      <c r="R3757" s="1" t="s">
        <v>8360</v>
      </c>
      <c r="S3757" s="9">
        <f t="shared" si="174"/>
        <v>42445.866979166662</v>
      </c>
      <c r="T3757" s="11">
        <f t="shared" si="175"/>
        <v>42475.866979166662</v>
      </c>
      <c r="U3757" s="12" t="str">
        <f>TEXT(Table1[[#This Row],[Date Created Conversion (Launched at)]],"mmmm")</f>
        <v>March</v>
      </c>
      <c r="V3757" s="12">
        <f>YEAR(Table1[[#This Row],[Date Created Conversion (Launched at)]])</f>
        <v>2016</v>
      </c>
    </row>
    <row r="3758" spans="1:22" ht="43" x14ac:dyDescent="0.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 s="8">
        <v>1402515198</v>
      </c>
      <c r="J3758" s="8">
        <v>1399923198</v>
      </c>
      <c r="K3758" t="b">
        <v>0</v>
      </c>
      <c r="L3758">
        <v>17</v>
      </c>
      <c r="M3758" t="b">
        <v>1</v>
      </c>
      <c r="N3758" s="5">
        <f>Table1[[#This Row],[pledged]]/Table1[[#This Row],[backers_count]]</f>
        <v>267.64705882352939</v>
      </c>
      <c r="O3758" s="1">
        <f t="shared" si="176"/>
        <v>101</v>
      </c>
      <c r="P3758" s="5" t="s">
        <v>8304</v>
      </c>
      <c r="Q3758" s="1" t="s">
        <v>8318</v>
      </c>
      <c r="R3758" s="1" t="s">
        <v>8360</v>
      </c>
      <c r="S3758" s="9">
        <f t="shared" si="174"/>
        <v>41771.814791666664</v>
      </c>
      <c r="T3758" s="11">
        <f t="shared" si="175"/>
        <v>41801.814791666664</v>
      </c>
      <c r="U3758" s="12" t="str">
        <f>TEXT(Table1[[#This Row],[Date Created Conversion (Launched at)]],"mmmm")</f>
        <v>May</v>
      </c>
      <c r="V3758" s="12">
        <f>YEAR(Table1[[#This Row],[Date Created Conversion (Launched at)]])</f>
        <v>2014</v>
      </c>
    </row>
    <row r="3759" spans="1:22" ht="43" x14ac:dyDescent="0.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 s="8">
        <v>1417465515</v>
      </c>
      <c r="J3759" s="8">
        <v>1415737515</v>
      </c>
      <c r="K3759" t="b">
        <v>0</v>
      </c>
      <c r="L3759">
        <v>50</v>
      </c>
      <c r="M3759" t="b">
        <v>1</v>
      </c>
      <c r="N3759" s="5">
        <f>Table1[[#This Row],[pledged]]/Table1[[#This Row],[backers_count]]</f>
        <v>75.959999999999994</v>
      </c>
      <c r="O3759" s="1">
        <f t="shared" si="176"/>
        <v>109</v>
      </c>
      <c r="P3759" s="5" t="s">
        <v>8304</v>
      </c>
      <c r="Q3759" s="1" t="s">
        <v>8318</v>
      </c>
      <c r="R3759" s="1" t="s">
        <v>8360</v>
      </c>
      <c r="S3759" s="9">
        <f t="shared" si="174"/>
        <v>41954.850868055553</v>
      </c>
      <c r="T3759" s="11">
        <f t="shared" si="175"/>
        <v>41974.850868055553</v>
      </c>
      <c r="U3759" s="12" t="str">
        <f>TEXT(Table1[[#This Row],[Date Created Conversion (Launched at)]],"mmmm")</f>
        <v>November</v>
      </c>
      <c r="V3759" s="12">
        <f>YEAR(Table1[[#This Row],[Date Created Conversion (Launched at)]])</f>
        <v>2014</v>
      </c>
    </row>
    <row r="3760" spans="1:22" ht="28.7" x14ac:dyDescent="0.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 s="8">
        <v>1400475600</v>
      </c>
      <c r="J3760" s="8">
        <v>1397819938</v>
      </c>
      <c r="K3760" t="b">
        <v>0</v>
      </c>
      <c r="L3760">
        <v>26</v>
      </c>
      <c r="M3760" t="b">
        <v>1</v>
      </c>
      <c r="N3760" s="5">
        <f>Table1[[#This Row],[pledged]]/Table1[[#This Row],[backers_count]]</f>
        <v>59.03846153846154</v>
      </c>
      <c r="O3760" s="1">
        <f t="shared" si="176"/>
        <v>102</v>
      </c>
      <c r="P3760" s="5" t="s">
        <v>8304</v>
      </c>
      <c r="Q3760" s="1" t="s">
        <v>8318</v>
      </c>
      <c r="R3760" s="1" t="s">
        <v>8360</v>
      </c>
      <c r="S3760" s="9">
        <f t="shared" si="174"/>
        <v>41747.471504629633</v>
      </c>
      <c r="T3760" s="11">
        <f t="shared" si="175"/>
        <v>41778.208333333336</v>
      </c>
      <c r="U3760" s="12" t="str">
        <f>TEXT(Table1[[#This Row],[Date Created Conversion (Launched at)]],"mmmm")</f>
        <v>April</v>
      </c>
      <c r="V3760" s="12">
        <f>YEAR(Table1[[#This Row],[Date Created Conversion (Launched at)]])</f>
        <v>2014</v>
      </c>
    </row>
    <row r="3761" spans="1:22" ht="28.7" x14ac:dyDescent="0.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 s="8">
        <v>1440556553</v>
      </c>
      <c r="J3761" s="8">
        <v>1435372553</v>
      </c>
      <c r="K3761" t="b">
        <v>0</v>
      </c>
      <c r="L3761">
        <v>88</v>
      </c>
      <c r="M3761" t="b">
        <v>1</v>
      </c>
      <c r="N3761" s="5">
        <f>Table1[[#This Row],[pledged]]/Table1[[#This Row],[backers_count]]</f>
        <v>50.111022727272733</v>
      </c>
      <c r="O3761" s="1">
        <f t="shared" si="176"/>
        <v>110</v>
      </c>
      <c r="P3761" s="5" t="s">
        <v>8304</v>
      </c>
      <c r="Q3761" s="1" t="s">
        <v>8318</v>
      </c>
      <c r="R3761" s="1" t="s">
        <v>8360</v>
      </c>
      <c r="S3761" s="9">
        <f t="shared" si="174"/>
        <v>42182.108252314814</v>
      </c>
      <c r="T3761" s="11">
        <f t="shared" si="175"/>
        <v>42242.108252314814</v>
      </c>
      <c r="U3761" s="12" t="str">
        <f>TEXT(Table1[[#This Row],[Date Created Conversion (Launched at)]],"mmmm")</f>
        <v>June</v>
      </c>
      <c r="V3761" s="12">
        <f>YEAR(Table1[[#This Row],[Date Created Conversion (Launched at)]])</f>
        <v>2015</v>
      </c>
    </row>
    <row r="3762" spans="1:22" ht="43" x14ac:dyDescent="0.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 s="8">
        <v>1399293386</v>
      </c>
      <c r="J3762" s="8">
        <v>1397133386</v>
      </c>
      <c r="K3762" t="b">
        <v>0</v>
      </c>
      <c r="L3762">
        <v>91</v>
      </c>
      <c r="M3762" t="b">
        <v>1</v>
      </c>
      <c r="N3762" s="5">
        <f>Table1[[#This Row],[pledged]]/Table1[[#This Row],[backers_count]]</f>
        <v>55.502967032967035</v>
      </c>
      <c r="O3762" s="1">
        <f t="shared" si="176"/>
        <v>101</v>
      </c>
      <c r="P3762" s="5" t="s">
        <v>8304</v>
      </c>
      <c r="Q3762" s="1" t="s">
        <v>8318</v>
      </c>
      <c r="R3762" s="1" t="s">
        <v>8360</v>
      </c>
      <c r="S3762" s="9">
        <f t="shared" si="174"/>
        <v>41739.525300925925</v>
      </c>
      <c r="T3762" s="11">
        <f t="shared" si="175"/>
        <v>41764.525300925925</v>
      </c>
      <c r="U3762" s="12" t="str">
        <f>TEXT(Table1[[#This Row],[Date Created Conversion (Launched at)]],"mmmm")</f>
        <v>April</v>
      </c>
      <c r="V3762" s="12">
        <f>YEAR(Table1[[#This Row],[Date Created Conversion (Launched at)]])</f>
        <v>2014</v>
      </c>
    </row>
    <row r="3763" spans="1:22" ht="43" x14ac:dyDescent="0.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 s="8">
        <v>1439247600</v>
      </c>
      <c r="J3763" s="8">
        <v>1434625937</v>
      </c>
      <c r="K3763" t="b">
        <v>0</v>
      </c>
      <c r="L3763">
        <v>3</v>
      </c>
      <c r="M3763" t="b">
        <v>1</v>
      </c>
      <c r="N3763" s="5">
        <f>Table1[[#This Row],[pledged]]/Table1[[#This Row],[backers_count]]</f>
        <v>166.66666666666666</v>
      </c>
      <c r="O3763" s="1">
        <f t="shared" si="176"/>
        <v>100</v>
      </c>
      <c r="P3763" s="5" t="s">
        <v>8304</v>
      </c>
      <c r="Q3763" s="1" t="s">
        <v>8318</v>
      </c>
      <c r="R3763" s="1" t="s">
        <v>8360</v>
      </c>
      <c r="S3763" s="9">
        <f t="shared" si="174"/>
        <v>42173.466863425929</v>
      </c>
      <c r="T3763" s="11">
        <f t="shared" si="175"/>
        <v>42226.958333333328</v>
      </c>
      <c r="U3763" s="12" t="str">
        <f>TEXT(Table1[[#This Row],[Date Created Conversion (Launched at)]],"mmmm")</f>
        <v>June</v>
      </c>
      <c r="V3763" s="12">
        <f>YEAR(Table1[[#This Row],[Date Created Conversion (Launched at)]])</f>
        <v>2015</v>
      </c>
    </row>
    <row r="3764" spans="1:22" ht="43" x14ac:dyDescent="0.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 s="8">
        <v>1438543889</v>
      </c>
      <c r="J3764" s="8">
        <v>1436383889</v>
      </c>
      <c r="K3764" t="b">
        <v>0</v>
      </c>
      <c r="L3764">
        <v>28</v>
      </c>
      <c r="M3764" t="b">
        <v>1</v>
      </c>
      <c r="N3764" s="5">
        <f>Table1[[#This Row],[pledged]]/Table1[[#This Row],[backers_count]]</f>
        <v>47.428571428571431</v>
      </c>
      <c r="O3764" s="1">
        <f t="shared" si="176"/>
        <v>106</v>
      </c>
      <c r="P3764" s="5" t="s">
        <v>8304</v>
      </c>
      <c r="Q3764" s="1" t="s">
        <v>8318</v>
      </c>
      <c r="R3764" s="1" t="s">
        <v>8360</v>
      </c>
      <c r="S3764" s="9">
        <f t="shared" si="174"/>
        <v>42193.813530092593</v>
      </c>
      <c r="T3764" s="11">
        <f t="shared" si="175"/>
        <v>42218.813530092593</v>
      </c>
      <c r="U3764" s="12" t="str">
        <f>TEXT(Table1[[#This Row],[Date Created Conversion (Launched at)]],"mmmm")</f>
        <v>July</v>
      </c>
      <c r="V3764" s="12">
        <f>YEAR(Table1[[#This Row],[Date Created Conversion (Launched at)]])</f>
        <v>2015</v>
      </c>
    </row>
    <row r="3765" spans="1:22" ht="28.7" x14ac:dyDescent="0.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 s="8">
        <v>1427907626</v>
      </c>
      <c r="J3765" s="8">
        <v>1425319226</v>
      </c>
      <c r="K3765" t="b">
        <v>0</v>
      </c>
      <c r="L3765">
        <v>77</v>
      </c>
      <c r="M3765" t="b">
        <v>1</v>
      </c>
      <c r="N3765" s="5">
        <f>Table1[[#This Row],[pledged]]/Table1[[#This Row],[backers_count]]</f>
        <v>64.935064935064929</v>
      </c>
      <c r="O3765" s="1">
        <f t="shared" si="176"/>
        <v>100</v>
      </c>
      <c r="P3765" s="5" t="s">
        <v>8304</v>
      </c>
      <c r="Q3765" s="1" t="s">
        <v>8318</v>
      </c>
      <c r="R3765" s="1" t="s">
        <v>8360</v>
      </c>
      <c r="S3765" s="9">
        <f t="shared" si="174"/>
        <v>42065.750300925924</v>
      </c>
      <c r="T3765" s="11">
        <f t="shared" si="175"/>
        <v>42095.708634259259</v>
      </c>
      <c r="U3765" s="12" t="str">
        <f>TEXT(Table1[[#This Row],[Date Created Conversion (Launched at)]],"mmmm")</f>
        <v>March</v>
      </c>
      <c r="V3765" s="12">
        <f>YEAR(Table1[[#This Row],[Date Created Conversion (Launched at)]])</f>
        <v>2015</v>
      </c>
    </row>
    <row r="3766" spans="1:22" ht="43" x14ac:dyDescent="0.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 s="8">
        <v>1464482160</v>
      </c>
      <c r="J3766" s="8">
        <v>1462824832</v>
      </c>
      <c r="K3766" t="b">
        <v>0</v>
      </c>
      <c r="L3766">
        <v>27</v>
      </c>
      <c r="M3766" t="b">
        <v>1</v>
      </c>
      <c r="N3766" s="5">
        <f>Table1[[#This Row],[pledged]]/Table1[[#This Row],[backers_count]]</f>
        <v>55.555555555555557</v>
      </c>
      <c r="O3766" s="1">
        <f t="shared" si="176"/>
        <v>100</v>
      </c>
      <c r="P3766" s="5" t="s">
        <v>8304</v>
      </c>
      <c r="Q3766" s="1" t="s">
        <v>8318</v>
      </c>
      <c r="R3766" s="1" t="s">
        <v>8360</v>
      </c>
      <c r="S3766" s="9">
        <f t="shared" si="174"/>
        <v>42499.842962962968</v>
      </c>
      <c r="T3766" s="11">
        <f t="shared" si="175"/>
        <v>42519.025000000001</v>
      </c>
      <c r="U3766" s="12" t="str">
        <f>TEXT(Table1[[#This Row],[Date Created Conversion (Launched at)]],"mmmm")</f>
        <v>May</v>
      </c>
      <c r="V3766" s="12">
        <f>YEAR(Table1[[#This Row],[Date Created Conversion (Launched at)]])</f>
        <v>2016</v>
      </c>
    </row>
    <row r="3767" spans="1:22" ht="43" x14ac:dyDescent="0.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 s="8">
        <v>1406745482</v>
      </c>
      <c r="J3767" s="8">
        <v>1404153482</v>
      </c>
      <c r="K3767" t="b">
        <v>0</v>
      </c>
      <c r="L3767">
        <v>107</v>
      </c>
      <c r="M3767" t="b">
        <v>1</v>
      </c>
      <c r="N3767" s="5">
        <f>Table1[[#This Row],[pledged]]/Table1[[#This Row],[backers_count]]</f>
        <v>74.224299065420567</v>
      </c>
      <c r="O3767" s="1">
        <f t="shared" si="176"/>
        <v>113</v>
      </c>
      <c r="P3767" s="5" t="s">
        <v>8304</v>
      </c>
      <c r="Q3767" s="1" t="s">
        <v>8318</v>
      </c>
      <c r="R3767" s="1" t="s">
        <v>8360</v>
      </c>
      <c r="S3767" s="9">
        <f t="shared" si="174"/>
        <v>41820.776412037041</v>
      </c>
      <c r="T3767" s="11">
        <f t="shared" si="175"/>
        <v>41850.776412037041</v>
      </c>
      <c r="U3767" s="12" t="str">
        <f>TEXT(Table1[[#This Row],[Date Created Conversion (Launched at)]],"mmmm")</f>
        <v>June</v>
      </c>
      <c r="V3767" s="12">
        <f>YEAR(Table1[[#This Row],[Date Created Conversion (Launched at)]])</f>
        <v>2014</v>
      </c>
    </row>
    <row r="3768" spans="1:22" ht="28.7" x14ac:dyDescent="0.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 s="8">
        <v>1404360045</v>
      </c>
      <c r="J3768" s="8">
        <v>1401336045</v>
      </c>
      <c r="K3768" t="b">
        <v>0</v>
      </c>
      <c r="L3768">
        <v>96</v>
      </c>
      <c r="M3768" t="b">
        <v>1</v>
      </c>
      <c r="N3768" s="5">
        <f>Table1[[#This Row],[pledged]]/Table1[[#This Row],[backers_count]]</f>
        <v>106.9271875</v>
      </c>
      <c r="O3768" s="1">
        <f t="shared" si="176"/>
        <v>103</v>
      </c>
      <c r="P3768" s="5" t="s">
        <v>8304</v>
      </c>
      <c r="Q3768" s="1" t="s">
        <v>8318</v>
      </c>
      <c r="R3768" s="1" t="s">
        <v>8360</v>
      </c>
      <c r="S3768" s="9">
        <f t="shared" si="174"/>
        <v>41788.167187500003</v>
      </c>
      <c r="T3768" s="11">
        <f t="shared" si="175"/>
        <v>41823.167187500003</v>
      </c>
      <c r="U3768" s="12" t="str">
        <f>TEXT(Table1[[#This Row],[Date Created Conversion (Launched at)]],"mmmm")</f>
        <v>May</v>
      </c>
      <c r="V3768" s="12">
        <f>YEAR(Table1[[#This Row],[Date Created Conversion (Launched at)]])</f>
        <v>2014</v>
      </c>
    </row>
    <row r="3769" spans="1:22" ht="43" x14ac:dyDescent="0.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 s="8">
        <v>1425185940</v>
      </c>
      <c r="J3769" s="8">
        <v>1423960097</v>
      </c>
      <c r="K3769" t="b">
        <v>0</v>
      </c>
      <c r="L3769">
        <v>56</v>
      </c>
      <c r="M3769" t="b">
        <v>1</v>
      </c>
      <c r="N3769" s="5">
        <f>Table1[[#This Row],[pledged]]/Table1[[#This Row],[backers_count]]</f>
        <v>41.696428571428569</v>
      </c>
      <c r="O3769" s="1">
        <f t="shared" si="176"/>
        <v>117</v>
      </c>
      <c r="P3769" s="5" t="s">
        <v>8304</v>
      </c>
      <c r="Q3769" s="1" t="s">
        <v>8318</v>
      </c>
      <c r="R3769" s="1" t="s">
        <v>8360</v>
      </c>
      <c r="S3769" s="9">
        <f t="shared" si="174"/>
        <v>42050.019641203704</v>
      </c>
      <c r="T3769" s="11">
        <f t="shared" si="175"/>
        <v>42064.207638888889</v>
      </c>
      <c r="U3769" s="12" t="str">
        <f>TEXT(Table1[[#This Row],[Date Created Conversion (Launched at)]],"mmmm")</f>
        <v>February</v>
      </c>
      <c r="V3769" s="12">
        <f>YEAR(Table1[[#This Row],[Date Created Conversion (Launched at)]])</f>
        <v>2015</v>
      </c>
    </row>
    <row r="3770" spans="1:22" ht="43" x14ac:dyDescent="0.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 s="8">
        <v>1402594090</v>
      </c>
      <c r="J3770" s="8">
        <v>1400002090</v>
      </c>
      <c r="K3770" t="b">
        <v>0</v>
      </c>
      <c r="L3770">
        <v>58</v>
      </c>
      <c r="M3770" t="b">
        <v>1</v>
      </c>
      <c r="N3770" s="5">
        <f>Table1[[#This Row],[pledged]]/Table1[[#This Row],[backers_count]]</f>
        <v>74.243275862068955</v>
      </c>
      <c r="O3770" s="1">
        <f t="shared" si="176"/>
        <v>108</v>
      </c>
      <c r="P3770" s="5" t="s">
        <v>8304</v>
      </c>
      <c r="Q3770" s="1" t="s">
        <v>8318</v>
      </c>
      <c r="R3770" s="1" t="s">
        <v>8360</v>
      </c>
      <c r="S3770" s="9">
        <f t="shared" si="174"/>
        <v>41772.727893518517</v>
      </c>
      <c r="T3770" s="11">
        <f t="shared" si="175"/>
        <v>41802.727893518517</v>
      </c>
      <c r="U3770" s="12" t="str">
        <f>TEXT(Table1[[#This Row],[Date Created Conversion (Launched at)]],"mmmm")</f>
        <v>May</v>
      </c>
      <c r="V3770" s="12">
        <f>YEAR(Table1[[#This Row],[Date Created Conversion (Launched at)]])</f>
        <v>2014</v>
      </c>
    </row>
    <row r="3771" spans="1:22" ht="43" x14ac:dyDescent="0.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 s="8">
        <v>1460730079</v>
      </c>
      <c r="J3771" s="8">
        <v>1458138079</v>
      </c>
      <c r="K3771" t="b">
        <v>0</v>
      </c>
      <c r="L3771">
        <v>15</v>
      </c>
      <c r="M3771" t="b">
        <v>1</v>
      </c>
      <c r="N3771" s="5">
        <f>Table1[[#This Row],[pledged]]/Table1[[#This Row],[backers_count]]</f>
        <v>73.333333333333329</v>
      </c>
      <c r="O3771" s="1">
        <f t="shared" si="176"/>
        <v>100</v>
      </c>
      <c r="P3771" s="5" t="s">
        <v>8304</v>
      </c>
      <c r="Q3771" s="1" t="s">
        <v>8318</v>
      </c>
      <c r="R3771" s="1" t="s">
        <v>8360</v>
      </c>
      <c r="S3771" s="9">
        <f t="shared" si="174"/>
        <v>42445.598136574074</v>
      </c>
      <c r="T3771" s="11">
        <f t="shared" si="175"/>
        <v>42475.598136574074</v>
      </c>
      <c r="U3771" s="12" t="str">
        <f>TEXT(Table1[[#This Row],[Date Created Conversion (Launched at)]],"mmmm")</f>
        <v>March</v>
      </c>
      <c r="V3771" s="12">
        <f>YEAR(Table1[[#This Row],[Date Created Conversion (Launched at)]])</f>
        <v>2016</v>
      </c>
    </row>
    <row r="3772" spans="1:22" ht="43" x14ac:dyDescent="0.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 s="8">
        <v>1434234010</v>
      </c>
      <c r="J3772" s="8">
        <v>1431642010</v>
      </c>
      <c r="K3772" t="b">
        <v>0</v>
      </c>
      <c r="L3772">
        <v>20</v>
      </c>
      <c r="M3772" t="b">
        <v>1</v>
      </c>
      <c r="N3772" s="5">
        <f>Table1[[#This Row],[pledged]]/Table1[[#This Row],[backers_count]]</f>
        <v>100</v>
      </c>
      <c r="O3772" s="1">
        <f t="shared" si="176"/>
        <v>100</v>
      </c>
      <c r="P3772" s="5" t="s">
        <v>8304</v>
      </c>
      <c r="Q3772" s="1" t="s">
        <v>8318</v>
      </c>
      <c r="R3772" s="1" t="s">
        <v>8360</v>
      </c>
      <c r="S3772" s="9">
        <f t="shared" si="174"/>
        <v>42138.930671296301</v>
      </c>
      <c r="T3772" s="11">
        <f t="shared" si="175"/>
        <v>42168.930671296301</v>
      </c>
      <c r="U3772" s="12" t="str">
        <f>TEXT(Table1[[#This Row],[Date Created Conversion (Launched at)]],"mmmm")</f>
        <v>May</v>
      </c>
      <c r="V3772" s="12">
        <f>YEAR(Table1[[#This Row],[Date Created Conversion (Launched at)]])</f>
        <v>2015</v>
      </c>
    </row>
    <row r="3773" spans="1:22" ht="28.7" x14ac:dyDescent="0.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 s="8">
        <v>1463529600</v>
      </c>
      <c r="J3773" s="8">
        <v>1462307652</v>
      </c>
      <c r="K3773" t="b">
        <v>0</v>
      </c>
      <c r="L3773">
        <v>38</v>
      </c>
      <c r="M3773" t="b">
        <v>1</v>
      </c>
      <c r="N3773" s="5">
        <f>Table1[[#This Row],[pledged]]/Table1[[#This Row],[backers_count]]</f>
        <v>38.421052631578945</v>
      </c>
      <c r="O3773" s="1">
        <f t="shared" si="176"/>
        <v>146</v>
      </c>
      <c r="P3773" s="5" t="s">
        <v>8304</v>
      </c>
      <c r="Q3773" s="1" t="s">
        <v>8318</v>
      </c>
      <c r="R3773" s="1" t="s">
        <v>8360</v>
      </c>
      <c r="S3773" s="9">
        <f t="shared" si="174"/>
        <v>42493.857083333336</v>
      </c>
      <c r="T3773" s="11">
        <f t="shared" si="175"/>
        <v>42508</v>
      </c>
      <c r="U3773" s="12" t="str">
        <f>TEXT(Table1[[#This Row],[Date Created Conversion (Launched at)]],"mmmm")</f>
        <v>May</v>
      </c>
      <c r="V3773" s="12">
        <f>YEAR(Table1[[#This Row],[Date Created Conversion (Launched at)]])</f>
        <v>2016</v>
      </c>
    </row>
    <row r="3774" spans="1:22" ht="43" x14ac:dyDescent="0.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 s="8">
        <v>1480399200</v>
      </c>
      <c r="J3774" s="8">
        <v>1478616506</v>
      </c>
      <c r="K3774" t="b">
        <v>0</v>
      </c>
      <c r="L3774">
        <v>33</v>
      </c>
      <c r="M3774" t="b">
        <v>1</v>
      </c>
      <c r="N3774" s="5">
        <f>Table1[[#This Row],[pledged]]/Table1[[#This Row],[backers_count]]</f>
        <v>166.96969696969697</v>
      </c>
      <c r="O3774" s="1">
        <f t="shared" si="176"/>
        <v>110</v>
      </c>
      <c r="P3774" s="5" t="s">
        <v>8304</v>
      </c>
      <c r="Q3774" s="1" t="s">
        <v>8318</v>
      </c>
      <c r="R3774" s="1" t="s">
        <v>8360</v>
      </c>
      <c r="S3774" s="9">
        <f t="shared" si="174"/>
        <v>42682.616967592592</v>
      </c>
      <c r="T3774" s="11">
        <f t="shared" si="175"/>
        <v>42703.25</v>
      </c>
      <c r="U3774" s="12" t="str">
        <f>TEXT(Table1[[#This Row],[Date Created Conversion (Launched at)]],"mmmm")</f>
        <v>November</v>
      </c>
      <c r="V3774" s="12">
        <f>YEAR(Table1[[#This Row],[Date Created Conversion (Launched at)]])</f>
        <v>2016</v>
      </c>
    </row>
    <row r="3775" spans="1:22" ht="28.7" x14ac:dyDescent="0.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 s="8">
        <v>1479175680</v>
      </c>
      <c r="J3775" s="8">
        <v>1476317247</v>
      </c>
      <c r="K3775" t="b">
        <v>0</v>
      </c>
      <c r="L3775">
        <v>57</v>
      </c>
      <c r="M3775" t="b">
        <v>1</v>
      </c>
      <c r="N3775" s="5">
        <f>Table1[[#This Row],[pledged]]/Table1[[#This Row],[backers_count]]</f>
        <v>94.912280701754383</v>
      </c>
      <c r="O3775" s="1">
        <f t="shared" si="176"/>
        <v>108</v>
      </c>
      <c r="P3775" s="5" t="s">
        <v>8304</v>
      </c>
      <c r="Q3775" s="1" t="s">
        <v>8318</v>
      </c>
      <c r="R3775" s="1" t="s">
        <v>8360</v>
      </c>
      <c r="S3775" s="9">
        <f t="shared" si="174"/>
        <v>42656.005173611113</v>
      </c>
      <c r="T3775" s="11">
        <f t="shared" si="175"/>
        <v>42689.088888888888</v>
      </c>
      <c r="U3775" s="12" t="str">
        <f>TEXT(Table1[[#This Row],[Date Created Conversion (Launched at)]],"mmmm")</f>
        <v>October</v>
      </c>
      <c r="V3775" s="12">
        <f>YEAR(Table1[[#This Row],[Date Created Conversion (Launched at)]])</f>
        <v>2016</v>
      </c>
    </row>
    <row r="3776" spans="1:22" ht="43" x14ac:dyDescent="0.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 s="8">
        <v>1428606055</v>
      </c>
      <c r="J3776" s="8">
        <v>1427223655</v>
      </c>
      <c r="K3776" t="b">
        <v>0</v>
      </c>
      <c r="L3776">
        <v>25</v>
      </c>
      <c r="M3776" t="b">
        <v>1</v>
      </c>
      <c r="N3776" s="5">
        <f>Table1[[#This Row],[pledged]]/Table1[[#This Row],[backers_count]]</f>
        <v>100</v>
      </c>
      <c r="O3776" s="1">
        <f t="shared" si="176"/>
        <v>100</v>
      </c>
      <c r="P3776" s="5" t="s">
        <v>8304</v>
      </c>
      <c r="Q3776" s="1" t="s">
        <v>8318</v>
      </c>
      <c r="R3776" s="1" t="s">
        <v>8360</v>
      </c>
      <c r="S3776" s="9">
        <f t="shared" si="174"/>
        <v>42087.792303240742</v>
      </c>
      <c r="T3776" s="11">
        <f t="shared" si="175"/>
        <v>42103.792303240742</v>
      </c>
      <c r="U3776" s="12" t="str">
        <f>TEXT(Table1[[#This Row],[Date Created Conversion (Launched at)]],"mmmm")</f>
        <v>March</v>
      </c>
      <c r="V3776" s="12">
        <f>YEAR(Table1[[#This Row],[Date Created Conversion (Launched at)]])</f>
        <v>2015</v>
      </c>
    </row>
    <row r="3777" spans="1:22" ht="43" x14ac:dyDescent="0.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 s="8">
        <v>1428552000</v>
      </c>
      <c r="J3777" s="8">
        <v>1426199843</v>
      </c>
      <c r="K3777" t="b">
        <v>0</v>
      </c>
      <c r="L3777">
        <v>14</v>
      </c>
      <c r="M3777" t="b">
        <v>1</v>
      </c>
      <c r="N3777" s="5">
        <f>Table1[[#This Row],[pledged]]/Table1[[#This Row],[backers_count]]</f>
        <v>143.21428571428572</v>
      </c>
      <c r="O3777" s="1">
        <f t="shared" si="176"/>
        <v>100</v>
      </c>
      <c r="P3777" s="5" t="s">
        <v>8304</v>
      </c>
      <c r="Q3777" s="1" t="s">
        <v>8318</v>
      </c>
      <c r="R3777" s="1" t="s">
        <v>8360</v>
      </c>
      <c r="S3777" s="9">
        <f t="shared" si="174"/>
        <v>42075.942627314813</v>
      </c>
      <c r="T3777" s="11">
        <f t="shared" si="175"/>
        <v>42103.166666666672</v>
      </c>
      <c r="U3777" s="12" t="str">
        <f>TEXT(Table1[[#This Row],[Date Created Conversion (Launched at)]],"mmmm")</f>
        <v>March</v>
      </c>
      <c r="V3777" s="12">
        <f>YEAR(Table1[[#This Row],[Date Created Conversion (Launched at)]])</f>
        <v>2015</v>
      </c>
    </row>
    <row r="3778" spans="1:22" ht="57.35" x14ac:dyDescent="0.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 s="8">
        <v>1406854800</v>
      </c>
      <c r="J3778" s="8">
        <v>1403599778</v>
      </c>
      <c r="K3778" t="b">
        <v>0</v>
      </c>
      <c r="L3778">
        <v>94</v>
      </c>
      <c r="M3778" t="b">
        <v>1</v>
      </c>
      <c r="N3778" s="5">
        <f>Table1[[#This Row],[pledged]]/Table1[[#This Row],[backers_count]]</f>
        <v>90.819148936170208</v>
      </c>
      <c r="O3778" s="1">
        <f t="shared" si="176"/>
        <v>107</v>
      </c>
      <c r="P3778" s="5" t="s">
        <v>8304</v>
      </c>
      <c r="Q3778" s="1" t="s">
        <v>8318</v>
      </c>
      <c r="R3778" s="1" t="s">
        <v>8360</v>
      </c>
      <c r="S3778" s="9">
        <f t="shared" ref="S3778:S3841" si="177">(J3778/86400)+DATE(1970,1,1)</f>
        <v>41814.367800925924</v>
      </c>
      <c r="T3778" s="11">
        <f t="shared" ref="T3778:T3841" si="178">(I3778/86400)+DATE(1970,1,1)</f>
        <v>41852.041666666664</v>
      </c>
      <c r="U3778" s="12" t="str">
        <f>TEXT(Table1[[#This Row],[Date Created Conversion (Launched at)]],"mmmm")</f>
        <v>June</v>
      </c>
      <c r="V3778" s="12">
        <f>YEAR(Table1[[#This Row],[Date Created Conversion (Launched at)]])</f>
        <v>2014</v>
      </c>
    </row>
    <row r="3779" spans="1:22" ht="43" x14ac:dyDescent="0.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 s="8">
        <v>1411790400</v>
      </c>
      <c r="J3779" s="8">
        <v>1409884821</v>
      </c>
      <c r="K3779" t="b">
        <v>0</v>
      </c>
      <c r="L3779">
        <v>59</v>
      </c>
      <c r="M3779" t="b">
        <v>1</v>
      </c>
      <c r="N3779" s="5">
        <f>Table1[[#This Row],[pledged]]/Table1[[#This Row],[backers_count]]</f>
        <v>48.542372881355931</v>
      </c>
      <c r="O3779" s="1">
        <f t="shared" ref="O3779:O3842" si="179">ROUND(($E3779/$D3779)*100,0)</f>
        <v>143</v>
      </c>
      <c r="P3779" s="5" t="s">
        <v>8304</v>
      </c>
      <c r="Q3779" s="1" t="s">
        <v>8318</v>
      </c>
      <c r="R3779" s="1" t="s">
        <v>8360</v>
      </c>
      <c r="S3779" s="9">
        <f t="shared" si="177"/>
        <v>41887.111354166671</v>
      </c>
      <c r="T3779" s="11">
        <f t="shared" si="178"/>
        <v>41909.166666666664</v>
      </c>
      <c r="U3779" s="12" t="str">
        <f>TEXT(Table1[[#This Row],[Date Created Conversion (Launched at)]],"mmmm")</f>
        <v>September</v>
      </c>
      <c r="V3779" s="12">
        <f>YEAR(Table1[[#This Row],[Date Created Conversion (Launched at)]])</f>
        <v>2014</v>
      </c>
    </row>
    <row r="3780" spans="1:22" ht="28.7" x14ac:dyDescent="0.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 s="8">
        <v>1423942780</v>
      </c>
      <c r="J3780" s="8">
        <v>1418758780</v>
      </c>
      <c r="K3780" t="b">
        <v>0</v>
      </c>
      <c r="L3780">
        <v>36</v>
      </c>
      <c r="M3780" t="b">
        <v>1</v>
      </c>
      <c r="N3780" s="5">
        <f>Table1[[#This Row],[pledged]]/Table1[[#This Row],[backers_count]]</f>
        <v>70.027777777777771</v>
      </c>
      <c r="O3780" s="1">
        <f t="shared" si="179"/>
        <v>105</v>
      </c>
      <c r="P3780" s="5" t="s">
        <v>8304</v>
      </c>
      <c r="Q3780" s="1" t="s">
        <v>8318</v>
      </c>
      <c r="R3780" s="1" t="s">
        <v>8360</v>
      </c>
      <c r="S3780" s="9">
        <f t="shared" si="177"/>
        <v>41989.819212962961</v>
      </c>
      <c r="T3780" s="11">
        <f t="shared" si="178"/>
        <v>42049.819212962961</v>
      </c>
      <c r="U3780" s="12" t="str">
        <f>TEXT(Table1[[#This Row],[Date Created Conversion (Launched at)]],"mmmm")</f>
        <v>December</v>
      </c>
      <c r="V3780" s="12">
        <f>YEAR(Table1[[#This Row],[Date Created Conversion (Launched at)]])</f>
        <v>2014</v>
      </c>
    </row>
    <row r="3781" spans="1:22" ht="28.7" x14ac:dyDescent="0.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 s="8">
        <v>1459010340</v>
      </c>
      <c r="J3781" s="8">
        <v>1456421940</v>
      </c>
      <c r="K3781" t="b">
        <v>0</v>
      </c>
      <c r="L3781">
        <v>115</v>
      </c>
      <c r="M3781" t="b">
        <v>1</v>
      </c>
      <c r="N3781" s="5">
        <f>Table1[[#This Row],[pledged]]/Table1[[#This Row],[backers_count]]</f>
        <v>135.62608695652173</v>
      </c>
      <c r="O3781" s="1">
        <f t="shared" si="179"/>
        <v>104</v>
      </c>
      <c r="P3781" s="5" t="s">
        <v>8304</v>
      </c>
      <c r="Q3781" s="1" t="s">
        <v>8318</v>
      </c>
      <c r="R3781" s="1" t="s">
        <v>8360</v>
      </c>
      <c r="S3781" s="9">
        <f t="shared" si="177"/>
        <v>42425.735416666663</v>
      </c>
      <c r="T3781" s="11">
        <f t="shared" si="178"/>
        <v>42455.693749999999</v>
      </c>
      <c r="U3781" s="12" t="str">
        <f>TEXT(Table1[[#This Row],[Date Created Conversion (Launched at)]],"mmmm")</f>
        <v>February</v>
      </c>
      <c r="V3781" s="12">
        <f>YEAR(Table1[[#This Row],[Date Created Conversion (Launched at)]])</f>
        <v>2016</v>
      </c>
    </row>
    <row r="3782" spans="1:22" ht="43" x14ac:dyDescent="0.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 s="8">
        <v>1436817960</v>
      </c>
      <c r="J3782" s="8">
        <v>1433999785</v>
      </c>
      <c r="K3782" t="b">
        <v>0</v>
      </c>
      <c r="L3782">
        <v>30</v>
      </c>
      <c r="M3782" t="b">
        <v>1</v>
      </c>
      <c r="N3782" s="5">
        <f>Table1[[#This Row],[pledged]]/Table1[[#This Row],[backers_count]]</f>
        <v>100</v>
      </c>
      <c r="O3782" s="1">
        <f t="shared" si="179"/>
        <v>120</v>
      </c>
      <c r="P3782" s="5" t="s">
        <v>8304</v>
      </c>
      <c r="Q3782" s="1" t="s">
        <v>8318</v>
      </c>
      <c r="R3782" s="1" t="s">
        <v>8360</v>
      </c>
      <c r="S3782" s="9">
        <f t="shared" si="177"/>
        <v>42166.219733796301</v>
      </c>
      <c r="T3782" s="11">
        <f t="shared" si="178"/>
        <v>42198.837500000001</v>
      </c>
      <c r="U3782" s="12" t="str">
        <f>TEXT(Table1[[#This Row],[Date Created Conversion (Launched at)]],"mmmm")</f>
        <v>June</v>
      </c>
      <c r="V3782" s="12">
        <f>YEAR(Table1[[#This Row],[Date Created Conversion (Launched at)]])</f>
        <v>2015</v>
      </c>
    </row>
    <row r="3783" spans="1:22" ht="43" x14ac:dyDescent="0.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 s="8">
        <v>1410210685</v>
      </c>
      <c r="J3783" s="8">
        <v>1408050685</v>
      </c>
      <c r="K3783" t="b">
        <v>0</v>
      </c>
      <c r="L3783">
        <v>52</v>
      </c>
      <c r="M3783" t="b">
        <v>1</v>
      </c>
      <c r="N3783" s="5">
        <f>Table1[[#This Row],[pledged]]/Table1[[#This Row],[backers_count]]</f>
        <v>94.90384615384616</v>
      </c>
      <c r="O3783" s="1">
        <f t="shared" si="179"/>
        <v>110</v>
      </c>
      <c r="P3783" s="5" t="s">
        <v>8304</v>
      </c>
      <c r="Q3783" s="1" t="s">
        <v>8318</v>
      </c>
      <c r="R3783" s="1" t="s">
        <v>8360</v>
      </c>
      <c r="S3783" s="9">
        <f t="shared" si="177"/>
        <v>41865.882928240739</v>
      </c>
      <c r="T3783" s="11">
        <f t="shared" si="178"/>
        <v>41890.882928240739</v>
      </c>
      <c r="U3783" s="12" t="str">
        <f>TEXT(Table1[[#This Row],[Date Created Conversion (Launched at)]],"mmmm")</f>
        <v>August</v>
      </c>
      <c r="V3783" s="12">
        <f>YEAR(Table1[[#This Row],[Date Created Conversion (Launched at)]])</f>
        <v>2014</v>
      </c>
    </row>
    <row r="3784" spans="1:22" ht="43" x14ac:dyDescent="0.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 s="8">
        <v>1469401200</v>
      </c>
      <c r="J3784" s="8">
        <v>1466887297</v>
      </c>
      <c r="K3784" t="b">
        <v>0</v>
      </c>
      <c r="L3784">
        <v>27</v>
      </c>
      <c r="M3784" t="b">
        <v>1</v>
      </c>
      <c r="N3784" s="5">
        <f>Table1[[#This Row],[pledged]]/Table1[[#This Row],[backers_count]]</f>
        <v>75.370370370370367</v>
      </c>
      <c r="O3784" s="1">
        <f t="shared" si="179"/>
        <v>102</v>
      </c>
      <c r="P3784" s="5" t="s">
        <v>8304</v>
      </c>
      <c r="Q3784" s="1" t="s">
        <v>8318</v>
      </c>
      <c r="R3784" s="1" t="s">
        <v>8360</v>
      </c>
      <c r="S3784" s="9">
        <f t="shared" si="177"/>
        <v>42546.862233796295</v>
      </c>
      <c r="T3784" s="11">
        <f t="shared" si="178"/>
        <v>42575.958333333328</v>
      </c>
      <c r="U3784" s="12" t="str">
        <f>TEXT(Table1[[#This Row],[Date Created Conversion (Launched at)]],"mmmm")</f>
        <v>June</v>
      </c>
      <c r="V3784" s="12">
        <f>YEAR(Table1[[#This Row],[Date Created Conversion (Launched at)]])</f>
        <v>2016</v>
      </c>
    </row>
    <row r="3785" spans="1:22" ht="43" x14ac:dyDescent="0.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 s="8">
        <v>1458057600</v>
      </c>
      <c r="J3785" s="8">
        <v>1455938520</v>
      </c>
      <c r="K3785" t="b">
        <v>0</v>
      </c>
      <c r="L3785">
        <v>24</v>
      </c>
      <c r="M3785" t="b">
        <v>1</v>
      </c>
      <c r="N3785" s="5">
        <f>Table1[[#This Row],[pledged]]/Table1[[#This Row],[backers_count]]</f>
        <v>64.458333333333329</v>
      </c>
      <c r="O3785" s="1">
        <f t="shared" si="179"/>
        <v>129</v>
      </c>
      <c r="P3785" s="5" t="s">
        <v>8304</v>
      </c>
      <c r="Q3785" s="1" t="s">
        <v>8318</v>
      </c>
      <c r="R3785" s="1" t="s">
        <v>8360</v>
      </c>
      <c r="S3785" s="9">
        <f t="shared" si="177"/>
        <v>42420.140277777777</v>
      </c>
      <c r="T3785" s="11">
        <f t="shared" si="178"/>
        <v>42444.666666666672</v>
      </c>
      <c r="U3785" s="12" t="str">
        <f>TEXT(Table1[[#This Row],[Date Created Conversion (Launched at)]],"mmmm")</f>
        <v>February</v>
      </c>
      <c r="V3785" s="12">
        <f>YEAR(Table1[[#This Row],[Date Created Conversion (Launched at)]])</f>
        <v>2016</v>
      </c>
    </row>
    <row r="3786" spans="1:22" ht="43" x14ac:dyDescent="0.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 s="8">
        <v>1468193532</v>
      </c>
      <c r="J3786" s="8">
        <v>1465601532</v>
      </c>
      <c r="K3786" t="b">
        <v>0</v>
      </c>
      <c r="L3786">
        <v>10</v>
      </c>
      <c r="M3786" t="b">
        <v>1</v>
      </c>
      <c r="N3786" s="5">
        <f>Table1[[#This Row],[pledged]]/Table1[[#This Row],[backers_count]]</f>
        <v>115</v>
      </c>
      <c r="O3786" s="1">
        <f t="shared" si="179"/>
        <v>115</v>
      </c>
      <c r="P3786" s="5" t="s">
        <v>8304</v>
      </c>
      <c r="Q3786" s="1" t="s">
        <v>8318</v>
      </c>
      <c r="R3786" s="1" t="s">
        <v>8360</v>
      </c>
      <c r="S3786" s="9">
        <f t="shared" si="177"/>
        <v>42531.980694444443</v>
      </c>
      <c r="T3786" s="11">
        <f t="shared" si="178"/>
        <v>42561.980694444443</v>
      </c>
      <c r="U3786" s="12" t="str">
        <f>TEXT(Table1[[#This Row],[Date Created Conversion (Launched at)]],"mmmm")</f>
        <v>June</v>
      </c>
      <c r="V3786" s="12">
        <f>YEAR(Table1[[#This Row],[Date Created Conversion (Launched at)]])</f>
        <v>2016</v>
      </c>
    </row>
    <row r="3787" spans="1:22" ht="43" x14ac:dyDescent="0.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 s="8">
        <v>1470132180</v>
      </c>
      <c r="J3787" s="8">
        <v>1467040769</v>
      </c>
      <c r="K3787" t="b">
        <v>0</v>
      </c>
      <c r="L3787">
        <v>30</v>
      </c>
      <c r="M3787" t="b">
        <v>1</v>
      </c>
      <c r="N3787" s="5">
        <f>Table1[[#This Row],[pledged]]/Table1[[#This Row],[backers_count]]</f>
        <v>100.5</v>
      </c>
      <c r="O3787" s="1">
        <f t="shared" si="179"/>
        <v>151</v>
      </c>
      <c r="P3787" s="5" t="s">
        <v>8304</v>
      </c>
      <c r="Q3787" s="1" t="s">
        <v>8318</v>
      </c>
      <c r="R3787" s="1" t="s">
        <v>8360</v>
      </c>
      <c r="S3787" s="9">
        <f t="shared" si="177"/>
        <v>42548.63853009259</v>
      </c>
      <c r="T3787" s="11">
        <f t="shared" si="178"/>
        <v>42584.418749999997</v>
      </c>
      <c r="U3787" s="12" t="str">
        <f>TEXT(Table1[[#This Row],[Date Created Conversion (Launched at)]],"mmmm")</f>
        <v>June</v>
      </c>
      <c r="V3787" s="12">
        <f>YEAR(Table1[[#This Row],[Date Created Conversion (Launched at)]])</f>
        <v>2016</v>
      </c>
    </row>
    <row r="3788" spans="1:22" ht="43" x14ac:dyDescent="0.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 s="8">
        <v>1464310475</v>
      </c>
      <c r="J3788" s="8">
        <v>1461718475</v>
      </c>
      <c r="K3788" t="b">
        <v>0</v>
      </c>
      <c r="L3788">
        <v>71</v>
      </c>
      <c r="M3788" t="b">
        <v>1</v>
      </c>
      <c r="N3788" s="5">
        <f>Table1[[#This Row],[pledged]]/Table1[[#This Row],[backers_count]]</f>
        <v>93.774647887323937</v>
      </c>
      <c r="O3788" s="1">
        <f t="shared" si="179"/>
        <v>111</v>
      </c>
      <c r="P3788" s="5" t="s">
        <v>8304</v>
      </c>
      <c r="Q3788" s="1" t="s">
        <v>8318</v>
      </c>
      <c r="R3788" s="1" t="s">
        <v>8360</v>
      </c>
      <c r="S3788" s="9">
        <f t="shared" si="177"/>
        <v>42487.037905092591</v>
      </c>
      <c r="T3788" s="11">
        <f t="shared" si="178"/>
        <v>42517.037905092591</v>
      </c>
      <c r="U3788" s="12" t="str">
        <f>TEXT(Table1[[#This Row],[Date Created Conversion (Launched at)]],"mmmm")</f>
        <v>April</v>
      </c>
      <c r="V3788" s="12">
        <f>YEAR(Table1[[#This Row],[Date Created Conversion (Launched at)]])</f>
        <v>2016</v>
      </c>
    </row>
    <row r="3789" spans="1:22" ht="43" x14ac:dyDescent="0.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 s="8">
        <v>1436587140</v>
      </c>
      <c r="J3789" s="8">
        <v>1434113406</v>
      </c>
      <c r="K3789" t="b">
        <v>0</v>
      </c>
      <c r="L3789">
        <v>10</v>
      </c>
      <c r="M3789" t="b">
        <v>1</v>
      </c>
      <c r="N3789" s="5">
        <f>Table1[[#This Row],[pledged]]/Table1[[#This Row],[backers_count]]</f>
        <v>35.1</v>
      </c>
      <c r="O3789" s="1">
        <f t="shared" si="179"/>
        <v>100</v>
      </c>
      <c r="P3789" s="5" t="s">
        <v>8304</v>
      </c>
      <c r="Q3789" s="1" t="s">
        <v>8318</v>
      </c>
      <c r="R3789" s="1" t="s">
        <v>8360</v>
      </c>
      <c r="S3789" s="9">
        <f t="shared" si="177"/>
        <v>42167.534791666665</v>
      </c>
      <c r="T3789" s="11">
        <f t="shared" si="178"/>
        <v>42196.165972222225</v>
      </c>
      <c r="U3789" s="12" t="str">
        <f>TEXT(Table1[[#This Row],[Date Created Conversion (Launched at)]],"mmmm")</f>
        <v>June</v>
      </c>
      <c r="V3789" s="12">
        <f>YEAR(Table1[[#This Row],[Date Created Conversion (Launched at)]])</f>
        <v>2015</v>
      </c>
    </row>
    <row r="3790" spans="1:22" ht="71.7" x14ac:dyDescent="0.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 s="8">
        <v>1450887480</v>
      </c>
      <c r="J3790" s="8">
        <v>1448469719</v>
      </c>
      <c r="K3790" t="b">
        <v>0</v>
      </c>
      <c r="L3790">
        <v>1</v>
      </c>
      <c r="M3790" t="b">
        <v>0</v>
      </c>
      <c r="N3790" s="5">
        <f>Table1[[#This Row],[pledged]]/Table1[[#This Row],[backers_count]]</f>
        <v>500</v>
      </c>
      <c r="O3790" s="1">
        <f t="shared" si="179"/>
        <v>1</v>
      </c>
      <c r="P3790" s="5" t="s">
        <v>8304</v>
      </c>
      <c r="Q3790" s="1" t="s">
        <v>8318</v>
      </c>
      <c r="R3790" s="1" t="s">
        <v>8360</v>
      </c>
      <c r="S3790" s="9">
        <f t="shared" si="177"/>
        <v>42333.695821759262</v>
      </c>
      <c r="T3790" s="11">
        <f t="shared" si="178"/>
        <v>42361.679166666669</v>
      </c>
      <c r="U3790" s="12" t="str">
        <f>TEXT(Table1[[#This Row],[Date Created Conversion (Launched at)]],"mmmm")</f>
        <v>November</v>
      </c>
      <c r="V3790" s="12">
        <f>YEAR(Table1[[#This Row],[Date Created Conversion (Launched at)]])</f>
        <v>2015</v>
      </c>
    </row>
    <row r="3791" spans="1:22" ht="43" x14ac:dyDescent="0.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 s="8">
        <v>1434395418</v>
      </c>
      <c r="J3791" s="8">
        <v>1431630618</v>
      </c>
      <c r="K3791" t="b">
        <v>0</v>
      </c>
      <c r="L3791">
        <v>4</v>
      </c>
      <c r="M3791" t="b">
        <v>0</v>
      </c>
      <c r="N3791" s="5">
        <f>Table1[[#This Row],[pledged]]/Table1[[#This Row],[backers_count]]</f>
        <v>29</v>
      </c>
      <c r="O3791" s="1">
        <f t="shared" si="179"/>
        <v>3</v>
      </c>
      <c r="P3791" s="5" t="s">
        <v>8304</v>
      </c>
      <c r="Q3791" s="1" t="s">
        <v>8318</v>
      </c>
      <c r="R3791" s="1" t="s">
        <v>8360</v>
      </c>
      <c r="S3791" s="9">
        <f t="shared" si="177"/>
        <v>42138.798819444448</v>
      </c>
      <c r="T3791" s="11">
        <f t="shared" si="178"/>
        <v>42170.798819444448</v>
      </c>
      <c r="U3791" s="12" t="str">
        <f>TEXT(Table1[[#This Row],[Date Created Conversion (Launched at)]],"mmmm")</f>
        <v>May</v>
      </c>
      <c r="V3791" s="12">
        <f>YEAR(Table1[[#This Row],[Date Created Conversion (Launched at)]])</f>
        <v>2015</v>
      </c>
    </row>
    <row r="3792" spans="1:22" ht="43" x14ac:dyDescent="0.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 s="8">
        <v>1479834023</v>
      </c>
      <c r="J3792" s="8">
        <v>1477238423</v>
      </c>
      <c r="K3792" t="b">
        <v>0</v>
      </c>
      <c r="L3792">
        <v>0</v>
      </c>
      <c r="M3792" t="b">
        <v>0</v>
      </c>
      <c r="N3792" s="5" t="e">
        <f>Table1[[#This Row],[pledged]]/Table1[[#This Row],[backers_count]]</f>
        <v>#DIV/0!</v>
      </c>
      <c r="O3792" s="1">
        <f t="shared" si="179"/>
        <v>0</v>
      </c>
      <c r="P3792" s="5" t="s">
        <v>8304</v>
      </c>
      <c r="Q3792" s="1" t="s">
        <v>8318</v>
      </c>
      <c r="R3792" s="1" t="s">
        <v>8360</v>
      </c>
      <c r="S3792" s="9">
        <f t="shared" si="177"/>
        <v>42666.666932870372</v>
      </c>
      <c r="T3792" s="11">
        <f t="shared" si="178"/>
        <v>42696.708599537036</v>
      </c>
      <c r="U3792" s="12" t="str">
        <f>TEXT(Table1[[#This Row],[Date Created Conversion (Launched at)]],"mmmm")</f>
        <v>October</v>
      </c>
      <c r="V3792" s="12">
        <f>YEAR(Table1[[#This Row],[Date Created Conversion (Launched at)]])</f>
        <v>2016</v>
      </c>
    </row>
    <row r="3793" spans="1:22" ht="28.7" x14ac:dyDescent="0.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 s="8">
        <v>1404664592</v>
      </c>
      <c r="J3793" s="8">
        <v>1399480592</v>
      </c>
      <c r="K3793" t="b">
        <v>0</v>
      </c>
      <c r="L3793">
        <v>0</v>
      </c>
      <c r="M3793" t="b">
        <v>0</v>
      </c>
      <c r="N3793" s="5" t="e">
        <f>Table1[[#This Row],[pledged]]/Table1[[#This Row],[backers_count]]</f>
        <v>#DIV/0!</v>
      </c>
      <c r="O3793" s="1">
        <f t="shared" si="179"/>
        <v>0</v>
      </c>
      <c r="P3793" s="5" t="s">
        <v>8304</v>
      </c>
      <c r="Q3793" s="1" t="s">
        <v>8318</v>
      </c>
      <c r="R3793" s="1" t="s">
        <v>8360</v>
      </c>
      <c r="S3793" s="9">
        <f t="shared" si="177"/>
        <v>41766.692037037035</v>
      </c>
      <c r="T3793" s="11">
        <f t="shared" si="178"/>
        <v>41826.692037037035</v>
      </c>
      <c r="U3793" s="12" t="str">
        <f>TEXT(Table1[[#This Row],[Date Created Conversion (Launched at)]],"mmmm")</f>
        <v>May</v>
      </c>
      <c r="V3793" s="12">
        <f>YEAR(Table1[[#This Row],[Date Created Conversion (Launched at)]])</f>
        <v>2014</v>
      </c>
    </row>
    <row r="3794" spans="1:22" ht="28.7" x14ac:dyDescent="0.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 s="8">
        <v>1436957022</v>
      </c>
      <c r="J3794" s="8">
        <v>1434365022</v>
      </c>
      <c r="K3794" t="b">
        <v>0</v>
      </c>
      <c r="L3794">
        <v>2</v>
      </c>
      <c r="M3794" t="b">
        <v>0</v>
      </c>
      <c r="N3794" s="5">
        <f>Table1[[#This Row],[pledged]]/Table1[[#This Row],[backers_count]]</f>
        <v>17.5</v>
      </c>
      <c r="O3794" s="1">
        <f t="shared" si="179"/>
        <v>0</v>
      </c>
      <c r="P3794" s="5" t="s">
        <v>8304</v>
      </c>
      <c r="Q3794" s="1" t="s">
        <v>8318</v>
      </c>
      <c r="R3794" s="1" t="s">
        <v>8360</v>
      </c>
      <c r="S3794" s="9">
        <f t="shared" si="177"/>
        <v>42170.447013888886</v>
      </c>
      <c r="T3794" s="11">
        <f t="shared" si="178"/>
        <v>42200.447013888886</v>
      </c>
      <c r="U3794" s="12" t="str">
        <f>TEXT(Table1[[#This Row],[Date Created Conversion (Launched at)]],"mmmm")</f>
        <v>June</v>
      </c>
      <c r="V3794" s="12">
        <f>YEAR(Table1[[#This Row],[Date Created Conversion (Launched at)]])</f>
        <v>2015</v>
      </c>
    </row>
    <row r="3795" spans="1:22" ht="43" x14ac:dyDescent="0.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 s="8">
        <v>1418769129</v>
      </c>
      <c r="J3795" s="8">
        <v>1416954729</v>
      </c>
      <c r="K3795" t="b">
        <v>0</v>
      </c>
      <c r="L3795">
        <v>24</v>
      </c>
      <c r="M3795" t="b">
        <v>0</v>
      </c>
      <c r="N3795" s="5">
        <f>Table1[[#This Row],[pledged]]/Table1[[#This Row],[backers_count]]</f>
        <v>174</v>
      </c>
      <c r="O3795" s="1">
        <f t="shared" si="179"/>
        <v>60</v>
      </c>
      <c r="P3795" s="5" t="s">
        <v>8304</v>
      </c>
      <c r="Q3795" s="1" t="s">
        <v>8318</v>
      </c>
      <c r="R3795" s="1" t="s">
        <v>8360</v>
      </c>
      <c r="S3795" s="9">
        <f t="shared" si="177"/>
        <v>41968.938993055555</v>
      </c>
      <c r="T3795" s="11">
        <f t="shared" si="178"/>
        <v>41989.938993055555</v>
      </c>
      <c r="U3795" s="12" t="str">
        <f>TEXT(Table1[[#This Row],[Date Created Conversion (Launched at)]],"mmmm")</f>
        <v>November</v>
      </c>
      <c r="V3795" s="12">
        <f>YEAR(Table1[[#This Row],[Date Created Conversion (Launched at)]])</f>
        <v>2014</v>
      </c>
    </row>
    <row r="3796" spans="1:22" ht="43" x14ac:dyDescent="0.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 s="8">
        <v>1433685354</v>
      </c>
      <c r="J3796" s="8">
        <v>1431093354</v>
      </c>
      <c r="K3796" t="b">
        <v>0</v>
      </c>
      <c r="L3796">
        <v>1</v>
      </c>
      <c r="M3796" t="b">
        <v>0</v>
      </c>
      <c r="N3796" s="5">
        <f>Table1[[#This Row],[pledged]]/Table1[[#This Row],[backers_count]]</f>
        <v>50</v>
      </c>
      <c r="O3796" s="1">
        <f t="shared" si="179"/>
        <v>1</v>
      </c>
      <c r="P3796" s="5" t="s">
        <v>8304</v>
      </c>
      <c r="Q3796" s="1" t="s">
        <v>8318</v>
      </c>
      <c r="R3796" s="1" t="s">
        <v>8360</v>
      </c>
      <c r="S3796" s="9">
        <f t="shared" si="177"/>
        <v>42132.58048611111</v>
      </c>
      <c r="T3796" s="11">
        <f t="shared" si="178"/>
        <v>42162.58048611111</v>
      </c>
      <c r="U3796" s="12" t="str">
        <f>TEXT(Table1[[#This Row],[Date Created Conversion (Launched at)]],"mmmm")</f>
        <v>May</v>
      </c>
      <c r="V3796" s="12">
        <f>YEAR(Table1[[#This Row],[Date Created Conversion (Launched at)]])</f>
        <v>2015</v>
      </c>
    </row>
    <row r="3797" spans="1:22" ht="43" x14ac:dyDescent="0.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 s="8">
        <v>1440801000</v>
      </c>
      <c r="J3797" s="8">
        <v>1437042490</v>
      </c>
      <c r="K3797" t="b">
        <v>0</v>
      </c>
      <c r="L3797">
        <v>2</v>
      </c>
      <c r="M3797" t="b">
        <v>0</v>
      </c>
      <c r="N3797" s="5">
        <f>Table1[[#This Row],[pledged]]/Table1[[#This Row],[backers_count]]</f>
        <v>5</v>
      </c>
      <c r="O3797" s="1">
        <f t="shared" si="179"/>
        <v>2</v>
      </c>
      <c r="P3797" s="5" t="s">
        <v>8304</v>
      </c>
      <c r="Q3797" s="1" t="s">
        <v>8318</v>
      </c>
      <c r="R3797" s="1" t="s">
        <v>8360</v>
      </c>
      <c r="S3797" s="9">
        <f t="shared" si="177"/>
        <v>42201.436226851853</v>
      </c>
      <c r="T3797" s="11">
        <f t="shared" si="178"/>
        <v>42244.9375</v>
      </c>
      <c r="U3797" s="12" t="str">
        <f>TEXT(Table1[[#This Row],[Date Created Conversion (Launched at)]],"mmmm")</f>
        <v>July</v>
      </c>
      <c r="V3797" s="12">
        <f>YEAR(Table1[[#This Row],[Date Created Conversion (Launched at)]])</f>
        <v>2015</v>
      </c>
    </row>
    <row r="3798" spans="1:22" ht="43" x14ac:dyDescent="0.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 s="8">
        <v>1484354556</v>
      </c>
      <c r="J3798" s="8">
        <v>1479170556</v>
      </c>
      <c r="K3798" t="b">
        <v>0</v>
      </c>
      <c r="L3798">
        <v>1</v>
      </c>
      <c r="M3798" t="b">
        <v>0</v>
      </c>
      <c r="N3798" s="5">
        <f>Table1[[#This Row],[pledged]]/Table1[[#This Row],[backers_count]]</f>
        <v>1</v>
      </c>
      <c r="O3798" s="1">
        <f t="shared" si="179"/>
        <v>0</v>
      </c>
      <c r="P3798" s="5" t="s">
        <v>8304</v>
      </c>
      <c r="Q3798" s="1" t="s">
        <v>8318</v>
      </c>
      <c r="R3798" s="1" t="s">
        <v>8360</v>
      </c>
      <c r="S3798" s="9">
        <f t="shared" si="177"/>
        <v>42689.029583333337</v>
      </c>
      <c r="T3798" s="11">
        <f t="shared" si="178"/>
        <v>42749.029583333337</v>
      </c>
      <c r="U3798" s="12" t="str">
        <f>TEXT(Table1[[#This Row],[Date Created Conversion (Launched at)]],"mmmm")</f>
        <v>November</v>
      </c>
      <c r="V3798" s="12">
        <f>YEAR(Table1[[#This Row],[Date Created Conversion (Launched at)]])</f>
        <v>2016</v>
      </c>
    </row>
    <row r="3799" spans="1:22" ht="43" x14ac:dyDescent="0.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 s="8">
        <v>1429564165</v>
      </c>
      <c r="J3799" s="8">
        <v>1426972165</v>
      </c>
      <c r="K3799" t="b">
        <v>0</v>
      </c>
      <c r="L3799">
        <v>37</v>
      </c>
      <c r="M3799" t="b">
        <v>0</v>
      </c>
      <c r="N3799" s="5">
        <f>Table1[[#This Row],[pledged]]/Table1[[#This Row],[backers_count]]</f>
        <v>145.40540540540542</v>
      </c>
      <c r="O3799" s="1">
        <f t="shared" si="179"/>
        <v>90</v>
      </c>
      <c r="P3799" s="5" t="s">
        <v>8304</v>
      </c>
      <c r="Q3799" s="1" t="s">
        <v>8318</v>
      </c>
      <c r="R3799" s="1" t="s">
        <v>8360</v>
      </c>
      <c r="S3799" s="9">
        <f t="shared" si="177"/>
        <v>42084.881539351853</v>
      </c>
      <c r="T3799" s="11">
        <f t="shared" si="178"/>
        <v>42114.881539351853</v>
      </c>
      <c r="U3799" s="12" t="str">
        <f>TEXT(Table1[[#This Row],[Date Created Conversion (Launched at)]],"mmmm")</f>
        <v>March</v>
      </c>
      <c r="V3799" s="12">
        <f>YEAR(Table1[[#This Row],[Date Created Conversion (Launched at)]])</f>
        <v>2015</v>
      </c>
    </row>
    <row r="3800" spans="1:22" ht="43" x14ac:dyDescent="0.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 s="8">
        <v>1407691248</v>
      </c>
      <c r="J3800" s="8">
        <v>1405099248</v>
      </c>
      <c r="K3800" t="b">
        <v>0</v>
      </c>
      <c r="L3800">
        <v>5</v>
      </c>
      <c r="M3800" t="b">
        <v>0</v>
      </c>
      <c r="N3800" s="5">
        <f>Table1[[#This Row],[pledged]]/Table1[[#This Row],[backers_count]]</f>
        <v>205</v>
      </c>
      <c r="O3800" s="1">
        <f t="shared" si="179"/>
        <v>1</v>
      </c>
      <c r="P3800" s="5" t="s">
        <v>8304</v>
      </c>
      <c r="Q3800" s="1" t="s">
        <v>8318</v>
      </c>
      <c r="R3800" s="1" t="s">
        <v>8360</v>
      </c>
      <c r="S3800" s="9">
        <f t="shared" si="177"/>
        <v>41831.722777777773</v>
      </c>
      <c r="T3800" s="11">
        <f t="shared" si="178"/>
        <v>41861.722777777773</v>
      </c>
      <c r="U3800" s="12" t="str">
        <f>TEXT(Table1[[#This Row],[Date Created Conversion (Launched at)]],"mmmm")</f>
        <v>July</v>
      </c>
      <c r="V3800" s="12">
        <f>YEAR(Table1[[#This Row],[Date Created Conversion (Launched at)]])</f>
        <v>2014</v>
      </c>
    </row>
    <row r="3801" spans="1:22" ht="28.7" x14ac:dyDescent="0.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 s="8">
        <v>1457734843</v>
      </c>
      <c r="J3801" s="8">
        <v>1455142843</v>
      </c>
      <c r="K3801" t="b">
        <v>0</v>
      </c>
      <c r="L3801">
        <v>4</v>
      </c>
      <c r="M3801" t="b">
        <v>0</v>
      </c>
      <c r="N3801" s="5">
        <f>Table1[[#This Row],[pledged]]/Table1[[#This Row],[backers_count]]</f>
        <v>100.5</v>
      </c>
      <c r="O3801" s="1">
        <f t="shared" si="179"/>
        <v>4</v>
      </c>
      <c r="P3801" s="5" t="s">
        <v>8304</v>
      </c>
      <c r="Q3801" s="1" t="s">
        <v>8318</v>
      </c>
      <c r="R3801" s="1" t="s">
        <v>8360</v>
      </c>
      <c r="S3801" s="9">
        <f t="shared" si="177"/>
        <v>42410.93105324074</v>
      </c>
      <c r="T3801" s="11">
        <f t="shared" si="178"/>
        <v>42440.93105324074</v>
      </c>
      <c r="U3801" s="12" t="str">
        <f>TEXT(Table1[[#This Row],[Date Created Conversion (Launched at)]],"mmmm")</f>
        <v>February</v>
      </c>
      <c r="V3801" s="12">
        <f>YEAR(Table1[[#This Row],[Date Created Conversion (Launched at)]])</f>
        <v>2016</v>
      </c>
    </row>
    <row r="3802" spans="1:22" ht="43" x14ac:dyDescent="0.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 s="8">
        <v>1420952340</v>
      </c>
      <c r="J3802" s="8">
        <v>1418146883</v>
      </c>
      <c r="K3802" t="b">
        <v>0</v>
      </c>
      <c r="L3802">
        <v>16</v>
      </c>
      <c r="M3802" t="b">
        <v>0</v>
      </c>
      <c r="N3802" s="5">
        <f>Table1[[#This Row],[pledged]]/Table1[[#This Row],[backers_count]]</f>
        <v>55.0625</v>
      </c>
      <c r="O3802" s="1">
        <f t="shared" si="179"/>
        <v>4</v>
      </c>
      <c r="P3802" s="5" t="s">
        <v>8304</v>
      </c>
      <c r="Q3802" s="1" t="s">
        <v>8318</v>
      </c>
      <c r="R3802" s="1" t="s">
        <v>8360</v>
      </c>
      <c r="S3802" s="9">
        <f t="shared" si="177"/>
        <v>41982.737071759257</v>
      </c>
      <c r="T3802" s="11">
        <f t="shared" si="178"/>
        <v>42015.207638888889</v>
      </c>
      <c r="U3802" s="12" t="str">
        <f>TEXT(Table1[[#This Row],[Date Created Conversion (Launched at)]],"mmmm")</f>
        <v>December</v>
      </c>
      <c r="V3802" s="12">
        <f>YEAR(Table1[[#This Row],[Date Created Conversion (Launched at)]])</f>
        <v>2014</v>
      </c>
    </row>
    <row r="3803" spans="1:22" ht="43" x14ac:dyDescent="0.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 s="8">
        <v>1420215216</v>
      </c>
      <c r="J3803" s="8">
        <v>1417536816</v>
      </c>
      <c r="K3803" t="b">
        <v>0</v>
      </c>
      <c r="L3803">
        <v>9</v>
      </c>
      <c r="M3803" t="b">
        <v>0</v>
      </c>
      <c r="N3803" s="5">
        <f>Table1[[#This Row],[pledged]]/Table1[[#This Row],[backers_count]]</f>
        <v>47.333333333333336</v>
      </c>
      <c r="O3803" s="1">
        <f t="shared" si="179"/>
        <v>9</v>
      </c>
      <c r="P3803" s="5" t="s">
        <v>8304</v>
      </c>
      <c r="Q3803" s="1" t="s">
        <v>8318</v>
      </c>
      <c r="R3803" s="1" t="s">
        <v>8360</v>
      </c>
      <c r="S3803" s="9">
        <f t="shared" si="177"/>
        <v>41975.676111111112</v>
      </c>
      <c r="T3803" s="11">
        <f t="shared" si="178"/>
        <v>42006.676111111112</v>
      </c>
      <c r="U3803" s="12" t="str">
        <f>TEXT(Table1[[#This Row],[Date Created Conversion (Launched at)]],"mmmm")</f>
        <v>December</v>
      </c>
      <c r="V3803" s="12">
        <f>YEAR(Table1[[#This Row],[Date Created Conversion (Launched at)]])</f>
        <v>2014</v>
      </c>
    </row>
    <row r="3804" spans="1:22" ht="43" x14ac:dyDescent="0.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 s="8">
        <v>1445482906</v>
      </c>
      <c r="J3804" s="8">
        <v>1442890906</v>
      </c>
      <c r="K3804" t="b">
        <v>0</v>
      </c>
      <c r="L3804">
        <v>0</v>
      </c>
      <c r="M3804" t="b">
        <v>0</v>
      </c>
      <c r="N3804" s="5" t="e">
        <f>Table1[[#This Row],[pledged]]/Table1[[#This Row],[backers_count]]</f>
        <v>#DIV/0!</v>
      </c>
      <c r="O3804" s="1">
        <f t="shared" si="179"/>
        <v>0</v>
      </c>
      <c r="P3804" s="5" t="s">
        <v>8304</v>
      </c>
      <c r="Q3804" s="1" t="s">
        <v>8318</v>
      </c>
      <c r="R3804" s="1" t="s">
        <v>8360</v>
      </c>
      <c r="S3804" s="9">
        <f t="shared" si="177"/>
        <v>42269.126226851848</v>
      </c>
      <c r="T3804" s="11">
        <f t="shared" si="178"/>
        <v>42299.126226851848</v>
      </c>
      <c r="U3804" s="12" t="str">
        <f>TEXT(Table1[[#This Row],[Date Created Conversion (Launched at)]],"mmmm")</f>
        <v>September</v>
      </c>
      <c r="V3804" s="12">
        <f>YEAR(Table1[[#This Row],[Date Created Conversion (Launched at)]])</f>
        <v>2015</v>
      </c>
    </row>
    <row r="3805" spans="1:22" ht="28.7" x14ac:dyDescent="0.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 s="8">
        <v>1457133568</v>
      </c>
      <c r="J3805" s="8">
        <v>1454541568</v>
      </c>
      <c r="K3805" t="b">
        <v>0</v>
      </c>
      <c r="L3805">
        <v>40</v>
      </c>
      <c r="M3805" t="b">
        <v>0</v>
      </c>
      <c r="N3805" s="5">
        <f>Table1[[#This Row],[pledged]]/Table1[[#This Row],[backers_count]]</f>
        <v>58.95</v>
      </c>
      <c r="O3805" s="1">
        <f t="shared" si="179"/>
        <v>20</v>
      </c>
      <c r="P3805" s="5" t="s">
        <v>8304</v>
      </c>
      <c r="Q3805" s="1" t="s">
        <v>8318</v>
      </c>
      <c r="R3805" s="1" t="s">
        <v>8360</v>
      </c>
      <c r="S3805" s="9">
        <f t="shared" si="177"/>
        <v>42403.971851851849</v>
      </c>
      <c r="T3805" s="11">
        <f t="shared" si="178"/>
        <v>42433.971851851849</v>
      </c>
      <c r="U3805" s="12" t="str">
        <f>TEXT(Table1[[#This Row],[Date Created Conversion (Launched at)]],"mmmm")</f>
        <v>February</v>
      </c>
      <c r="V3805" s="12">
        <f>YEAR(Table1[[#This Row],[Date Created Conversion (Launched at)]])</f>
        <v>2016</v>
      </c>
    </row>
    <row r="3806" spans="1:22" ht="43" x14ac:dyDescent="0.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 s="8">
        <v>1469948400</v>
      </c>
      <c r="J3806" s="8">
        <v>1465172024</v>
      </c>
      <c r="K3806" t="b">
        <v>0</v>
      </c>
      <c r="L3806">
        <v>0</v>
      </c>
      <c r="M3806" t="b">
        <v>0</v>
      </c>
      <c r="N3806" s="5" t="e">
        <f>Table1[[#This Row],[pledged]]/Table1[[#This Row],[backers_count]]</f>
        <v>#DIV/0!</v>
      </c>
      <c r="O3806" s="1">
        <f t="shared" si="179"/>
        <v>0</v>
      </c>
      <c r="P3806" s="5" t="s">
        <v>8304</v>
      </c>
      <c r="Q3806" s="1" t="s">
        <v>8318</v>
      </c>
      <c r="R3806" s="1" t="s">
        <v>8360</v>
      </c>
      <c r="S3806" s="9">
        <f t="shared" si="177"/>
        <v>42527.00953703704</v>
      </c>
      <c r="T3806" s="11">
        <f t="shared" si="178"/>
        <v>42582.291666666672</v>
      </c>
      <c r="U3806" s="12" t="str">
        <f>TEXT(Table1[[#This Row],[Date Created Conversion (Launched at)]],"mmmm")</f>
        <v>June</v>
      </c>
      <c r="V3806" s="12">
        <f>YEAR(Table1[[#This Row],[Date Created Conversion (Launched at)]])</f>
        <v>2016</v>
      </c>
    </row>
    <row r="3807" spans="1:22" ht="43" x14ac:dyDescent="0.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 s="8">
        <v>1411852640</v>
      </c>
      <c r="J3807" s="8">
        <v>1406668640</v>
      </c>
      <c r="K3807" t="b">
        <v>0</v>
      </c>
      <c r="L3807">
        <v>2</v>
      </c>
      <c r="M3807" t="b">
        <v>0</v>
      </c>
      <c r="N3807" s="5">
        <f>Table1[[#This Row],[pledged]]/Table1[[#This Row],[backers_count]]</f>
        <v>1.5</v>
      </c>
      <c r="O3807" s="1">
        <f t="shared" si="179"/>
        <v>0</v>
      </c>
      <c r="P3807" s="5" t="s">
        <v>8304</v>
      </c>
      <c r="Q3807" s="1" t="s">
        <v>8318</v>
      </c>
      <c r="R3807" s="1" t="s">
        <v>8360</v>
      </c>
      <c r="S3807" s="9">
        <f t="shared" si="177"/>
        <v>41849.887037037035</v>
      </c>
      <c r="T3807" s="11">
        <f t="shared" si="178"/>
        <v>41909.887037037035</v>
      </c>
      <c r="U3807" s="12" t="str">
        <f>TEXT(Table1[[#This Row],[Date Created Conversion (Launched at)]],"mmmm")</f>
        <v>July</v>
      </c>
      <c r="V3807" s="12">
        <f>YEAR(Table1[[#This Row],[Date Created Conversion (Launched at)]])</f>
        <v>2014</v>
      </c>
    </row>
    <row r="3808" spans="1:22" ht="43" x14ac:dyDescent="0.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 s="8">
        <v>1404022381</v>
      </c>
      <c r="J3808" s="8">
        <v>1402294381</v>
      </c>
      <c r="K3808" t="b">
        <v>0</v>
      </c>
      <c r="L3808">
        <v>1</v>
      </c>
      <c r="M3808" t="b">
        <v>0</v>
      </c>
      <c r="N3808" s="5">
        <f>Table1[[#This Row],[pledged]]/Table1[[#This Row],[backers_count]]</f>
        <v>5</v>
      </c>
      <c r="O3808" s="1">
        <f t="shared" si="179"/>
        <v>0</v>
      </c>
      <c r="P3808" s="5" t="s">
        <v>8304</v>
      </c>
      <c r="Q3808" s="1" t="s">
        <v>8318</v>
      </c>
      <c r="R3808" s="1" t="s">
        <v>8360</v>
      </c>
      <c r="S3808" s="9">
        <f t="shared" si="177"/>
        <v>41799.259039351848</v>
      </c>
      <c r="T3808" s="11">
        <f t="shared" si="178"/>
        <v>41819.259039351848</v>
      </c>
      <c r="U3808" s="12" t="str">
        <f>TEXT(Table1[[#This Row],[Date Created Conversion (Launched at)]],"mmmm")</f>
        <v>June</v>
      </c>
      <c r="V3808" s="12">
        <f>YEAR(Table1[[#This Row],[Date Created Conversion (Launched at)]])</f>
        <v>2014</v>
      </c>
    </row>
    <row r="3809" spans="1:22" ht="43" x14ac:dyDescent="0.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 s="8">
        <v>1428097739</v>
      </c>
      <c r="J3809" s="8">
        <v>1427492939</v>
      </c>
      <c r="K3809" t="b">
        <v>0</v>
      </c>
      <c r="L3809">
        <v>9</v>
      </c>
      <c r="M3809" t="b">
        <v>0</v>
      </c>
      <c r="N3809" s="5">
        <f>Table1[[#This Row],[pledged]]/Table1[[#This Row],[backers_count]]</f>
        <v>50.555555555555557</v>
      </c>
      <c r="O3809" s="1">
        <f t="shared" si="179"/>
        <v>30</v>
      </c>
      <c r="P3809" s="5" t="s">
        <v>8304</v>
      </c>
      <c r="Q3809" s="1" t="s">
        <v>8318</v>
      </c>
      <c r="R3809" s="1" t="s">
        <v>8360</v>
      </c>
      <c r="S3809" s="9">
        <f t="shared" si="177"/>
        <v>42090.909016203703</v>
      </c>
      <c r="T3809" s="11">
        <f t="shared" si="178"/>
        <v>42097.909016203703</v>
      </c>
      <c r="U3809" s="12" t="str">
        <f>TEXT(Table1[[#This Row],[Date Created Conversion (Launched at)]],"mmmm")</f>
        <v>March</v>
      </c>
      <c r="V3809" s="12">
        <f>YEAR(Table1[[#This Row],[Date Created Conversion (Launched at)]])</f>
        <v>2015</v>
      </c>
    </row>
    <row r="3810" spans="1:22" ht="43" x14ac:dyDescent="0.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 s="8">
        <v>1429955619</v>
      </c>
      <c r="J3810" s="8">
        <v>1424775219</v>
      </c>
      <c r="K3810" t="b">
        <v>0</v>
      </c>
      <c r="L3810">
        <v>24</v>
      </c>
      <c r="M3810" t="b">
        <v>1</v>
      </c>
      <c r="N3810" s="5">
        <f>Table1[[#This Row],[pledged]]/Table1[[#This Row],[backers_count]]</f>
        <v>41.666666666666664</v>
      </c>
      <c r="O3810" s="1">
        <f t="shared" si="179"/>
        <v>100</v>
      </c>
      <c r="P3810" s="5" t="s">
        <v>8270</v>
      </c>
      <c r="Q3810" s="1" t="s">
        <v>8318</v>
      </c>
      <c r="R3810" s="1" t="s">
        <v>8319</v>
      </c>
      <c r="S3810" s="9">
        <f t="shared" si="177"/>
        <v>42059.453923611116</v>
      </c>
      <c r="T3810" s="11">
        <f t="shared" si="178"/>
        <v>42119.412256944444</v>
      </c>
      <c r="U3810" s="12" t="str">
        <f>TEXT(Table1[[#This Row],[Date Created Conversion (Launched at)]],"mmmm")</f>
        <v>February</v>
      </c>
      <c r="V3810" s="12">
        <f>YEAR(Table1[[#This Row],[Date Created Conversion (Launched at)]])</f>
        <v>2015</v>
      </c>
    </row>
    <row r="3811" spans="1:22" ht="43" x14ac:dyDescent="0.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 s="8">
        <v>1406761200</v>
      </c>
      <c r="J3811" s="8">
        <v>1402403907</v>
      </c>
      <c r="K3811" t="b">
        <v>0</v>
      </c>
      <c r="L3811">
        <v>38</v>
      </c>
      <c r="M3811" t="b">
        <v>1</v>
      </c>
      <c r="N3811" s="5">
        <f>Table1[[#This Row],[pledged]]/Table1[[#This Row],[backers_count]]</f>
        <v>53.289473684210527</v>
      </c>
      <c r="O3811" s="1">
        <f t="shared" si="179"/>
        <v>101</v>
      </c>
      <c r="P3811" s="5" t="s">
        <v>8270</v>
      </c>
      <c r="Q3811" s="1" t="s">
        <v>8318</v>
      </c>
      <c r="R3811" s="1" t="s">
        <v>8319</v>
      </c>
      <c r="S3811" s="9">
        <f t="shared" si="177"/>
        <v>41800.526701388888</v>
      </c>
      <c r="T3811" s="11">
        <f t="shared" si="178"/>
        <v>41850.958333333336</v>
      </c>
      <c r="U3811" s="12" t="str">
        <f>TEXT(Table1[[#This Row],[Date Created Conversion (Launched at)]],"mmmm")</f>
        <v>June</v>
      </c>
      <c r="V3811" s="12">
        <f>YEAR(Table1[[#This Row],[Date Created Conversion (Launched at)]])</f>
        <v>2014</v>
      </c>
    </row>
    <row r="3812" spans="1:22" ht="43" x14ac:dyDescent="0.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 s="8">
        <v>1426965758</v>
      </c>
      <c r="J3812" s="8">
        <v>1424377358</v>
      </c>
      <c r="K3812" t="b">
        <v>0</v>
      </c>
      <c r="L3812">
        <v>26</v>
      </c>
      <c r="M3812" t="b">
        <v>1</v>
      </c>
      <c r="N3812" s="5">
        <f>Table1[[#This Row],[pledged]]/Table1[[#This Row],[backers_count]]</f>
        <v>70.230769230769226</v>
      </c>
      <c r="O3812" s="1">
        <f t="shared" si="179"/>
        <v>122</v>
      </c>
      <c r="P3812" s="5" t="s">
        <v>8270</v>
      </c>
      <c r="Q3812" s="1" t="s">
        <v>8318</v>
      </c>
      <c r="R3812" s="1" t="s">
        <v>8319</v>
      </c>
      <c r="S3812" s="9">
        <f t="shared" si="177"/>
        <v>42054.849050925928</v>
      </c>
      <c r="T3812" s="11">
        <f t="shared" si="178"/>
        <v>42084.807384259257</v>
      </c>
      <c r="U3812" s="12" t="str">
        <f>TEXT(Table1[[#This Row],[Date Created Conversion (Launched at)]],"mmmm")</f>
        <v>February</v>
      </c>
      <c r="V3812" s="12">
        <f>YEAR(Table1[[#This Row],[Date Created Conversion (Launched at)]])</f>
        <v>2015</v>
      </c>
    </row>
    <row r="3813" spans="1:22" ht="43" x14ac:dyDescent="0.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 s="8">
        <v>1464692400</v>
      </c>
      <c r="J3813" s="8">
        <v>1461769373</v>
      </c>
      <c r="K3813" t="b">
        <v>0</v>
      </c>
      <c r="L3813">
        <v>19</v>
      </c>
      <c r="M3813" t="b">
        <v>1</v>
      </c>
      <c r="N3813" s="5">
        <f>Table1[[#This Row],[pledged]]/Table1[[#This Row],[backers_count]]</f>
        <v>43.421052631578945</v>
      </c>
      <c r="O3813" s="1">
        <f t="shared" si="179"/>
        <v>330</v>
      </c>
      <c r="P3813" s="5" t="s">
        <v>8270</v>
      </c>
      <c r="Q3813" s="1" t="s">
        <v>8318</v>
      </c>
      <c r="R3813" s="1" t="s">
        <v>8319</v>
      </c>
      <c r="S3813" s="9">
        <f t="shared" si="177"/>
        <v>42487.62700231481</v>
      </c>
      <c r="T3813" s="11">
        <f t="shared" si="178"/>
        <v>42521.458333333328</v>
      </c>
      <c r="U3813" s="12" t="str">
        <f>TEXT(Table1[[#This Row],[Date Created Conversion (Launched at)]],"mmmm")</f>
        <v>April</v>
      </c>
      <c r="V3813" s="12">
        <f>YEAR(Table1[[#This Row],[Date Created Conversion (Launched at)]])</f>
        <v>2016</v>
      </c>
    </row>
    <row r="3814" spans="1:22" ht="43" x14ac:dyDescent="0.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 s="8">
        <v>1433131140</v>
      </c>
      <c r="J3814" s="8">
        <v>1429120908</v>
      </c>
      <c r="K3814" t="b">
        <v>0</v>
      </c>
      <c r="L3814">
        <v>11</v>
      </c>
      <c r="M3814" t="b">
        <v>1</v>
      </c>
      <c r="N3814" s="5">
        <f>Table1[[#This Row],[pledged]]/Table1[[#This Row],[backers_count]]</f>
        <v>199.18181818181819</v>
      </c>
      <c r="O3814" s="1">
        <f t="shared" si="179"/>
        <v>110</v>
      </c>
      <c r="P3814" s="5" t="s">
        <v>8270</v>
      </c>
      <c r="Q3814" s="1" t="s">
        <v>8318</v>
      </c>
      <c r="R3814" s="1" t="s">
        <v>8319</v>
      </c>
      <c r="S3814" s="9">
        <f t="shared" si="177"/>
        <v>42109.751250000001</v>
      </c>
      <c r="T3814" s="11">
        <f t="shared" si="178"/>
        <v>42156.165972222225</v>
      </c>
      <c r="U3814" s="12" t="str">
        <f>TEXT(Table1[[#This Row],[Date Created Conversion (Launched at)]],"mmmm")</f>
        <v>April</v>
      </c>
      <c r="V3814" s="12">
        <f>YEAR(Table1[[#This Row],[Date Created Conversion (Launched at)]])</f>
        <v>2015</v>
      </c>
    </row>
    <row r="3815" spans="1:22" ht="43" x14ac:dyDescent="0.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 s="8">
        <v>1465940580</v>
      </c>
      <c r="J3815" s="8">
        <v>1462603021</v>
      </c>
      <c r="K3815" t="b">
        <v>0</v>
      </c>
      <c r="L3815">
        <v>27</v>
      </c>
      <c r="M3815" t="b">
        <v>1</v>
      </c>
      <c r="N3815" s="5">
        <f>Table1[[#This Row],[pledged]]/Table1[[#This Row],[backers_count]]</f>
        <v>78.518148148148143</v>
      </c>
      <c r="O3815" s="1">
        <f t="shared" si="179"/>
        <v>101</v>
      </c>
      <c r="P3815" s="5" t="s">
        <v>8270</v>
      </c>
      <c r="Q3815" s="1" t="s">
        <v>8318</v>
      </c>
      <c r="R3815" s="1" t="s">
        <v>8319</v>
      </c>
      <c r="S3815" s="9">
        <f t="shared" si="177"/>
        <v>42497.275706018518</v>
      </c>
      <c r="T3815" s="11">
        <f t="shared" si="178"/>
        <v>42535.904861111107</v>
      </c>
      <c r="U3815" s="12" t="str">
        <f>TEXT(Table1[[#This Row],[Date Created Conversion (Launched at)]],"mmmm")</f>
        <v>May</v>
      </c>
      <c r="V3815" s="12">
        <f>YEAR(Table1[[#This Row],[Date Created Conversion (Launched at)]])</f>
        <v>2016</v>
      </c>
    </row>
    <row r="3816" spans="1:22" ht="43" x14ac:dyDescent="0.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 s="8">
        <v>1427860740</v>
      </c>
      <c r="J3816" s="8">
        <v>1424727712</v>
      </c>
      <c r="K3816" t="b">
        <v>0</v>
      </c>
      <c r="L3816">
        <v>34</v>
      </c>
      <c r="M3816" t="b">
        <v>1</v>
      </c>
      <c r="N3816" s="5">
        <f>Table1[[#This Row],[pledged]]/Table1[[#This Row],[backers_count]]</f>
        <v>61.823529411764703</v>
      </c>
      <c r="O3816" s="1">
        <f t="shared" si="179"/>
        <v>140</v>
      </c>
      <c r="P3816" s="5" t="s">
        <v>8270</v>
      </c>
      <c r="Q3816" s="1" t="s">
        <v>8318</v>
      </c>
      <c r="R3816" s="1" t="s">
        <v>8319</v>
      </c>
      <c r="S3816" s="9">
        <f t="shared" si="177"/>
        <v>42058.904074074075</v>
      </c>
      <c r="T3816" s="11">
        <f t="shared" si="178"/>
        <v>42095.165972222225</v>
      </c>
      <c r="U3816" s="12" t="str">
        <f>TEXT(Table1[[#This Row],[Date Created Conversion (Launched at)]],"mmmm")</f>
        <v>February</v>
      </c>
      <c r="V3816" s="12">
        <f>YEAR(Table1[[#This Row],[Date Created Conversion (Launched at)]])</f>
        <v>2015</v>
      </c>
    </row>
    <row r="3817" spans="1:22" ht="28.7" x14ac:dyDescent="0.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 s="8">
        <v>1440111600</v>
      </c>
      <c r="J3817" s="8">
        <v>1437545657</v>
      </c>
      <c r="K3817" t="b">
        <v>0</v>
      </c>
      <c r="L3817">
        <v>20</v>
      </c>
      <c r="M3817" t="b">
        <v>1</v>
      </c>
      <c r="N3817" s="5">
        <f>Table1[[#This Row],[pledged]]/Table1[[#This Row],[backers_count]]</f>
        <v>50.000500000000002</v>
      </c>
      <c r="O3817" s="1">
        <f t="shared" si="179"/>
        <v>100</v>
      </c>
      <c r="P3817" s="5" t="s">
        <v>8270</v>
      </c>
      <c r="Q3817" s="1" t="s">
        <v>8318</v>
      </c>
      <c r="R3817" s="1" t="s">
        <v>8319</v>
      </c>
      <c r="S3817" s="9">
        <f t="shared" si="177"/>
        <v>42207.259918981479</v>
      </c>
      <c r="T3817" s="11">
        <f t="shared" si="178"/>
        <v>42236.958333333328</v>
      </c>
      <c r="U3817" s="12" t="str">
        <f>TEXT(Table1[[#This Row],[Date Created Conversion (Launched at)]],"mmmm")</f>
        <v>July</v>
      </c>
      <c r="V3817" s="12">
        <f>YEAR(Table1[[#This Row],[Date Created Conversion (Launched at)]])</f>
        <v>2015</v>
      </c>
    </row>
    <row r="3818" spans="1:22" ht="57.35" x14ac:dyDescent="0.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 s="8">
        <v>1405614823</v>
      </c>
      <c r="J3818" s="8">
        <v>1403022823</v>
      </c>
      <c r="K3818" t="b">
        <v>0</v>
      </c>
      <c r="L3818">
        <v>37</v>
      </c>
      <c r="M3818" t="b">
        <v>1</v>
      </c>
      <c r="N3818" s="5">
        <f>Table1[[#This Row],[pledged]]/Table1[[#This Row],[backers_count]]</f>
        <v>48.339729729729726</v>
      </c>
      <c r="O3818" s="1">
        <f t="shared" si="179"/>
        <v>119</v>
      </c>
      <c r="P3818" s="5" t="s">
        <v>8270</v>
      </c>
      <c r="Q3818" s="1" t="s">
        <v>8318</v>
      </c>
      <c r="R3818" s="1" t="s">
        <v>8319</v>
      </c>
      <c r="S3818" s="9">
        <f t="shared" si="177"/>
        <v>41807.690081018518</v>
      </c>
      <c r="T3818" s="11">
        <f t="shared" si="178"/>
        <v>41837.690081018518</v>
      </c>
      <c r="U3818" s="12" t="str">
        <f>TEXT(Table1[[#This Row],[Date Created Conversion (Launched at)]],"mmmm")</f>
        <v>June</v>
      </c>
      <c r="V3818" s="12">
        <f>YEAR(Table1[[#This Row],[Date Created Conversion (Launched at)]])</f>
        <v>2014</v>
      </c>
    </row>
    <row r="3819" spans="1:22" ht="43" x14ac:dyDescent="0.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 s="8">
        <v>1445659140</v>
      </c>
      <c r="J3819" s="8">
        <v>1444236216</v>
      </c>
      <c r="K3819" t="b">
        <v>0</v>
      </c>
      <c r="L3819">
        <v>20</v>
      </c>
      <c r="M3819" t="b">
        <v>1</v>
      </c>
      <c r="N3819" s="5">
        <f>Table1[[#This Row],[pledged]]/Table1[[#This Row],[backers_count]]</f>
        <v>107.25</v>
      </c>
      <c r="O3819" s="1">
        <f t="shared" si="179"/>
        <v>107</v>
      </c>
      <c r="P3819" s="5" t="s">
        <v>8270</v>
      </c>
      <c r="Q3819" s="1" t="s">
        <v>8318</v>
      </c>
      <c r="R3819" s="1" t="s">
        <v>8319</v>
      </c>
      <c r="S3819" s="9">
        <f t="shared" si="177"/>
        <v>42284.69694444444</v>
      </c>
      <c r="T3819" s="11">
        <f t="shared" si="178"/>
        <v>42301.165972222225</v>
      </c>
      <c r="U3819" s="12" t="str">
        <f>TEXT(Table1[[#This Row],[Date Created Conversion (Launched at)]],"mmmm")</f>
        <v>October</v>
      </c>
      <c r="V3819" s="12">
        <f>YEAR(Table1[[#This Row],[Date Created Conversion (Launched at)]])</f>
        <v>2015</v>
      </c>
    </row>
    <row r="3820" spans="1:22" ht="43" x14ac:dyDescent="0.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 s="8">
        <v>1426187582</v>
      </c>
      <c r="J3820" s="8">
        <v>1423599182</v>
      </c>
      <c r="K3820" t="b">
        <v>0</v>
      </c>
      <c r="L3820">
        <v>10</v>
      </c>
      <c r="M3820" t="b">
        <v>1</v>
      </c>
      <c r="N3820" s="5">
        <f>Table1[[#This Row],[pledged]]/Table1[[#This Row],[backers_count]]</f>
        <v>57</v>
      </c>
      <c r="O3820" s="1">
        <f t="shared" si="179"/>
        <v>228</v>
      </c>
      <c r="P3820" s="5" t="s">
        <v>8270</v>
      </c>
      <c r="Q3820" s="1" t="s">
        <v>8318</v>
      </c>
      <c r="R3820" s="1" t="s">
        <v>8319</v>
      </c>
      <c r="S3820" s="9">
        <f t="shared" si="177"/>
        <v>42045.84238425926</v>
      </c>
      <c r="T3820" s="11">
        <f t="shared" si="178"/>
        <v>42075.800717592589</v>
      </c>
      <c r="U3820" s="12" t="str">
        <f>TEXT(Table1[[#This Row],[Date Created Conversion (Launched at)]],"mmmm")</f>
        <v>February</v>
      </c>
      <c r="V3820" s="12">
        <f>YEAR(Table1[[#This Row],[Date Created Conversion (Launched at)]])</f>
        <v>2015</v>
      </c>
    </row>
    <row r="3821" spans="1:22" ht="43" x14ac:dyDescent="0.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 s="8">
        <v>1437166920</v>
      </c>
      <c r="J3821" s="8">
        <v>1435554104</v>
      </c>
      <c r="K3821" t="b">
        <v>0</v>
      </c>
      <c r="L3821">
        <v>26</v>
      </c>
      <c r="M3821" t="b">
        <v>1</v>
      </c>
      <c r="N3821" s="5">
        <f>Table1[[#This Row],[pledged]]/Table1[[#This Row],[backers_count]]</f>
        <v>40.92307692307692</v>
      </c>
      <c r="O3821" s="1">
        <f t="shared" si="179"/>
        <v>106</v>
      </c>
      <c r="P3821" s="5" t="s">
        <v>8270</v>
      </c>
      <c r="Q3821" s="1" t="s">
        <v>8318</v>
      </c>
      <c r="R3821" s="1" t="s">
        <v>8319</v>
      </c>
      <c r="S3821" s="9">
        <f t="shared" si="177"/>
        <v>42184.209537037037</v>
      </c>
      <c r="T3821" s="11">
        <f t="shared" si="178"/>
        <v>42202.876388888893</v>
      </c>
      <c r="U3821" s="12" t="str">
        <f>TEXT(Table1[[#This Row],[Date Created Conversion (Launched at)]],"mmmm")</f>
        <v>June</v>
      </c>
      <c r="V3821" s="12">
        <f>YEAR(Table1[[#This Row],[Date Created Conversion (Launched at)]])</f>
        <v>2015</v>
      </c>
    </row>
    <row r="3822" spans="1:22" ht="43" x14ac:dyDescent="0.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 s="8">
        <v>1436110717</v>
      </c>
      <c r="J3822" s="8">
        <v>1433518717</v>
      </c>
      <c r="K3822" t="b">
        <v>0</v>
      </c>
      <c r="L3822">
        <v>20</v>
      </c>
      <c r="M3822" t="b">
        <v>1</v>
      </c>
      <c r="N3822" s="5">
        <f>Table1[[#This Row],[pledged]]/Table1[[#This Row],[backers_count]]</f>
        <v>21.5</v>
      </c>
      <c r="O3822" s="1">
        <f t="shared" si="179"/>
        <v>143</v>
      </c>
      <c r="P3822" s="5" t="s">
        <v>8270</v>
      </c>
      <c r="Q3822" s="1" t="s">
        <v>8318</v>
      </c>
      <c r="R3822" s="1" t="s">
        <v>8319</v>
      </c>
      <c r="S3822" s="9">
        <f t="shared" si="177"/>
        <v>42160.651817129634</v>
      </c>
      <c r="T3822" s="11">
        <f t="shared" si="178"/>
        <v>42190.651817129634</v>
      </c>
      <c r="U3822" s="12" t="str">
        <f>TEXT(Table1[[#This Row],[Date Created Conversion (Launched at)]],"mmmm")</f>
        <v>June</v>
      </c>
      <c r="V3822" s="12">
        <f>YEAR(Table1[[#This Row],[Date Created Conversion (Launched at)]])</f>
        <v>2015</v>
      </c>
    </row>
    <row r="3823" spans="1:22" ht="43" x14ac:dyDescent="0.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 s="8">
        <v>1451881207</v>
      </c>
      <c r="J3823" s="8">
        <v>1449116407</v>
      </c>
      <c r="K3823" t="b">
        <v>0</v>
      </c>
      <c r="L3823">
        <v>46</v>
      </c>
      <c r="M3823" t="b">
        <v>1</v>
      </c>
      <c r="N3823" s="5">
        <f>Table1[[#This Row],[pledged]]/Table1[[#This Row],[backers_count]]</f>
        <v>79.543478260869563</v>
      </c>
      <c r="O3823" s="1">
        <f t="shared" si="179"/>
        <v>105</v>
      </c>
      <c r="P3823" s="5" t="s">
        <v>8270</v>
      </c>
      <c r="Q3823" s="1" t="s">
        <v>8318</v>
      </c>
      <c r="R3823" s="1" t="s">
        <v>8319</v>
      </c>
      <c r="S3823" s="9">
        <f t="shared" si="177"/>
        <v>42341.180636574078</v>
      </c>
      <c r="T3823" s="11">
        <f t="shared" si="178"/>
        <v>42373.180636574078</v>
      </c>
      <c r="U3823" s="12" t="str">
        <f>TEXT(Table1[[#This Row],[Date Created Conversion (Launched at)]],"mmmm")</f>
        <v>December</v>
      </c>
      <c r="V3823" s="12">
        <f>YEAR(Table1[[#This Row],[Date Created Conversion (Launched at)]])</f>
        <v>2015</v>
      </c>
    </row>
    <row r="3824" spans="1:22" ht="57.35" x14ac:dyDescent="0.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 s="8">
        <v>1453244340</v>
      </c>
      <c r="J3824" s="8">
        <v>1448136417</v>
      </c>
      <c r="K3824" t="b">
        <v>0</v>
      </c>
      <c r="L3824">
        <v>76</v>
      </c>
      <c r="M3824" t="b">
        <v>1</v>
      </c>
      <c r="N3824" s="5">
        <f>Table1[[#This Row],[pledged]]/Table1[[#This Row],[backers_count]]</f>
        <v>72.381578947368425</v>
      </c>
      <c r="O3824" s="1">
        <f t="shared" si="179"/>
        <v>110</v>
      </c>
      <c r="P3824" s="5" t="s">
        <v>8270</v>
      </c>
      <c r="Q3824" s="1" t="s">
        <v>8318</v>
      </c>
      <c r="R3824" s="1" t="s">
        <v>8319</v>
      </c>
      <c r="S3824" s="9">
        <f t="shared" si="177"/>
        <v>42329.838159722218</v>
      </c>
      <c r="T3824" s="11">
        <f t="shared" si="178"/>
        <v>42388.957638888889</v>
      </c>
      <c r="U3824" s="12" t="str">
        <f>TEXT(Table1[[#This Row],[Date Created Conversion (Launched at)]],"mmmm")</f>
        <v>November</v>
      </c>
      <c r="V3824" s="12">
        <f>YEAR(Table1[[#This Row],[Date Created Conversion (Launched at)]])</f>
        <v>2015</v>
      </c>
    </row>
    <row r="3825" spans="1:22" ht="43" x14ac:dyDescent="0.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 s="8">
        <v>1437364740</v>
      </c>
      <c r="J3825" s="8">
        <v>1434405044</v>
      </c>
      <c r="K3825" t="b">
        <v>0</v>
      </c>
      <c r="L3825">
        <v>41</v>
      </c>
      <c r="M3825" t="b">
        <v>1</v>
      </c>
      <c r="N3825" s="5">
        <f>Table1[[#This Row],[pledged]]/Table1[[#This Row],[backers_count]]</f>
        <v>64.634146341463421</v>
      </c>
      <c r="O3825" s="1">
        <f t="shared" si="179"/>
        <v>106</v>
      </c>
      <c r="P3825" s="5" t="s">
        <v>8270</v>
      </c>
      <c r="Q3825" s="1" t="s">
        <v>8318</v>
      </c>
      <c r="R3825" s="1" t="s">
        <v>8319</v>
      </c>
      <c r="S3825" s="9">
        <f t="shared" si="177"/>
        <v>42170.910231481481</v>
      </c>
      <c r="T3825" s="11">
        <f t="shared" si="178"/>
        <v>42205.165972222225</v>
      </c>
      <c r="U3825" s="12" t="str">
        <f>TEXT(Table1[[#This Row],[Date Created Conversion (Launched at)]],"mmmm")</f>
        <v>June</v>
      </c>
      <c r="V3825" s="12">
        <f>YEAR(Table1[[#This Row],[Date Created Conversion (Launched at)]])</f>
        <v>2015</v>
      </c>
    </row>
    <row r="3826" spans="1:22" ht="43" x14ac:dyDescent="0.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 s="8">
        <v>1470058860</v>
      </c>
      <c r="J3826" s="8">
        <v>1469026903</v>
      </c>
      <c r="K3826" t="b">
        <v>0</v>
      </c>
      <c r="L3826">
        <v>7</v>
      </c>
      <c r="M3826" t="b">
        <v>1</v>
      </c>
      <c r="N3826" s="5">
        <f>Table1[[#This Row],[pledged]]/Table1[[#This Row],[backers_count]]</f>
        <v>38.571428571428569</v>
      </c>
      <c r="O3826" s="1">
        <f t="shared" si="179"/>
        <v>108</v>
      </c>
      <c r="P3826" s="5" t="s">
        <v>8270</v>
      </c>
      <c r="Q3826" s="1" t="s">
        <v>8318</v>
      </c>
      <c r="R3826" s="1" t="s">
        <v>8319</v>
      </c>
      <c r="S3826" s="9">
        <f t="shared" si="177"/>
        <v>42571.626192129625</v>
      </c>
      <c r="T3826" s="11">
        <f t="shared" si="178"/>
        <v>42583.570138888885</v>
      </c>
      <c r="U3826" s="12" t="str">
        <f>TEXT(Table1[[#This Row],[Date Created Conversion (Launched at)]],"mmmm")</f>
        <v>July</v>
      </c>
      <c r="V3826" s="12">
        <f>YEAR(Table1[[#This Row],[Date Created Conversion (Launched at)]])</f>
        <v>2016</v>
      </c>
    </row>
    <row r="3827" spans="1:22" ht="43" x14ac:dyDescent="0.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 s="8">
        <v>1434505214</v>
      </c>
      <c r="J3827" s="8">
        <v>1432690814</v>
      </c>
      <c r="K3827" t="b">
        <v>0</v>
      </c>
      <c r="L3827">
        <v>49</v>
      </c>
      <c r="M3827" t="b">
        <v>1</v>
      </c>
      <c r="N3827" s="5">
        <f>Table1[[#This Row],[pledged]]/Table1[[#This Row],[backers_count]]</f>
        <v>107.57142857142857</v>
      </c>
      <c r="O3827" s="1">
        <f t="shared" si="179"/>
        <v>105</v>
      </c>
      <c r="P3827" s="5" t="s">
        <v>8270</v>
      </c>
      <c r="Q3827" s="1" t="s">
        <v>8318</v>
      </c>
      <c r="R3827" s="1" t="s">
        <v>8319</v>
      </c>
      <c r="S3827" s="9">
        <f t="shared" si="177"/>
        <v>42151.069606481484</v>
      </c>
      <c r="T3827" s="11">
        <f t="shared" si="178"/>
        <v>42172.069606481484</v>
      </c>
      <c r="U3827" s="12" t="str">
        <f>TEXT(Table1[[#This Row],[Date Created Conversion (Launched at)]],"mmmm")</f>
        <v>May</v>
      </c>
      <c r="V3827" s="12">
        <f>YEAR(Table1[[#This Row],[Date Created Conversion (Launched at)]])</f>
        <v>2015</v>
      </c>
    </row>
    <row r="3828" spans="1:22" ht="28.7" x14ac:dyDescent="0.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 s="8">
        <v>1430993394</v>
      </c>
      <c r="J3828" s="8">
        <v>1428401394</v>
      </c>
      <c r="K3828" t="b">
        <v>0</v>
      </c>
      <c r="L3828">
        <v>26</v>
      </c>
      <c r="M3828" t="b">
        <v>1</v>
      </c>
      <c r="N3828" s="5">
        <f>Table1[[#This Row],[pledged]]/Table1[[#This Row],[backers_count]]</f>
        <v>27.5</v>
      </c>
      <c r="O3828" s="1">
        <f t="shared" si="179"/>
        <v>119</v>
      </c>
      <c r="P3828" s="5" t="s">
        <v>8270</v>
      </c>
      <c r="Q3828" s="1" t="s">
        <v>8318</v>
      </c>
      <c r="R3828" s="1" t="s">
        <v>8319</v>
      </c>
      <c r="S3828" s="9">
        <f t="shared" si="177"/>
        <v>42101.423541666663</v>
      </c>
      <c r="T3828" s="11">
        <f t="shared" si="178"/>
        <v>42131.423541666663</v>
      </c>
      <c r="U3828" s="12" t="str">
        <f>TEXT(Table1[[#This Row],[Date Created Conversion (Launched at)]],"mmmm")</f>
        <v>April</v>
      </c>
      <c r="V3828" s="12">
        <f>YEAR(Table1[[#This Row],[Date Created Conversion (Launched at)]])</f>
        <v>2015</v>
      </c>
    </row>
    <row r="3829" spans="1:22" ht="57.35" x14ac:dyDescent="0.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 s="8">
        <v>1427414400</v>
      </c>
      <c r="J3829" s="8">
        <v>1422656201</v>
      </c>
      <c r="K3829" t="b">
        <v>0</v>
      </c>
      <c r="L3829">
        <v>65</v>
      </c>
      <c r="M3829" t="b">
        <v>1</v>
      </c>
      <c r="N3829" s="5">
        <f>Table1[[#This Row],[pledged]]/Table1[[#This Row],[backers_count]]</f>
        <v>70.461538461538467</v>
      </c>
      <c r="O3829" s="1">
        <f t="shared" si="179"/>
        <v>153</v>
      </c>
      <c r="P3829" s="5" t="s">
        <v>8270</v>
      </c>
      <c r="Q3829" s="1" t="s">
        <v>8318</v>
      </c>
      <c r="R3829" s="1" t="s">
        <v>8319</v>
      </c>
      <c r="S3829" s="9">
        <f t="shared" si="177"/>
        <v>42034.928252314814</v>
      </c>
      <c r="T3829" s="11">
        <f t="shared" si="178"/>
        <v>42090</v>
      </c>
      <c r="U3829" s="12" t="str">
        <f>TEXT(Table1[[#This Row],[Date Created Conversion (Launched at)]],"mmmm")</f>
        <v>January</v>
      </c>
      <c r="V3829" s="12">
        <f>YEAR(Table1[[#This Row],[Date Created Conversion (Launched at)]])</f>
        <v>2015</v>
      </c>
    </row>
    <row r="3830" spans="1:22" ht="43" x14ac:dyDescent="0.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 s="8">
        <v>1420033187</v>
      </c>
      <c r="J3830" s="8">
        <v>1414845587</v>
      </c>
      <c r="K3830" t="b">
        <v>0</v>
      </c>
      <c r="L3830">
        <v>28</v>
      </c>
      <c r="M3830" t="b">
        <v>1</v>
      </c>
      <c r="N3830" s="5">
        <f>Table1[[#This Row],[pledged]]/Table1[[#This Row],[backers_count]]</f>
        <v>178.57142857142858</v>
      </c>
      <c r="O3830" s="1">
        <f t="shared" si="179"/>
        <v>100</v>
      </c>
      <c r="P3830" s="5" t="s">
        <v>8270</v>
      </c>
      <c r="Q3830" s="1" t="s">
        <v>8318</v>
      </c>
      <c r="R3830" s="1" t="s">
        <v>8319</v>
      </c>
      <c r="S3830" s="9">
        <f t="shared" si="177"/>
        <v>41944.527627314819</v>
      </c>
      <c r="T3830" s="11">
        <f t="shared" si="178"/>
        <v>42004.569293981476</v>
      </c>
      <c r="U3830" s="12" t="str">
        <f>TEXT(Table1[[#This Row],[Date Created Conversion (Launched at)]],"mmmm")</f>
        <v>November</v>
      </c>
      <c r="V3830" s="12">
        <f>YEAR(Table1[[#This Row],[Date Created Conversion (Launched at)]])</f>
        <v>2014</v>
      </c>
    </row>
    <row r="3831" spans="1:22" ht="43" x14ac:dyDescent="0.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 s="8">
        <v>1472676371</v>
      </c>
      <c r="J3831" s="8">
        <v>1470948371</v>
      </c>
      <c r="K3831" t="b">
        <v>0</v>
      </c>
      <c r="L3831">
        <v>8</v>
      </c>
      <c r="M3831" t="b">
        <v>1</v>
      </c>
      <c r="N3831" s="5">
        <f>Table1[[#This Row],[pledged]]/Table1[[#This Row],[backers_count]]</f>
        <v>62.625</v>
      </c>
      <c r="O3831" s="1">
        <f t="shared" si="179"/>
        <v>100</v>
      </c>
      <c r="P3831" s="5" t="s">
        <v>8270</v>
      </c>
      <c r="Q3831" s="1" t="s">
        <v>8318</v>
      </c>
      <c r="R3831" s="1" t="s">
        <v>8319</v>
      </c>
      <c r="S3831" s="9">
        <f t="shared" si="177"/>
        <v>42593.865405092598</v>
      </c>
      <c r="T3831" s="11">
        <f t="shared" si="178"/>
        <v>42613.865405092598</v>
      </c>
      <c r="U3831" s="12" t="str">
        <f>TEXT(Table1[[#This Row],[Date Created Conversion (Launched at)]],"mmmm")</f>
        <v>August</v>
      </c>
      <c r="V3831" s="12">
        <f>YEAR(Table1[[#This Row],[Date Created Conversion (Launched at)]])</f>
        <v>2016</v>
      </c>
    </row>
    <row r="3832" spans="1:22" ht="43" x14ac:dyDescent="0.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 s="8">
        <v>1464371211</v>
      </c>
      <c r="J3832" s="8">
        <v>1463161611</v>
      </c>
      <c r="K3832" t="b">
        <v>0</v>
      </c>
      <c r="L3832">
        <v>3</v>
      </c>
      <c r="M3832" t="b">
        <v>1</v>
      </c>
      <c r="N3832" s="5">
        <f>Table1[[#This Row],[pledged]]/Table1[[#This Row],[backers_count]]</f>
        <v>75</v>
      </c>
      <c r="O3832" s="1">
        <f t="shared" si="179"/>
        <v>225</v>
      </c>
      <c r="P3832" s="5" t="s">
        <v>8270</v>
      </c>
      <c r="Q3832" s="1" t="s">
        <v>8318</v>
      </c>
      <c r="R3832" s="1" t="s">
        <v>8319</v>
      </c>
      <c r="S3832" s="9">
        <f t="shared" si="177"/>
        <v>42503.740868055553</v>
      </c>
      <c r="T3832" s="11">
        <f t="shared" si="178"/>
        <v>42517.740868055553</v>
      </c>
      <c r="U3832" s="12" t="str">
        <f>TEXT(Table1[[#This Row],[Date Created Conversion (Launched at)]],"mmmm")</f>
        <v>May</v>
      </c>
      <c r="V3832" s="12">
        <f>YEAR(Table1[[#This Row],[Date Created Conversion (Launched at)]])</f>
        <v>2016</v>
      </c>
    </row>
    <row r="3833" spans="1:22" ht="43" x14ac:dyDescent="0.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 s="8">
        <v>1415222545</v>
      </c>
      <c r="J3833" s="8">
        <v>1413404545</v>
      </c>
      <c r="K3833" t="b">
        <v>0</v>
      </c>
      <c r="L3833">
        <v>9</v>
      </c>
      <c r="M3833" t="b">
        <v>1</v>
      </c>
      <c r="N3833" s="5">
        <f>Table1[[#This Row],[pledged]]/Table1[[#This Row],[backers_count]]</f>
        <v>58.901111111111113</v>
      </c>
      <c r="O3833" s="1">
        <f t="shared" si="179"/>
        <v>106</v>
      </c>
      <c r="P3833" s="5" t="s">
        <v>8270</v>
      </c>
      <c r="Q3833" s="1" t="s">
        <v>8318</v>
      </c>
      <c r="R3833" s="1" t="s">
        <v>8319</v>
      </c>
      <c r="S3833" s="9">
        <f t="shared" si="177"/>
        <v>41927.848900462966</v>
      </c>
      <c r="T3833" s="11">
        <f t="shared" si="178"/>
        <v>41948.890567129631</v>
      </c>
      <c r="U3833" s="12" t="str">
        <f>TEXT(Table1[[#This Row],[Date Created Conversion (Launched at)]],"mmmm")</f>
        <v>October</v>
      </c>
      <c r="V3833" s="12">
        <f>YEAR(Table1[[#This Row],[Date Created Conversion (Launched at)]])</f>
        <v>2014</v>
      </c>
    </row>
    <row r="3834" spans="1:22" ht="43" x14ac:dyDescent="0.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 s="8">
        <v>1455936335</v>
      </c>
      <c r="J3834" s="8">
        <v>1452048335</v>
      </c>
      <c r="K3834" t="b">
        <v>0</v>
      </c>
      <c r="L3834">
        <v>9</v>
      </c>
      <c r="M3834" t="b">
        <v>1</v>
      </c>
      <c r="N3834" s="5">
        <f>Table1[[#This Row],[pledged]]/Table1[[#This Row],[backers_count]]</f>
        <v>139.55555555555554</v>
      </c>
      <c r="O3834" s="1">
        <f t="shared" si="179"/>
        <v>105</v>
      </c>
      <c r="P3834" s="5" t="s">
        <v>8270</v>
      </c>
      <c r="Q3834" s="1" t="s">
        <v>8318</v>
      </c>
      <c r="R3834" s="1" t="s">
        <v>8319</v>
      </c>
      <c r="S3834" s="9">
        <f t="shared" si="177"/>
        <v>42375.114988425921</v>
      </c>
      <c r="T3834" s="11">
        <f t="shared" si="178"/>
        <v>42420.114988425921</v>
      </c>
      <c r="U3834" s="12" t="str">
        <f>TEXT(Table1[[#This Row],[Date Created Conversion (Launched at)]],"mmmm")</f>
        <v>January</v>
      </c>
      <c r="V3834" s="12">
        <f>YEAR(Table1[[#This Row],[Date Created Conversion (Launched at)]])</f>
        <v>2016</v>
      </c>
    </row>
    <row r="3835" spans="1:22" ht="43" x14ac:dyDescent="0.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 s="8">
        <v>1417460940</v>
      </c>
      <c r="J3835" s="8">
        <v>1416516972</v>
      </c>
      <c r="K3835" t="b">
        <v>0</v>
      </c>
      <c r="L3835">
        <v>20</v>
      </c>
      <c r="M3835" t="b">
        <v>1</v>
      </c>
      <c r="N3835" s="5">
        <f>Table1[[#This Row],[pledged]]/Table1[[#This Row],[backers_count]]</f>
        <v>70</v>
      </c>
      <c r="O3835" s="1">
        <f t="shared" si="179"/>
        <v>117</v>
      </c>
      <c r="P3835" s="5" t="s">
        <v>8270</v>
      </c>
      <c r="Q3835" s="1" t="s">
        <v>8318</v>
      </c>
      <c r="R3835" s="1" t="s">
        <v>8319</v>
      </c>
      <c r="S3835" s="9">
        <f t="shared" si="177"/>
        <v>41963.872361111113</v>
      </c>
      <c r="T3835" s="11">
        <f t="shared" si="178"/>
        <v>41974.797916666663</v>
      </c>
      <c r="U3835" s="12" t="str">
        <f>TEXT(Table1[[#This Row],[Date Created Conversion (Launched at)]],"mmmm")</f>
        <v>November</v>
      </c>
      <c r="V3835" s="12">
        <f>YEAR(Table1[[#This Row],[Date Created Conversion (Launched at)]])</f>
        <v>2014</v>
      </c>
    </row>
    <row r="3836" spans="1:22" ht="43" x14ac:dyDescent="0.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 s="8">
        <v>1434624067</v>
      </c>
      <c r="J3836" s="8">
        <v>1432032067</v>
      </c>
      <c r="K3836" t="b">
        <v>0</v>
      </c>
      <c r="L3836">
        <v>57</v>
      </c>
      <c r="M3836" t="b">
        <v>1</v>
      </c>
      <c r="N3836" s="5">
        <f>Table1[[#This Row],[pledged]]/Table1[[#This Row],[backers_count]]</f>
        <v>57.385964912280699</v>
      </c>
      <c r="O3836" s="1">
        <f t="shared" si="179"/>
        <v>109</v>
      </c>
      <c r="P3836" s="5" t="s">
        <v>8270</v>
      </c>
      <c r="Q3836" s="1" t="s">
        <v>8318</v>
      </c>
      <c r="R3836" s="1" t="s">
        <v>8319</v>
      </c>
      <c r="S3836" s="9">
        <f t="shared" si="177"/>
        <v>42143.445219907408</v>
      </c>
      <c r="T3836" s="11">
        <f t="shared" si="178"/>
        <v>42173.445219907408</v>
      </c>
      <c r="U3836" s="12" t="str">
        <f>TEXT(Table1[[#This Row],[Date Created Conversion (Launched at)]],"mmmm")</f>
        <v>May</v>
      </c>
      <c r="V3836" s="12">
        <f>YEAR(Table1[[#This Row],[Date Created Conversion (Launched at)]])</f>
        <v>2015</v>
      </c>
    </row>
    <row r="3837" spans="1:22" ht="43" x14ac:dyDescent="0.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 s="8">
        <v>1461278208</v>
      </c>
      <c r="J3837" s="8">
        <v>1459463808</v>
      </c>
      <c r="K3837" t="b">
        <v>0</v>
      </c>
      <c r="L3837">
        <v>8</v>
      </c>
      <c r="M3837" t="b">
        <v>1</v>
      </c>
      <c r="N3837" s="5">
        <f>Table1[[#This Row],[pledged]]/Table1[[#This Row],[backers_count]]</f>
        <v>40</v>
      </c>
      <c r="O3837" s="1">
        <f t="shared" si="179"/>
        <v>160</v>
      </c>
      <c r="P3837" s="5" t="s">
        <v>8270</v>
      </c>
      <c r="Q3837" s="1" t="s">
        <v>8318</v>
      </c>
      <c r="R3837" s="1" t="s">
        <v>8319</v>
      </c>
      <c r="S3837" s="9">
        <f t="shared" si="177"/>
        <v>42460.94222222222</v>
      </c>
      <c r="T3837" s="11">
        <f t="shared" si="178"/>
        <v>42481.94222222222</v>
      </c>
      <c r="U3837" s="12" t="str">
        <f>TEXT(Table1[[#This Row],[Date Created Conversion (Launched at)]],"mmmm")</f>
        <v>March</v>
      </c>
      <c r="V3837" s="12">
        <f>YEAR(Table1[[#This Row],[Date Created Conversion (Launched at)]])</f>
        <v>2016</v>
      </c>
    </row>
    <row r="3838" spans="1:22" ht="43" x14ac:dyDescent="0.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 s="8">
        <v>1470197340</v>
      </c>
      <c r="J3838" s="8">
        <v>1467497652</v>
      </c>
      <c r="K3838" t="b">
        <v>0</v>
      </c>
      <c r="L3838">
        <v>14</v>
      </c>
      <c r="M3838" t="b">
        <v>1</v>
      </c>
      <c r="N3838" s="5">
        <f>Table1[[#This Row],[pledged]]/Table1[[#This Row],[backers_count]]</f>
        <v>64.285714285714292</v>
      </c>
      <c r="O3838" s="1">
        <f t="shared" si="179"/>
        <v>113</v>
      </c>
      <c r="P3838" s="5" t="s">
        <v>8270</v>
      </c>
      <c r="Q3838" s="1" t="s">
        <v>8318</v>
      </c>
      <c r="R3838" s="1" t="s">
        <v>8319</v>
      </c>
      <c r="S3838" s="9">
        <f t="shared" si="177"/>
        <v>42553.926527777774</v>
      </c>
      <c r="T3838" s="11">
        <f t="shared" si="178"/>
        <v>42585.172916666663</v>
      </c>
      <c r="U3838" s="12" t="str">
        <f>TEXT(Table1[[#This Row],[Date Created Conversion (Launched at)]],"mmmm")</f>
        <v>July</v>
      </c>
      <c r="V3838" s="12">
        <f>YEAR(Table1[[#This Row],[Date Created Conversion (Launched at)]])</f>
        <v>2016</v>
      </c>
    </row>
    <row r="3839" spans="1:22" ht="28.7" x14ac:dyDescent="0.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 s="8">
        <v>1435947758</v>
      </c>
      <c r="J3839" s="8">
        <v>1432837358</v>
      </c>
      <c r="K3839" t="b">
        <v>0</v>
      </c>
      <c r="L3839">
        <v>17</v>
      </c>
      <c r="M3839" t="b">
        <v>1</v>
      </c>
      <c r="N3839" s="5">
        <f>Table1[[#This Row],[pledged]]/Table1[[#This Row],[backers_count]]</f>
        <v>120.11764705882354</v>
      </c>
      <c r="O3839" s="1">
        <f t="shared" si="179"/>
        <v>102</v>
      </c>
      <c r="P3839" s="5" t="s">
        <v>8270</v>
      </c>
      <c r="Q3839" s="1" t="s">
        <v>8318</v>
      </c>
      <c r="R3839" s="1" t="s">
        <v>8319</v>
      </c>
      <c r="S3839" s="9">
        <f t="shared" si="177"/>
        <v>42152.765717592592</v>
      </c>
      <c r="T3839" s="11">
        <f t="shared" si="178"/>
        <v>42188.765717592592</v>
      </c>
      <c r="U3839" s="12" t="str">
        <f>TEXT(Table1[[#This Row],[Date Created Conversion (Launched at)]],"mmmm")</f>
        <v>May</v>
      </c>
      <c r="V3839" s="12">
        <f>YEAR(Table1[[#This Row],[Date Created Conversion (Launched at)]])</f>
        <v>2015</v>
      </c>
    </row>
    <row r="3840" spans="1:22" ht="57.35" x14ac:dyDescent="0.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 s="8">
        <v>1432314209</v>
      </c>
      <c r="J3840" s="8">
        <v>1429722209</v>
      </c>
      <c r="K3840" t="b">
        <v>0</v>
      </c>
      <c r="L3840">
        <v>100</v>
      </c>
      <c r="M3840" t="b">
        <v>1</v>
      </c>
      <c r="N3840" s="5">
        <f>Table1[[#This Row],[pledged]]/Table1[[#This Row],[backers_count]]</f>
        <v>1008.24</v>
      </c>
      <c r="O3840" s="1">
        <f t="shared" si="179"/>
        <v>101</v>
      </c>
      <c r="P3840" s="5" t="s">
        <v>8270</v>
      </c>
      <c r="Q3840" s="1" t="s">
        <v>8318</v>
      </c>
      <c r="R3840" s="1" t="s">
        <v>8319</v>
      </c>
      <c r="S3840" s="9">
        <f t="shared" si="177"/>
        <v>42116.710752314815</v>
      </c>
      <c r="T3840" s="11">
        <f t="shared" si="178"/>
        <v>42146.710752314815</v>
      </c>
      <c r="U3840" s="12" t="str">
        <f>TEXT(Table1[[#This Row],[Date Created Conversion (Launched at)]],"mmmm")</f>
        <v>April</v>
      </c>
      <c r="V3840" s="12">
        <f>YEAR(Table1[[#This Row],[Date Created Conversion (Launched at)]])</f>
        <v>2015</v>
      </c>
    </row>
    <row r="3841" spans="1:22" ht="43" x14ac:dyDescent="0.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 s="8">
        <v>1438226724</v>
      </c>
      <c r="J3841" s="8">
        <v>1433042724</v>
      </c>
      <c r="K3841" t="b">
        <v>0</v>
      </c>
      <c r="L3841">
        <v>32</v>
      </c>
      <c r="M3841" t="b">
        <v>1</v>
      </c>
      <c r="N3841" s="5">
        <f>Table1[[#This Row],[pledged]]/Table1[[#This Row],[backers_count]]</f>
        <v>63.28125</v>
      </c>
      <c r="O3841" s="1">
        <f t="shared" si="179"/>
        <v>101</v>
      </c>
      <c r="P3841" s="5" t="s">
        <v>8270</v>
      </c>
      <c r="Q3841" s="1" t="s">
        <v>8318</v>
      </c>
      <c r="R3841" s="1" t="s">
        <v>8319</v>
      </c>
      <c r="S3841" s="9">
        <f t="shared" si="177"/>
        <v>42155.142638888894</v>
      </c>
      <c r="T3841" s="11">
        <f t="shared" si="178"/>
        <v>42215.142638888894</v>
      </c>
      <c r="U3841" s="12" t="str">
        <f>TEXT(Table1[[#This Row],[Date Created Conversion (Launched at)]],"mmmm")</f>
        <v>May</v>
      </c>
      <c r="V3841" s="12">
        <f>YEAR(Table1[[#This Row],[Date Created Conversion (Launched at)]])</f>
        <v>2015</v>
      </c>
    </row>
    <row r="3842" spans="1:22" ht="43" x14ac:dyDescent="0.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 s="8">
        <v>1459180229</v>
      </c>
      <c r="J3842" s="8">
        <v>1457023829</v>
      </c>
      <c r="K3842" t="b">
        <v>0</v>
      </c>
      <c r="L3842">
        <v>3</v>
      </c>
      <c r="M3842" t="b">
        <v>1</v>
      </c>
      <c r="N3842" s="5">
        <f>Table1[[#This Row],[pledged]]/Table1[[#This Row],[backers_count]]</f>
        <v>21.666666666666668</v>
      </c>
      <c r="O3842" s="1">
        <f t="shared" si="179"/>
        <v>6500</v>
      </c>
      <c r="P3842" s="5" t="s">
        <v>8270</v>
      </c>
      <c r="Q3842" s="1" t="s">
        <v>8318</v>
      </c>
      <c r="R3842" s="1" t="s">
        <v>8319</v>
      </c>
      <c r="S3842" s="9">
        <f t="shared" ref="S3842:S3905" si="180">(J3842/86400)+DATE(1970,1,1)</f>
        <v>42432.701724537037</v>
      </c>
      <c r="T3842" s="11">
        <f t="shared" ref="T3842:T3905" si="181">(I3842/86400)+DATE(1970,1,1)</f>
        <v>42457.660057870366</v>
      </c>
      <c r="U3842" s="12" t="str">
        <f>TEXT(Table1[[#This Row],[Date Created Conversion (Launched at)]],"mmmm")</f>
        <v>March</v>
      </c>
      <c r="V3842" s="12">
        <f>YEAR(Table1[[#This Row],[Date Created Conversion (Launched at)]])</f>
        <v>2016</v>
      </c>
    </row>
    <row r="3843" spans="1:22" ht="43" x14ac:dyDescent="0.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 s="8">
        <v>1405882287</v>
      </c>
      <c r="J3843" s="8">
        <v>1400698287</v>
      </c>
      <c r="K3843" t="b">
        <v>1</v>
      </c>
      <c r="L3843">
        <v>34</v>
      </c>
      <c r="M3843" t="b">
        <v>0</v>
      </c>
      <c r="N3843" s="5">
        <f>Table1[[#This Row],[pledged]]/Table1[[#This Row],[backers_count]]</f>
        <v>25.647058823529413</v>
      </c>
      <c r="O3843" s="1">
        <f t="shared" ref="O3843:O3906" si="182">ROUND(($E3843/$D3843)*100,0)</f>
        <v>9</v>
      </c>
      <c r="P3843" s="5" t="s">
        <v>8270</v>
      </c>
      <c r="Q3843" s="1" t="s">
        <v>8318</v>
      </c>
      <c r="R3843" s="1" t="s">
        <v>8319</v>
      </c>
      <c r="S3843" s="9">
        <f t="shared" si="180"/>
        <v>41780.785729166666</v>
      </c>
      <c r="T3843" s="11">
        <f t="shared" si="181"/>
        <v>41840.785729166666</v>
      </c>
      <c r="U3843" s="12" t="str">
        <f>TEXT(Table1[[#This Row],[Date Created Conversion (Launched at)]],"mmmm")</f>
        <v>May</v>
      </c>
      <c r="V3843" s="12">
        <f>YEAR(Table1[[#This Row],[Date Created Conversion (Launched at)]])</f>
        <v>2014</v>
      </c>
    </row>
    <row r="3844" spans="1:22" ht="43" x14ac:dyDescent="0.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 s="8">
        <v>1399809052</v>
      </c>
      <c r="J3844" s="8">
        <v>1397217052</v>
      </c>
      <c r="K3844" t="b">
        <v>1</v>
      </c>
      <c r="L3844">
        <v>23</v>
      </c>
      <c r="M3844" t="b">
        <v>0</v>
      </c>
      <c r="N3844" s="5">
        <f>Table1[[#This Row],[pledged]]/Table1[[#This Row],[backers_count]]</f>
        <v>47.695652173913047</v>
      </c>
      <c r="O3844" s="1">
        <f t="shared" si="182"/>
        <v>22</v>
      </c>
      <c r="P3844" s="5" t="s">
        <v>8270</v>
      </c>
      <c r="Q3844" s="1" t="s">
        <v>8318</v>
      </c>
      <c r="R3844" s="1" t="s">
        <v>8319</v>
      </c>
      <c r="S3844" s="9">
        <f t="shared" si="180"/>
        <v>41740.493657407409</v>
      </c>
      <c r="T3844" s="11">
        <f t="shared" si="181"/>
        <v>41770.493657407409</v>
      </c>
      <c r="U3844" s="12" t="str">
        <f>TEXT(Table1[[#This Row],[Date Created Conversion (Launched at)]],"mmmm")</f>
        <v>April</v>
      </c>
      <c r="V3844" s="12">
        <f>YEAR(Table1[[#This Row],[Date Created Conversion (Launched at)]])</f>
        <v>2014</v>
      </c>
    </row>
    <row r="3845" spans="1:22" ht="43" x14ac:dyDescent="0.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 s="8">
        <v>1401587064</v>
      </c>
      <c r="J3845" s="8">
        <v>1399427064</v>
      </c>
      <c r="K3845" t="b">
        <v>1</v>
      </c>
      <c r="L3845">
        <v>19</v>
      </c>
      <c r="M3845" t="b">
        <v>0</v>
      </c>
      <c r="N3845" s="5">
        <f>Table1[[#This Row],[pledged]]/Table1[[#This Row],[backers_count]]</f>
        <v>56.05263157894737</v>
      </c>
      <c r="O3845" s="1">
        <f t="shared" si="182"/>
        <v>21</v>
      </c>
      <c r="P3845" s="5" t="s">
        <v>8270</v>
      </c>
      <c r="Q3845" s="1" t="s">
        <v>8318</v>
      </c>
      <c r="R3845" s="1" t="s">
        <v>8319</v>
      </c>
      <c r="S3845" s="9">
        <f t="shared" si="180"/>
        <v>41766.072500000002</v>
      </c>
      <c r="T3845" s="11">
        <f t="shared" si="181"/>
        <v>41791.072500000002</v>
      </c>
      <c r="U3845" s="12" t="str">
        <f>TEXT(Table1[[#This Row],[Date Created Conversion (Launched at)]],"mmmm")</f>
        <v>May</v>
      </c>
      <c r="V3845" s="12">
        <f>YEAR(Table1[[#This Row],[Date Created Conversion (Launched at)]])</f>
        <v>2014</v>
      </c>
    </row>
    <row r="3846" spans="1:22" ht="43" x14ac:dyDescent="0.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 s="8">
        <v>1401778740</v>
      </c>
      <c r="J3846" s="8">
        <v>1399474134</v>
      </c>
      <c r="K3846" t="b">
        <v>1</v>
      </c>
      <c r="L3846">
        <v>50</v>
      </c>
      <c r="M3846" t="b">
        <v>0</v>
      </c>
      <c r="N3846" s="5">
        <f>Table1[[#This Row],[pledged]]/Table1[[#This Row],[backers_count]]</f>
        <v>81.319999999999993</v>
      </c>
      <c r="O3846" s="1">
        <f t="shared" si="182"/>
        <v>41</v>
      </c>
      <c r="P3846" s="5" t="s">
        <v>8270</v>
      </c>
      <c r="Q3846" s="1" t="s">
        <v>8318</v>
      </c>
      <c r="R3846" s="1" t="s">
        <v>8319</v>
      </c>
      <c r="S3846" s="9">
        <f t="shared" si="180"/>
        <v>41766.617291666669</v>
      </c>
      <c r="T3846" s="11">
        <f t="shared" si="181"/>
        <v>41793.290972222225</v>
      </c>
      <c r="U3846" s="12" t="str">
        <f>TEXT(Table1[[#This Row],[Date Created Conversion (Launched at)]],"mmmm")</f>
        <v>May</v>
      </c>
      <c r="V3846" s="12">
        <f>YEAR(Table1[[#This Row],[Date Created Conversion (Launched at)]])</f>
        <v>2014</v>
      </c>
    </row>
    <row r="3847" spans="1:22" ht="57.35" x14ac:dyDescent="0.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 s="8">
        <v>1443711774</v>
      </c>
      <c r="J3847" s="8">
        <v>1441119774</v>
      </c>
      <c r="K3847" t="b">
        <v>1</v>
      </c>
      <c r="L3847">
        <v>12</v>
      </c>
      <c r="M3847" t="b">
        <v>0</v>
      </c>
      <c r="N3847" s="5">
        <f>Table1[[#This Row],[pledged]]/Table1[[#This Row],[backers_count]]</f>
        <v>70.166666666666671</v>
      </c>
      <c r="O3847" s="1">
        <f t="shared" si="182"/>
        <v>2</v>
      </c>
      <c r="P3847" s="5" t="s">
        <v>8270</v>
      </c>
      <c r="Q3847" s="1" t="s">
        <v>8318</v>
      </c>
      <c r="R3847" s="1" t="s">
        <v>8319</v>
      </c>
      <c r="S3847" s="9">
        <f t="shared" si="180"/>
        <v>42248.627013888894</v>
      </c>
      <c r="T3847" s="11">
        <f t="shared" si="181"/>
        <v>42278.627013888894</v>
      </c>
      <c r="U3847" s="12" t="str">
        <f>TEXT(Table1[[#This Row],[Date Created Conversion (Launched at)]],"mmmm")</f>
        <v>September</v>
      </c>
      <c r="V3847" s="12">
        <f>YEAR(Table1[[#This Row],[Date Created Conversion (Launched at)]])</f>
        <v>2015</v>
      </c>
    </row>
    <row r="3848" spans="1:22" ht="43" x14ac:dyDescent="0.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 s="8">
        <v>1412405940</v>
      </c>
      <c r="J3848" s="8">
        <v>1409721542</v>
      </c>
      <c r="K3848" t="b">
        <v>1</v>
      </c>
      <c r="L3848">
        <v>8</v>
      </c>
      <c r="M3848" t="b">
        <v>0</v>
      </c>
      <c r="N3848" s="5">
        <f>Table1[[#This Row],[pledged]]/Table1[[#This Row],[backers_count]]</f>
        <v>23.625</v>
      </c>
      <c r="O3848" s="1">
        <f t="shared" si="182"/>
        <v>3</v>
      </c>
      <c r="P3848" s="5" t="s">
        <v>8270</v>
      </c>
      <c r="Q3848" s="1" t="s">
        <v>8318</v>
      </c>
      <c r="R3848" s="1" t="s">
        <v>8319</v>
      </c>
      <c r="S3848" s="9">
        <f t="shared" si="180"/>
        <v>41885.221550925926</v>
      </c>
      <c r="T3848" s="11">
        <f t="shared" si="181"/>
        <v>41916.290972222225</v>
      </c>
      <c r="U3848" s="12" t="str">
        <f>TEXT(Table1[[#This Row],[Date Created Conversion (Launched at)]],"mmmm")</f>
        <v>September</v>
      </c>
      <c r="V3848" s="12">
        <f>YEAR(Table1[[#This Row],[Date Created Conversion (Launched at)]])</f>
        <v>2014</v>
      </c>
    </row>
    <row r="3849" spans="1:22" ht="43" x14ac:dyDescent="0.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 s="8">
        <v>1437283391</v>
      </c>
      <c r="J3849" s="8">
        <v>1433395391</v>
      </c>
      <c r="K3849" t="b">
        <v>1</v>
      </c>
      <c r="L3849">
        <v>9</v>
      </c>
      <c r="M3849" t="b">
        <v>0</v>
      </c>
      <c r="N3849" s="5">
        <f>Table1[[#This Row],[pledged]]/Table1[[#This Row],[backers_count]]</f>
        <v>188.55555555555554</v>
      </c>
      <c r="O3849" s="1">
        <f t="shared" si="182"/>
        <v>16</v>
      </c>
      <c r="P3849" s="5" t="s">
        <v>8270</v>
      </c>
      <c r="Q3849" s="1" t="s">
        <v>8318</v>
      </c>
      <c r="R3849" s="1" t="s">
        <v>8319</v>
      </c>
      <c r="S3849" s="9">
        <f t="shared" si="180"/>
        <v>42159.224432870367</v>
      </c>
      <c r="T3849" s="11">
        <f t="shared" si="181"/>
        <v>42204.224432870367</v>
      </c>
      <c r="U3849" s="12" t="str">
        <f>TEXT(Table1[[#This Row],[Date Created Conversion (Launched at)]],"mmmm")</f>
        <v>June</v>
      </c>
      <c r="V3849" s="12">
        <f>YEAR(Table1[[#This Row],[Date Created Conversion (Launched at)]])</f>
        <v>2015</v>
      </c>
    </row>
    <row r="3850" spans="1:22" ht="43" x14ac:dyDescent="0.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 s="8">
        <v>1445196989</v>
      </c>
      <c r="J3850" s="8">
        <v>1442604989</v>
      </c>
      <c r="K3850" t="b">
        <v>1</v>
      </c>
      <c r="L3850">
        <v>43</v>
      </c>
      <c r="M3850" t="b">
        <v>0</v>
      </c>
      <c r="N3850" s="5">
        <f>Table1[[#This Row],[pledged]]/Table1[[#This Row],[backers_count]]</f>
        <v>49.511627906976742</v>
      </c>
      <c r="O3850" s="1">
        <f t="shared" si="182"/>
        <v>16</v>
      </c>
      <c r="P3850" s="5" t="s">
        <v>8270</v>
      </c>
      <c r="Q3850" s="1" t="s">
        <v>8318</v>
      </c>
      <c r="R3850" s="1" t="s">
        <v>8319</v>
      </c>
      <c r="S3850" s="9">
        <f t="shared" si="180"/>
        <v>42265.817002314812</v>
      </c>
      <c r="T3850" s="11">
        <f t="shared" si="181"/>
        <v>42295.817002314812</v>
      </c>
      <c r="U3850" s="12" t="str">
        <f>TEXT(Table1[[#This Row],[Date Created Conversion (Launched at)]],"mmmm")</f>
        <v>September</v>
      </c>
      <c r="V3850" s="12">
        <f>YEAR(Table1[[#This Row],[Date Created Conversion (Launched at)]])</f>
        <v>2015</v>
      </c>
    </row>
    <row r="3851" spans="1:22" ht="43" x14ac:dyDescent="0.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 s="8">
        <v>1434047084</v>
      </c>
      <c r="J3851" s="8">
        <v>1431455084</v>
      </c>
      <c r="K3851" t="b">
        <v>1</v>
      </c>
      <c r="L3851">
        <v>28</v>
      </c>
      <c r="M3851" t="b">
        <v>0</v>
      </c>
      <c r="N3851" s="5">
        <f>Table1[[#This Row],[pledged]]/Table1[[#This Row],[backers_count]]</f>
        <v>75.464285714285708</v>
      </c>
      <c r="O3851" s="1">
        <f t="shared" si="182"/>
        <v>7</v>
      </c>
      <c r="P3851" s="5" t="s">
        <v>8270</v>
      </c>
      <c r="Q3851" s="1" t="s">
        <v>8318</v>
      </c>
      <c r="R3851" s="1" t="s">
        <v>8319</v>
      </c>
      <c r="S3851" s="9">
        <f t="shared" si="180"/>
        <v>42136.767175925925</v>
      </c>
      <c r="T3851" s="11">
        <f t="shared" si="181"/>
        <v>42166.767175925925</v>
      </c>
      <c r="U3851" s="12" t="str">
        <f>TEXT(Table1[[#This Row],[Date Created Conversion (Launched at)]],"mmmm")</f>
        <v>May</v>
      </c>
      <c r="V3851" s="12">
        <f>YEAR(Table1[[#This Row],[Date Created Conversion (Launched at)]])</f>
        <v>2015</v>
      </c>
    </row>
    <row r="3852" spans="1:22" ht="28.7" x14ac:dyDescent="0.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 s="8">
        <v>1420081143</v>
      </c>
      <c r="J3852" s="8">
        <v>1417489143</v>
      </c>
      <c r="K3852" t="b">
        <v>1</v>
      </c>
      <c r="L3852">
        <v>4</v>
      </c>
      <c r="M3852" t="b">
        <v>0</v>
      </c>
      <c r="N3852" s="5">
        <f>Table1[[#This Row],[pledged]]/Table1[[#This Row],[backers_count]]</f>
        <v>9.5</v>
      </c>
      <c r="O3852" s="1">
        <f t="shared" si="182"/>
        <v>4</v>
      </c>
      <c r="P3852" s="5" t="s">
        <v>8270</v>
      </c>
      <c r="Q3852" s="1" t="s">
        <v>8318</v>
      </c>
      <c r="R3852" s="1" t="s">
        <v>8319</v>
      </c>
      <c r="S3852" s="9">
        <f t="shared" si="180"/>
        <v>41975.124340277776</v>
      </c>
      <c r="T3852" s="11">
        <f t="shared" si="181"/>
        <v>42005.124340277776</v>
      </c>
      <c r="U3852" s="12" t="str">
        <f>TEXT(Table1[[#This Row],[Date Created Conversion (Launched at)]],"mmmm")</f>
        <v>December</v>
      </c>
      <c r="V3852" s="12">
        <f>YEAR(Table1[[#This Row],[Date Created Conversion (Launched at)]])</f>
        <v>2014</v>
      </c>
    </row>
    <row r="3853" spans="1:22" ht="43" x14ac:dyDescent="0.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 s="8">
        <v>1437129179</v>
      </c>
      <c r="J3853" s="8">
        <v>1434537179</v>
      </c>
      <c r="K3853" t="b">
        <v>1</v>
      </c>
      <c r="L3853">
        <v>24</v>
      </c>
      <c r="M3853" t="b">
        <v>0</v>
      </c>
      <c r="N3853" s="5">
        <f>Table1[[#This Row],[pledged]]/Table1[[#This Row],[backers_count]]</f>
        <v>35.5</v>
      </c>
      <c r="O3853" s="1">
        <f t="shared" si="182"/>
        <v>34</v>
      </c>
      <c r="P3853" s="5" t="s">
        <v>8270</v>
      </c>
      <c r="Q3853" s="1" t="s">
        <v>8318</v>
      </c>
      <c r="R3853" s="1" t="s">
        <v>8319</v>
      </c>
      <c r="S3853" s="9">
        <f t="shared" si="180"/>
        <v>42172.439571759256</v>
      </c>
      <c r="T3853" s="11">
        <f t="shared" si="181"/>
        <v>42202.439571759256</v>
      </c>
      <c r="U3853" s="12" t="str">
        <f>TEXT(Table1[[#This Row],[Date Created Conversion (Launched at)]],"mmmm")</f>
        <v>June</v>
      </c>
      <c r="V3853" s="12">
        <f>YEAR(Table1[[#This Row],[Date Created Conversion (Launched at)]])</f>
        <v>2015</v>
      </c>
    </row>
    <row r="3854" spans="1:22" ht="43" x14ac:dyDescent="0.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 s="8">
        <v>1427427276</v>
      </c>
      <c r="J3854" s="8">
        <v>1425270876</v>
      </c>
      <c r="K3854" t="b">
        <v>0</v>
      </c>
      <c r="L3854">
        <v>2</v>
      </c>
      <c r="M3854" t="b">
        <v>0</v>
      </c>
      <c r="N3854" s="5">
        <f>Table1[[#This Row],[pledged]]/Table1[[#This Row],[backers_count]]</f>
        <v>10</v>
      </c>
      <c r="O3854" s="1">
        <f t="shared" si="182"/>
        <v>0</v>
      </c>
      <c r="P3854" s="5" t="s">
        <v>8270</v>
      </c>
      <c r="Q3854" s="1" t="s">
        <v>8318</v>
      </c>
      <c r="R3854" s="1" t="s">
        <v>8319</v>
      </c>
      <c r="S3854" s="9">
        <f t="shared" si="180"/>
        <v>42065.190694444449</v>
      </c>
      <c r="T3854" s="11">
        <f t="shared" si="181"/>
        <v>42090.149027777778</v>
      </c>
      <c r="U3854" s="12" t="str">
        <f>TEXT(Table1[[#This Row],[Date Created Conversion (Launched at)]],"mmmm")</f>
        <v>March</v>
      </c>
      <c r="V3854" s="12">
        <f>YEAR(Table1[[#This Row],[Date Created Conversion (Launched at)]])</f>
        <v>2015</v>
      </c>
    </row>
    <row r="3855" spans="1:22" ht="28.7" x14ac:dyDescent="0.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 s="8">
        <v>1409602178</v>
      </c>
      <c r="J3855" s="8">
        <v>1406578178</v>
      </c>
      <c r="K3855" t="b">
        <v>0</v>
      </c>
      <c r="L3855">
        <v>2</v>
      </c>
      <c r="M3855" t="b">
        <v>0</v>
      </c>
      <c r="N3855" s="5">
        <f>Table1[[#This Row],[pledged]]/Table1[[#This Row],[backers_count]]</f>
        <v>13</v>
      </c>
      <c r="O3855" s="1">
        <f t="shared" si="182"/>
        <v>0</v>
      </c>
      <c r="P3855" s="5" t="s">
        <v>8270</v>
      </c>
      <c r="Q3855" s="1" t="s">
        <v>8318</v>
      </c>
      <c r="R3855" s="1" t="s">
        <v>8319</v>
      </c>
      <c r="S3855" s="9">
        <f t="shared" si="180"/>
        <v>41848.84002314815</v>
      </c>
      <c r="T3855" s="11">
        <f t="shared" si="181"/>
        <v>41883.84002314815</v>
      </c>
      <c r="U3855" s="12" t="str">
        <f>TEXT(Table1[[#This Row],[Date Created Conversion (Launched at)]],"mmmm")</f>
        <v>July</v>
      </c>
      <c r="V3855" s="12">
        <f>YEAR(Table1[[#This Row],[Date Created Conversion (Launched at)]])</f>
        <v>2014</v>
      </c>
    </row>
    <row r="3856" spans="1:22" ht="28.7" x14ac:dyDescent="0.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 s="8">
        <v>1431206058</v>
      </c>
      <c r="J3856" s="8">
        <v>1428614058</v>
      </c>
      <c r="K3856" t="b">
        <v>0</v>
      </c>
      <c r="L3856">
        <v>20</v>
      </c>
      <c r="M3856" t="b">
        <v>0</v>
      </c>
      <c r="N3856" s="5">
        <f>Table1[[#This Row],[pledged]]/Table1[[#This Row],[backers_count]]</f>
        <v>89.4</v>
      </c>
      <c r="O3856" s="1">
        <f t="shared" si="182"/>
        <v>16</v>
      </c>
      <c r="P3856" s="5" t="s">
        <v>8270</v>
      </c>
      <c r="Q3856" s="1" t="s">
        <v>8318</v>
      </c>
      <c r="R3856" s="1" t="s">
        <v>8319</v>
      </c>
      <c r="S3856" s="9">
        <f t="shared" si="180"/>
        <v>42103.884930555556</v>
      </c>
      <c r="T3856" s="11">
        <f t="shared" si="181"/>
        <v>42133.884930555556</v>
      </c>
      <c r="U3856" s="12" t="str">
        <f>TEXT(Table1[[#This Row],[Date Created Conversion (Launched at)]],"mmmm")</f>
        <v>April</v>
      </c>
      <c r="V3856" s="12">
        <f>YEAR(Table1[[#This Row],[Date Created Conversion (Launched at)]])</f>
        <v>2015</v>
      </c>
    </row>
    <row r="3857" spans="1:22" ht="43" x14ac:dyDescent="0.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 s="8">
        <v>1427408271</v>
      </c>
      <c r="J3857" s="8">
        <v>1424819871</v>
      </c>
      <c r="K3857" t="b">
        <v>0</v>
      </c>
      <c r="L3857">
        <v>1</v>
      </c>
      <c r="M3857" t="b">
        <v>0</v>
      </c>
      <c r="N3857" s="5">
        <f>Table1[[#This Row],[pledged]]/Table1[[#This Row],[backers_count]]</f>
        <v>25</v>
      </c>
      <c r="O3857" s="1">
        <f t="shared" si="182"/>
        <v>3</v>
      </c>
      <c r="P3857" s="5" t="s">
        <v>8270</v>
      </c>
      <c r="Q3857" s="1" t="s">
        <v>8318</v>
      </c>
      <c r="R3857" s="1" t="s">
        <v>8319</v>
      </c>
      <c r="S3857" s="9">
        <f t="shared" si="180"/>
        <v>42059.970729166671</v>
      </c>
      <c r="T3857" s="11">
        <f t="shared" si="181"/>
        <v>42089.929062499999</v>
      </c>
      <c r="U3857" s="12" t="str">
        <f>TEXT(Table1[[#This Row],[Date Created Conversion (Launched at)]],"mmmm")</f>
        <v>February</v>
      </c>
      <c r="V3857" s="12">
        <f>YEAR(Table1[[#This Row],[Date Created Conversion (Launched at)]])</f>
        <v>2015</v>
      </c>
    </row>
    <row r="3858" spans="1:22" ht="43" x14ac:dyDescent="0.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 s="8">
        <v>1425833403</v>
      </c>
      <c r="J3858" s="8">
        <v>1423245003</v>
      </c>
      <c r="K3858" t="b">
        <v>0</v>
      </c>
      <c r="L3858">
        <v>1</v>
      </c>
      <c r="M3858" t="b">
        <v>0</v>
      </c>
      <c r="N3858" s="5">
        <f>Table1[[#This Row],[pledged]]/Table1[[#This Row],[backers_count]]</f>
        <v>1</v>
      </c>
      <c r="O3858" s="1">
        <f t="shared" si="182"/>
        <v>0</v>
      </c>
      <c r="P3858" s="5" t="s">
        <v>8270</v>
      </c>
      <c r="Q3858" s="1" t="s">
        <v>8318</v>
      </c>
      <c r="R3858" s="1" t="s">
        <v>8319</v>
      </c>
      <c r="S3858" s="9">
        <f t="shared" si="180"/>
        <v>42041.743090277778</v>
      </c>
      <c r="T3858" s="11">
        <f t="shared" si="181"/>
        <v>42071.701423611114</v>
      </c>
      <c r="U3858" s="12" t="str">
        <f>TEXT(Table1[[#This Row],[Date Created Conversion (Launched at)]],"mmmm")</f>
        <v>February</v>
      </c>
      <c r="V3858" s="12">
        <f>YEAR(Table1[[#This Row],[Date Created Conversion (Launched at)]])</f>
        <v>2015</v>
      </c>
    </row>
    <row r="3859" spans="1:22" ht="43" x14ac:dyDescent="0.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 s="8">
        <v>1406913120</v>
      </c>
      <c r="J3859" s="8">
        <v>1404927690</v>
      </c>
      <c r="K3859" t="b">
        <v>0</v>
      </c>
      <c r="L3859">
        <v>4</v>
      </c>
      <c r="M3859" t="b">
        <v>0</v>
      </c>
      <c r="N3859" s="5">
        <f>Table1[[#This Row],[pledged]]/Table1[[#This Row],[backers_count]]</f>
        <v>65</v>
      </c>
      <c r="O3859" s="1">
        <f t="shared" si="182"/>
        <v>5</v>
      </c>
      <c r="P3859" s="5" t="s">
        <v>8270</v>
      </c>
      <c r="Q3859" s="1" t="s">
        <v>8318</v>
      </c>
      <c r="R3859" s="1" t="s">
        <v>8319</v>
      </c>
      <c r="S3859" s="9">
        <f t="shared" si="180"/>
        <v>41829.73715277778</v>
      </c>
      <c r="T3859" s="11">
        <f t="shared" si="181"/>
        <v>41852.716666666667</v>
      </c>
      <c r="U3859" s="12" t="str">
        <f>TEXT(Table1[[#This Row],[Date Created Conversion (Launched at)]],"mmmm")</f>
        <v>July</v>
      </c>
      <c r="V3859" s="12">
        <f>YEAR(Table1[[#This Row],[Date Created Conversion (Launched at)]])</f>
        <v>2014</v>
      </c>
    </row>
    <row r="3860" spans="1:22" ht="57.35" x14ac:dyDescent="0.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 s="8">
        <v>1432328400</v>
      </c>
      <c r="J3860" s="8">
        <v>1430734844</v>
      </c>
      <c r="K3860" t="b">
        <v>0</v>
      </c>
      <c r="L3860">
        <v>1</v>
      </c>
      <c r="M3860" t="b">
        <v>0</v>
      </c>
      <c r="N3860" s="5">
        <f>Table1[[#This Row],[pledged]]/Table1[[#This Row],[backers_count]]</f>
        <v>10</v>
      </c>
      <c r="O3860" s="1">
        <f t="shared" si="182"/>
        <v>2</v>
      </c>
      <c r="P3860" s="5" t="s">
        <v>8270</v>
      </c>
      <c r="Q3860" s="1" t="s">
        <v>8318</v>
      </c>
      <c r="R3860" s="1" t="s">
        <v>8319</v>
      </c>
      <c r="S3860" s="9">
        <f t="shared" si="180"/>
        <v>42128.431064814809</v>
      </c>
      <c r="T3860" s="11">
        <f t="shared" si="181"/>
        <v>42146.875</v>
      </c>
      <c r="U3860" s="12" t="str">
        <f>TEXT(Table1[[#This Row],[Date Created Conversion (Launched at)]],"mmmm")</f>
        <v>May</v>
      </c>
      <c r="V3860" s="12">
        <f>YEAR(Table1[[#This Row],[Date Created Conversion (Launched at)]])</f>
        <v>2015</v>
      </c>
    </row>
    <row r="3861" spans="1:22" ht="43" x14ac:dyDescent="0.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 s="8">
        <v>1403730000</v>
      </c>
      <c r="J3861" s="8">
        <v>1401485207</v>
      </c>
      <c r="K3861" t="b">
        <v>0</v>
      </c>
      <c r="L3861">
        <v>1</v>
      </c>
      <c r="M3861" t="b">
        <v>0</v>
      </c>
      <c r="N3861" s="5">
        <f>Table1[[#This Row],[pledged]]/Table1[[#This Row],[backers_count]]</f>
        <v>1</v>
      </c>
      <c r="O3861" s="1">
        <f t="shared" si="182"/>
        <v>0</v>
      </c>
      <c r="P3861" s="5" t="s">
        <v>8270</v>
      </c>
      <c r="Q3861" s="1" t="s">
        <v>8318</v>
      </c>
      <c r="R3861" s="1" t="s">
        <v>8319</v>
      </c>
      <c r="S3861" s="9">
        <f t="shared" si="180"/>
        <v>41789.893599537041</v>
      </c>
      <c r="T3861" s="11">
        <f t="shared" si="181"/>
        <v>41815.875</v>
      </c>
      <c r="U3861" s="12" t="str">
        <f>TEXT(Table1[[#This Row],[Date Created Conversion (Launched at)]],"mmmm")</f>
        <v>May</v>
      </c>
      <c r="V3861" s="12">
        <f>YEAR(Table1[[#This Row],[Date Created Conversion (Launched at)]])</f>
        <v>2014</v>
      </c>
    </row>
    <row r="3862" spans="1:22" ht="43" x14ac:dyDescent="0.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 s="8">
        <v>1407858710</v>
      </c>
      <c r="J3862" s="8">
        <v>1405266710</v>
      </c>
      <c r="K3862" t="b">
        <v>0</v>
      </c>
      <c r="L3862">
        <v>13</v>
      </c>
      <c r="M3862" t="b">
        <v>0</v>
      </c>
      <c r="N3862" s="5">
        <f>Table1[[#This Row],[pledged]]/Table1[[#This Row],[backers_count]]</f>
        <v>81.538461538461533</v>
      </c>
      <c r="O3862" s="1">
        <f t="shared" si="182"/>
        <v>18</v>
      </c>
      <c r="P3862" s="5" t="s">
        <v>8270</v>
      </c>
      <c r="Q3862" s="1" t="s">
        <v>8318</v>
      </c>
      <c r="R3862" s="1" t="s">
        <v>8319</v>
      </c>
      <c r="S3862" s="9">
        <f t="shared" si="180"/>
        <v>41833.660995370374</v>
      </c>
      <c r="T3862" s="11">
        <f t="shared" si="181"/>
        <v>41863.660995370374</v>
      </c>
      <c r="U3862" s="12" t="str">
        <f>TEXT(Table1[[#This Row],[Date Created Conversion (Launched at)]],"mmmm")</f>
        <v>July</v>
      </c>
      <c r="V3862" s="12">
        <f>YEAR(Table1[[#This Row],[Date Created Conversion (Launched at)]])</f>
        <v>2014</v>
      </c>
    </row>
    <row r="3863" spans="1:22" x14ac:dyDescent="0.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 s="8">
        <v>1415828820</v>
      </c>
      <c r="J3863" s="8">
        <v>1412258977</v>
      </c>
      <c r="K3863" t="b">
        <v>0</v>
      </c>
      <c r="L3863">
        <v>1</v>
      </c>
      <c r="M3863" t="b">
        <v>0</v>
      </c>
      <c r="N3863" s="5">
        <f>Table1[[#This Row],[pledged]]/Table1[[#This Row],[backers_count]]</f>
        <v>100</v>
      </c>
      <c r="O3863" s="1">
        <f t="shared" si="182"/>
        <v>5</v>
      </c>
      <c r="P3863" s="5" t="s">
        <v>8270</v>
      </c>
      <c r="Q3863" s="1" t="s">
        <v>8318</v>
      </c>
      <c r="R3863" s="1" t="s">
        <v>8319</v>
      </c>
      <c r="S3863" s="9">
        <f t="shared" si="180"/>
        <v>41914.590011574073</v>
      </c>
      <c r="T3863" s="11">
        <f t="shared" si="181"/>
        <v>41955.907638888893</v>
      </c>
      <c r="U3863" s="12" t="str">
        <f>TEXT(Table1[[#This Row],[Date Created Conversion (Launched at)]],"mmmm")</f>
        <v>October</v>
      </c>
      <c r="V3863" s="12">
        <f>YEAR(Table1[[#This Row],[Date Created Conversion (Launched at)]])</f>
        <v>2014</v>
      </c>
    </row>
    <row r="3864" spans="1:22" ht="28.7" x14ac:dyDescent="0.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 s="8">
        <v>1473699540</v>
      </c>
      <c r="J3864" s="8">
        <v>1472451356</v>
      </c>
      <c r="K3864" t="b">
        <v>0</v>
      </c>
      <c r="L3864">
        <v>1</v>
      </c>
      <c r="M3864" t="b">
        <v>0</v>
      </c>
      <c r="N3864" s="5">
        <f>Table1[[#This Row],[pledged]]/Table1[[#This Row],[backers_count]]</f>
        <v>1</v>
      </c>
      <c r="O3864" s="1">
        <f t="shared" si="182"/>
        <v>0</v>
      </c>
      <c r="P3864" s="5" t="s">
        <v>8270</v>
      </c>
      <c r="Q3864" s="1" t="s">
        <v>8318</v>
      </c>
      <c r="R3864" s="1" t="s">
        <v>8319</v>
      </c>
      <c r="S3864" s="9">
        <f t="shared" si="180"/>
        <v>42611.261064814811</v>
      </c>
      <c r="T3864" s="11">
        <f t="shared" si="181"/>
        <v>42625.707638888889</v>
      </c>
      <c r="U3864" s="12" t="str">
        <f>TEXT(Table1[[#This Row],[Date Created Conversion (Launched at)]],"mmmm")</f>
        <v>August</v>
      </c>
      <c r="V3864" s="12">
        <f>YEAR(Table1[[#This Row],[Date Created Conversion (Launched at)]])</f>
        <v>2016</v>
      </c>
    </row>
    <row r="3865" spans="1:22" ht="43" x14ac:dyDescent="0.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 s="8">
        <v>1446739905</v>
      </c>
      <c r="J3865" s="8">
        <v>1441552305</v>
      </c>
      <c r="K3865" t="b">
        <v>0</v>
      </c>
      <c r="L3865">
        <v>0</v>
      </c>
      <c r="M3865" t="b">
        <v>0</v>
      </c>
      <c r="N3865" s="5" t="e">
        <f>Table1[[#This Row],[pledged]]/Table1[[#This Row],[backers_count]]</f>
        <v>#DIV/0!</v>
      </c>
      <c r="O3865" s="1">
        <f t="shared" si="182"/>
        <v>0</v>
      </c>
      <c r="P3865" s="5" t="s">
        <v>8270</v>
      </c>
      <c r="Q3865" s="1" t="s">
        <v>8318</v>
      </c>
      <c r="R3865" s="1" t="s">
        <v>8319</v>
      </c>
      <c r="S3865" s="9">
        <f t="shared" si="180"/>
        <v>42253.633159722223</v>
      </c>
      <c r="T3865" s="11">
        <f t="shared" si="181"/>
        <v>42313.674826388888</v>
      </c>
      <c r="U3865" s="12" t="str">
        <f>TEXT(Table1[[#This Row],[Date Created Conversion (Launched at)]],"mmmm")</f>
        <v>September</v>
      </c>
      <c r="V3865" s="12">
        <f>YEAR(Table1[[#This Row],[Date Created Conversion (Launched at)]])</f>
        <v>2015</v>
      </c>
    </row>
    <row r="3866" spans="1:22" ht="43" x14ac:dyDescent="0.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 s="8">
        <v>1447799054</v>
      </c>
      <c r="J3866" s="8">
        <v>1445203454</v>
      </c>
      <c r="K3866" t="b">
        <v>0</v>
      </c>
      <c r="L3866">
        <v>3</v>
      </c>
      <c r="M3866" t="b">
        <v>0</v>
      </c>
      <c r="N3866" s="5">
        <f>Table1[[#This Row],[pledged]]/Table1[[#This Row],[backers_count]]</f>
        <v>20</v>
      </c>
      <c r="O3866" s="1">
        <f t="shared" si="182"/>
        <v>1</v>
      </c>
      <c r="P3866" s="5" t="s">
        <v>8270</v>
      </c>
      <c r="Q3866" s="1" t="s">
        <v>8318</v>
      </c>
      <c r="R3866" s="1" t="s">
        <v>8319</v>
      </c>
      <c r="S3866" s="9">
        <f t="shared" si="180"/>
        <v>42295.891828703709</v>
      </c>
      <c r="T3866" s="11">
        <f t="shared" si="181"/>
        <v>42325.933495370366</v>
      </c>
      <c r="U3866" s="12" t="str">
        <f>TEXT(Table1[[#This Row],[Date Created Conversion (Launched at)]],"mmmm")</f>
        <v>October</v>
      </c>
      <c r="V3866" s="12">
        <f>YEAR(Table1[[#This Row],[Date Created Conversion (Launched at)]])</f>
        <v>2015</v>
      </c>
    </row>
    <row r="3867" spans="1:22" ht="43" x14ac:dyDescent="0.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 s="8">
        <v>1409376600</v>
      </c>
      <c r="J3867" s="8">
        <v>1405957098</v>
      </c>
      <c r="K3867" t="b">
        <v>0</v>
      </c>
      <c r="L3867">
        <v>14</v>
      </c>
      <c r="M3867" t="b">
        <v>0</v>
      </c>
      <c r="N3867" s="5">
        <f>Table1[[#This Row],[pledged]]/Table1[[#This Row],[backers_count]]</f>
        <v>46.428571428571431</v>
      </c>
      <c r="O3867" s="1">
        <f t="shared" si="182"/>
        <v>27</v>
      </c>
      <c r="P3867" s="5" t="s">
        <v>8270</v>
      </c>
      <c r="Q3867" s="1" t="s">
        <v>8318</v>
      </c>
      <c r="R3867" s="1" t="s">
        <v>8319</v>
      </c>
      <c r="S3867" s="9">
        <f t="shared" si="180"/>
        <v>41841.651597222226</v>
      </c>
      <c r="T3867" s="11">
        <f t="shared" si="181"/>
        <v>41881.229166666664</v>
      </c>
      <c r="U3867" s="12" t="str">
        <f>TEXT(Table1[[#This Row],[Date Created Conversion (Launched at)]],"mmmm")</f>
        <v>July</v>
      </c>
      <c r="V3867" s="12">
        <f>YEAR(Table1[[#This Row],[Date Created Conversion (Launched at)]])</f>
        <v>2014</v>
      </c>
    </row>
    <row r="3868" spans="1:22" ht="28.7" x14ac:dyDescent="0.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 s="8">
        <v>1458703740</v>
      </c>
      <c r="J3868" s="8">
        <v>1454453021</v>
      </c>
      <c r="K3868" t="b">
        <v>0</v>
      </c>
      <c r="L3868">
        <v>2</v>
      </c>
      <c r="M3868" t="b">
        <v>0</v>
      </c>
      <c r="N3868" s="5">
        <f>Table1[[#This Row],[pledged]]/Table1[[#This Row],[backers_count]]</f>
        <v>5.5</v>
      </c>
      <c r="O3868" s="1">
        <f t="shared" si="182"/>
        <v>1</v>
      </c>
      <c r="P3868" s="5" t="s">
        <v>8270</v>
      </c>
      <c r="Q3868" s="1" t="s">
        <v>8318</v>
      </c>
      <c r="R3868" s="1" t="s">
        <v>8319</v>
      </c>
      <c r="S3868" s="9">
        <f t="shared" si="180"/>
        <v>42402.947002314817</v>
      </c>
      <c r="T3868" s="11">
        <f t="shared" si="181"/>
        <v>42452.145138888889</v>
      </c>
      <c r="U3868" s="12" t="str">
        <f>TEXT(Table1[[#This Row],[Date Created Conversion (Launched at)]],"mmmm")</f>
        <v>February</v>
      </c>
      <c r="V3868" s="12">
        <f>YEAR(Table1[[#This Row],[Date Created Conversion (Launched at)]])</f>
        <v>2016</v>
      </c>
    </row>
    <row r="3869" spans="1:22" ht="43" x14ac:dyDescent="0.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 s="8">
        <v>1466278339</v>
      </c>
      <c r="J3869" s="8">
        <v>1463686339</v>
      </c>
      <c r="K3869" t="b">
        <v>0</v>
      </c>
      <c r="L3869">
        <v>5</v>
      </c>
      <c r="M3869" t="b">
        <v>0</v>
      </c>
      <c r="N3869" s="5">
        <f>Table1[[#This Row],[pledged]]/Table1[[#This Row],[backers_count]]</f>
        <v>50.2</v>
      </c>
      <c r="O3869" s="1">
        <f t="shared" si="182"/>
        <v>13</v>
      </c>
      <c r="P3869" s="5" t="s">
        <v>8270</v>
      </c>
      <c r="Q3869" s="1" t="s">
        <v>8318</v>
      </c>
      <c r="R3869" s="1" t="s">
        <v>8319</v>
      </c>
      <c r="S3869" s="9">
        <f t="shared" si="180"/>
        <v>42509.814108796301</v>
      </c>
      <c r="T3869" s="11">
        <f t="shared" si="181"/>
        <v>42539.814108796301</v>
      </c>
      <c r="U3869" s="12" t="str">
        <f>TEXT(Table1[[#This Row],[Date Created Conversion (Launched at)]],"mmmm")</f>
        <v>May</v>
      </c>
      <c r="V3869" s="12">
        <f>YEAR(Table1[[#This Row],[Date Created Conversion (Launched at)]])</f>
        <v>2016</v>
      </c>
    </row>
    <row r="3870" spans="1:22" x14ac:dyDescent="0.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 s="8">
        <v>1410191405</v>
      </c>
      <c r="J3870" s="8">
        <v>1408031405</v>
      </c>
      <c r="K3870" t="b">
        <v>0</v>
      </c>
      <c r="L3870">
        <v>1</v>
      </c>
      <c r="M3870" t="b">
        <v>0</v>
      </c>
      <c r="N3870" s="5">
        <f>Table1[[#This Row],[pledged]]/Table1[[#This Row],[backers_count]]</f>
        <v>10</v>
      </c>
      <c r="O3870" s="1">
        <f t="shared" si="182"/>
        <v>0</v>
      </c>
      <c r="P3870" s="5" t="s">
        <v>8304</v>
      </c>
      <c r="Q3870" s="1" t="s">
        <v>8318</v>
      </c>
      <c r="R3870" s="1" t="s">
        <v>8360</v>
      </c>
      <c r="S3870" s="9">
        <f t="shared" si="180"/>
        <v>41865.659780092596</v>
      </c>
      <c r="T3870" s="11">
        <f t="shared" si="181"/>
        <v>41890.659780092596</v>
      </c>
      <c r="U3870" s="12" t="str">
        <f>TEXT(Table1[[#This Row],[Date Created Conversion (Launched at)]],"mmmm")</f>
        <v>August</v>
      </c>
      <c r="V3870" s="12">
        <f>YEAR(Table1[[#This Row],[Date Created Conversion (Launched at)]])</f>
        <v>2014</v>
      </c>
    </row>
    <row r="3871" spans="1:22" ht="28.7" x14ac:dyDescent="0.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 s="8">
        <v>1426302660</v>
      </c>
      <c r="J3871" s="8">
        <v>1423761792</v>
      </c>
      <c r="K3871" t="b">
        <v>0</v>
      </c>
      <c r="L3871">
        <v>15</v>
      </c>
      <c r="M3871" t="b">
        <v>0</v>
      </c>
      <c r="N3871" s="5">
        <f>Table1[[#This Row],[pledged]]/Table1[[#This Row],[backers_count]]</f>
        <v>30.133333333333333</v>
      </c>
      <c r="O3871" s="1">
        <f t="shared" si="182"/>
        <v>3</v>
      </c>
      <c r="P3871" s="5" t="s">
        <v>8304</v>
      </c>
      <c r="Q3871" s="1" t="s">
        <v>8318</v>
      </c>
      <c r="R3871" s="1" t="s">
        <v>8360</v>
      </c>
      <c r="S3871" s="9">
        <f t="shared" si="180"/>
        <v>42047.724444444444</v>
      </c>
      <c r="T3871" s="11">
        <f t="shared" si="181"/>
        <v>42077.132638888885</v>
      </c>
      <c r="U3871" s="12" t="str">
        <f>TEXT(Table1[[#This Row],[Date Created Conversion (Launched at)]],"mmmm")</f>
        <v>February</v>
      </c>
      <c r="V3871" s="12">
        <f>YEAR(Table1[[#This Row],[Date Created Conversion (Launched at)]])</f>
        <v>2015</v>
      </c>
    </row>
    <row r="3872" spans="1:22" ht="43" x14ac:dyDescent="0.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 s="8">
        <v>1404360478</v>
      </c>
      <c r="J3872" s="8">
        <v>1401768478</v>
      </c>
      <c r="K3872" t="b">
        <v>0</v>
      </c>
      <c r="L3872">
        <v>10</v>
      </c>
      <c r="M3872" t="b">
        <v>0</v>
      </c>
      <c r="N3872" s="5">
        <f>Table1[[#This Row],[pledged]]/Table1[[#This Row],[backers_count]]</f>
        <v>150</v>
      </c>
      <c r="O3872" s="1">
        <f t="shared" si="182"/>
        <v>15</v>
      </c>
      <c r="P3872" s="5" t="s">
        <v>8304</v>
      </c>
      <c r="Q3872" s="1" t="s">
        <v>8318</v>
      </c>
      <c r="R3872" s="1" t="s">
        <v>8360</v>
      </c>
      <c r="S3872" s="9">
        <f t="shared" si="180"/>
        <v>41793.172199074077</v>
      </c>
      <c r="T3872" s="11">
        <f t="shared" si="181"/>
        <v>41823.172199074077</v>
      </c>
      <c r="U3872" s="12" t="str">
        <f>TEXT(Table1[[#This Row],[Date Created Conversion (Launched at)]],"mmmm")</f>
        <v>June</v>
      </c>
      <c r="V3872" s="12">
        <f>YEAR(Table1[[#This Row],[Date Created Conversion (Launched at)]])</f>
        <v>2014</v>
      </c>
    </row>
    <row r="3873" spans="1:22" ht="28.7" x14ac:dyDescent="0.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 s="8">
        <v>1490809450</v>
      </c>
      <c r="J3873" s="8">
        <v>1485629050</v>
      </c>
      <c r="K3873" t="b">
        <v>0</v>
      </c>
      <c r="L3873">
        <v>3</v>
      </c>
      <c r="M3873" t="b">
        <v>0</v>
      </c>
      <c r="N3873" s="5">
        <f>Table1[[#This Row],[pledged]]/Table1[[#This Row],[backers_count]]</f>
        <v>13.333333333333334</v>
      </c>
      <c r="O3873" s="1">
        <f t="shared" si="182"/>
        <v>3</v>
      </c>
      <c r="P3873" s="5" t="s">
        <v>8304</v>
      </c>
      <c r="Q3873" s="1" t="s">
        <v>8318</v>
      </c>
      <c r="R3873" s="1" t="s">
        <v>8360</v>
      </c>
      <c r="S3873" s="9">
        <f t="shared" si="180"/>
        <v>42763.780671296292</v>
      </c>
      <c r="T3873" s="11">
        <f t="shared" si="181"/>
        <v>42823.739004629635</v>
      </c>
      <c r="U3873" s="12" t="str">
        <f>TEXT(Table1[[#This Row],[Date Created Conversion (Launched at)]],"mmmm")</f>
        <v>January</v>
      </c>
      <c r="V3873" s="12">
        <f>YEAR(Table1[[#This Row],[Date Created Conversion (Launched at)]])</f>
        <v>2017</v>
      </c>
    </row>
    <row r="3874" spans="1:22" ht="43" x14ac:dyDescent="0.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 s="8">
        <v>1439522996</v>
      </c>
      <c r="J3874" s="8">
        <v>1435202996</v>
      </c>
      <c r="K3874" t="b">
        <v>0</v>
      </c>
      <c r="L3874">
        <v>0</v>
      </c>
      <c r="M3874" t="b">
        <v>0</v>
      </c>
      <c r="N3874" s="5" t="e">
        <f>Table1[[#This Row],[pledged]]/Table1[[#This Row],[backers_count]]</f>
        <v>#DIV/0!</v>
      </c>
      <c r="O3874" s="1">
        <f t="shared" si="182"/>
        <v>0</v>
      </c>
      <c r="P3874" s="5" t="s">
        <v>8304</v>
      </c>
      <c r="Q3874" s="1" t="s">
        <v>8318</v>
      </c>
      <c r="R3874" s="1" t="s">
        <v>8360</v>
      </c>
      <c r="S3874" s="9">
        <f t="shared" si="180"/>
        <v>42180.145787037036</v>
      </c>
      <c r="T3874" s="11">
        <f t="shared" si="181"/>
        <v>42230.145787037036</v>
      </c>
      <c r="U3874" s="12" t="str">
        <f>TEXT(Table1[[#This Row],[Date Created Conversion (Launched at)]],"mmmm")</f>
        <v>June</v>
      </c>
      <c r="V3874" s="12">
        <f>YEAR(Table1[[#This Row],[Date Created Conversion (Launched at)]])</f>
        <v>2015</v>
      </c>
    </row>
    <row r="3875" spans="1:22" ht="43" x14ac:dyDescent="0.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 s="8">
        <v>1444322535</v>
      </c>
      <c r="J3875" s="8">
        <v>1441730535</v>
      </c>
      <c r="K3875" t="b">
        <v>0</v>
      </c>
      <c r="L3875">
        <v>0</v>
      </c>
      <c r="M3875" t="b">
        <v>0</v>
      </c>
      <c r="N3875" s="5" t="e">
        <f>Table1[[#This Row],[pledged]]/Table1[[#This Row],[backers_count]]</f>
        <v>#DIV/0!</v>
      </c>
      <c r="O3875" s="1">
        <f t="shared" si="182"/>
        <v>0</v>
      </c>
      <c r="P3875" s="5" t="s">
        <v>8304</v>
      </c>
      <c r="Q3875" s="1" t="s">
        <v>8318</v>
      </c>
      <c r="R3875" s="1" t="s">
        <v>8360</v>
      </c>
      <c r="S3875" s="9">
        <f t="shared" si="180"/>
        <v>42255.696006944447</v>
      </c>
      <c r="T3875" s="11">
        <f t="shared" si="181"/>
        <v>42285.696006944447</v>
      </c>
      <c r="U3875" s="12" t="str">
        <f>TEXT(Table1[[#This Row],[Date Created Conversion (Launched at)]],"mmmm")</f>
        <v>September</v>
      </c>
      <c r="V3875" s="12">
        <f>YEAR(Table1[[#This Row],[Date Created Conversion (Launched at)]])</f>
        <v>2015</v>
      </c>
    </row>
    <row r="3876" spans="1:22" ht="43" x14ac:dyDescent="0.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 s="8">
        <v>1422061200</v>
      </c>
      <c r="J3876" s="8">
        <v>1420244622</v>
      </c>
      <c r="K3876" t="b">
        <v>0</v>
      </c>
      <c r="L3876">
        <v>0</v>
      </c>
      <c r="M3876" t="b">
        <v>0</v>
      </c>
      <c r="N3876" s="5" t="e">
        <f>Table1[[#This Row],[pledged]]/Table1[[#This Row],[backers_count]]</f>
        <v>#DIV/0!</v>
      </c>
      <c r="O3876" s="1">
        <f t="shared" si="182"/>
        <v>0</v>
      </c>
      <c r="P3876" s="5" t="s">
        <v>8304</v>
      </c>
      <c r="Q3876" s="1" t="s">
        <v>8318</v>
      </c>
      <c r="R3876" s="1" t="s">
        <v>8360</v>
      </c>
      <c r="S3876" s="9">
        <f t="shared" si="180"/>
        <v>42007.016458333332</v>
      </c>
      <c r="T3876" s="11">
        <f t="shared" si="181"/>
        <v>42028.041666666672</v>
      </c>
      <c r="U3876" s="12" t="str">
        <f>TEXT(Table1[[#This Row],[Date Created Conversion (Launched at)]],"mmmm")</f>
        <v>January</v>
      </c>
      <c r="V3876" s="12">
        <f>YEAR(Table1[[#This Row],[Date Created Conversion (Launched at)]])</f>
        <v>2015</v>
      </c>
    </row>
    <row r="3877" spans="1:22" ht="43" x14ac:dyDescent="0.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 s="8">
        <v>1472896800</v>
      </c>
      <c r="J3877" s="8">
        <v>1472804365</v>
      </c>
      <c r="K3877" t="b">
        <v>0</v>
      </c>
      <c r="L3877">
        <v>0</v>
      </c>
      <c r="M3877" t="b">
        <v>0</v>
      </c>
      <c r="N3877" s="5" t="e">
        <f>Table1[[#This Row],[pledged]]/Table1[[#This Row],[backers_count]]</f>
        <v>#DIV/0!</v>
      </c>
      <c r="O3877" s="1">
        <f t="shared" si="182"/>
        <v>0</v>
      </c>
      <c r="P3877" s="5" t="s">
        <v>8304</v>
      </c>
      <c r="Q3877" s="1" t="s">
        <v>8318</v>
      </c>
      <c r="R3877" s="1" t="s">
        <v>8360</v>
      </c>
      <c r="S3877" s="9">
        <f t="shared" si="180"/>
        <v>42615.346817129626</v>
      </c>
      <c r="T3877" s="11">
        <f t="shared" si="181"/>
        <v>42616.416666666672</v>
      </c>
      <c r="U3877" s="12" t="str">
        <f>TEXT(Table1[[#This Row],[Date Created Conversion (Launched at)]],"mmmm")</f>
        <v>September</v>
      </c>
      <c r="V3877" s="12">
        <f>YEAR(Table1[[#This Row],[Date Created Conversion (Launched at)]])</f>
        <v>2016</v>
      </c>
    </row>
    <row r="3878" spans="1:22" ht="43" x14ac:dyDescent="0.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 s="8">
        <v>1454425128</v>
      </c>
      <c r="J3878" s="8">
        <v>1451833128</v>
      </c>
      <c r="K3878" t="b">
        <v>0</v>
      </c>
      <c r="L3878">
        <v>46</v>
      </c>
      <c r="M3878" t="b">
        <v>0</v>
      </c>
      <c r="N3878" s="5">
        <f>Table1[[#This Row],[pledged]]/Table1[[#This Row],[backers_count]]</f>
        <v>44.760869565217391</v>
      </c>
      <c r="O3878" s="1">
        <f t="shared" si="182"/>
        <v>53</v>
      </c>
      <c r="P3878" s="5" t="s">
        <v>8304</v>
      </c>
      <c r="Q3878" s="1" t="s">
        <v>8318</v>
      </c>
      <c r="R3878" s="1" t="s">
        <v>8360</v>
      </c>
      <c r="S3878" s="9">
        <f t="shared" si="180"/>
        <v>42372.624166666668</v>
      </c>
      <c r="T3878" s="11">
        <f t="shared" si="181"/>
        <v>42402.624166666668</v>
      </c>
      <c r="U3878" s="12" t="str">
        <f>TEXT(Table1[[#This Row],[Date Created Conversion (Launched at)]],"mmmm")</f>
        <v>January</v>
      </c>
      <c r="V3878" s="12">
        <f>YEAR(Table1[[#This Row],[Date Created Conversion (Launched at)]])</f>
        <v>2016</v>
      </c>
    </row>
    <row r="3879" spans="1:22" ht="43" x14ac:dyDescent="0.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 s="8">
        <v>1481213752</v>
      </c>
      <c r="J3879" s="8">
        <v>1478621752</v>
      </c>
      <c r="K3879" t="b">
        <v>0</v>
      </c>
      <c r="L3879">
        <v>14</v>
      </c>
      <c r="M3879" t="b">
        <v>0</v>
      </c>
      <c r="N3879" s="5">
        <f>Table1[[#This Row],[pledged]]/Table1[[#This Row],[backers_count]]</f>
        <v>88.642857142857139</v>
      </c>
      <c r="O3879" s="1">
        <f t="shared" si="182"/>
        <v>5</v>
      </c>
      <c r="P3879" s="5" t="s">
        <v>8304</v>
      </c>
      <c r="Q3879" s="1" t="s">
        <v>8318</v>
      </c>
      <c r="R3879" s="1" t="s">
        <v>8360</v>
      </c>
      <c r="S3879" s="9">
        <f t="shared" si="180"/>
        <v>42682.67768518519</v>
      </c>
      <c r="T3879" s="11">
        <f t="shared" si="181"/>
        <v>42712.67768518519</v>
      </c>
      <c r="U3879" s="12" t="str">
        <f>TEXT(Table1[[#This Row],[Date Created Conversion (Launched at)]],"mmmm")</f>
        <v>November</v>
      </c>
      <c r="V3879" s="12">
        <f>YEAR(Table1[[#This Row],[Date Created Conversion (Launched at)]])</f>
        <v>2016</v>
      </c>
    </row>
    <row r="3880" spans="1:22" ht="43" x14ac:dyDescent="0.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 s="8">
        <v>1435636740</v>
      </c>
      <c r="J3880" s="8">
        <v>1433014746</v>
      </c>
      <c r="K3880" t="b">
        <v>0</v>
      </c>
      <c r="L3880">
        <v>1</v>
      </c>
      <c r="M3880" t="b">
        <v>0</v>
      </c>
      <c r="N3880" s="5">
        <f>Table1[[#This Row],[pledged]]/Table1[[#This Row],[backers_count]]</f>
        <v>10</v>
      </c>
      <c r="O3880" s="1">
        <f t="shared" si="182"/>
        <v>0</v>
      </c>
      <c r="P3880" s="5" t="s">
        <v>8304</v>
      </c>
      <c r="Q3880" s="1" t="s">
        <v>8318</v>
      </c>
      <c r="R3880" s="1" t="s">
        <v>8360</v>
      </c>
      <c r="S3880" s="9">
        <f t="shared" si="180"/>
        <v>42154.818819444445</v>
      </c>
      <c r="T3880" s="11">
        <f t="shared" si="181"/>
        <v>42185.165972222225</v>
      </c>
      <c r="U3880" s="12" t="str">
        <f>TEXT(Table1[[#This Row],[Date Created Conversion (Launched at)]],"mmmm")</f>
        <v>May</v>
      </c>
      <c r="V3880" s="12">
        <f>YEAR(Table1[[#This Row],[Date Created Conversion (Launched at)]])</f>
        <v>2015</v>
      </c>
    </row>
    <row r="3881" spans="1:22" ht="43" x14ac:dyDescent="0.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 s="8">
        <v>1422218396</v>
      </c>
      <c r="J3881" s="8">
        <v>1419626396</v>
      </c>
      <c r="K3881" t="b">
        <v>0</v>
      </c>
      <c r="L3881">
        <v>0</v>
      </c>
      <c r="M3881" t="b">
        <v>0</v>
      </c>
      <c r="N3881" s="5" t="e">
        <f>Table1[[#This Row],[pledged]]/Table1[[#This Row],[backers_count]]</f>
        <v>#DIV/0!</v>
      </c>
      <c r="O3881" s="1">
        <f t="shared" si="182"/>
        <v>0</v>
      </c>
      <c r="P3881" s="5" t="s">
        <v>8304</v>
      </c>
      <c r="Q3881" s="1" t="s">
        <v>8318</v>
      </c>
      <c r="R3881" s="1" t="s">
        <v>8360</v>
      </c>
      <c r="S3881" s="9">
        <f t="shared" si="180"/>
        <v>41999.861064814817</v>
      </c>
      <c r="T3881" s="11">
        <f t="shared" si="181"/>
        <v>42029.861064814817</v>
      </c>
      <c r="U3881" s="12" t="str">
        <f>TEXT(Table1[[#This Row],[Date Created Conversion (Launched at)]],"mmmm")</f>
        <v>December</v>
      </c>
      <c r="V3881" s="12">
        <f>YEAR(Table1[[#This Row],[Date Created Conversion (Launched at)]])</f>
        <v>2014</v>
      </c>
    </row>
    <row r="3882" spans="1:22" ht="43" x14ac:dyDescent="0.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 s="8">
        <v>1406761200</v>
      </c>
      <c r="J3882" s="8">
        <v>1403724820</v>
      </c>
      <c r="K3882" t="b">
        <v>0</v>
      </c>
      <c r="L3882">
        <v>17</v>
      </c>
      <c r="M3882" t="b">
        <v>0</v>
      </c>
      <c r="N3882" s="5">
        <f>Table1[[#This Row],[pledged]]/Table1[[#This Row],[backers_count]]</f>
        <v>57.647058823529413</v>
      </c>
      <c r="O3882" s="1">
        <f t="shared" si="182"/>
        <v>13</v>
      </c>
      <c r="P3882" s="5" t="s">
        <v>8304</v>
      </c>
      <c r="Q3882" s="1" t="s">
        <v>8318</v>
      </c>
      <c r="R3882" s="1" t="s">
        <v>8360</v>
      </c>
      <c r="S3882" s="9">
        <f t="shared" si="180"/>
        <v>41815.815046296295</v>
      </c>
      <c r="T3882" s="11">
        <f t="shared" si="181"/>
        <v>41850.958333333336</v>
      </c>
      <c r="U3882" s="12" t="str">
        <f>TEXT(Table1[[#This Row],[Date Created Conversion (Launched at)]],"mmmm")</f>
        <v>June</v>
      </c>
      <c r="V3882" s="12">
        <f>YEAR(Table1[[#This Row],[Date Created Conversion (Launched at)]])</f>
        <v>2014</v>
      </c>
    </row>
    <row r="3883" spans="1:22" ht="28.7" x14ac:dyDescent="0.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 s="8">
        <v>1487550399</v>
      </c>
      <c r="J3883" s="8">
        <v>1484958399</v>
      </c>
      <c r="K3883" t="b">
        <v>0</v>
      </c>
      <c r="L3883">
        <v>1</v>
      </c>
      <c r="M3883" t="b">
        <v>0</v>
      </c>
      <c r="N3883" s="5">
        <f>Table1[[#This Row],[pledged]]/Table1[[#This Row],[backers_count]]</f>
        <v>25</v>
      </c>
      <c r="O3883" s="1">
        <f t="shared" si="182"/>
        <v>5</v>
      </c>
      <c r="P3883" s="5" t="s">
        <v>8304</v>
      </c>
      <c r="Q3883" s="1" t="s">
        <v>8318</v>
      </c>
      <c r="R3883" s="1" t="s">
        <v>8360</v>
      </c>
      <c r="S3883" s="9">
        <f t="shared" si="180"/>
        <v>42756.018506944441</v>
      </c>
      <c r="T3883" s="11">
        <f t="shared" si="181"/>
        <v>42786.018506944441</v>
      </c>
      <c r="U3883" s="12" t="str">
        <f>TEXT(Table1[[#This Row],[Date Created Conversion (Launched at)]],"mmmm")</f>
        <v>January</v>
      </c>
      <c r="V3883" s="12">
        <f>YEAR(Table1[[#This Row],[Date Created Conversion (Launched at)]])</f>
        <v>2017</v>
      </c>
    </row>
    <row r="3884" spans="1:22" ht="43" x14ac:dyDescent="0.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 s="8">
        <v>1454281380</v>
      </c>
      <c r="J3884" s="8">
        <v>1451950570</v>
      </c>
      <c r="K3884" t="b">
        <v>0</v>
      </c>
      <c r="L3884">
        <v>0</v>
      </c>
      <c r="M3884" t="b">
        <v>0</v>
      </c>
      <c r="N3884" s="5" t="e">
        <f>Table1[[#This Row],[pledged]]/Table1[[#This Row],[backers_count]]</f>
        <v>#DIV/0!</v>
      </c>
      <c r="O3884" s="1">
        <f t="shared" si="182"/>
        <v>0</v>
      </c>
      <c r="P3884" s="5" t="s">
        <v>8304</v>
      </c>
      <c r="Q3884" s="1" t="s">
        <v>8318</v>
      </c>
      <c r="R3884" s="1" t="s">
        <v>8360</v>
      </c>
      <c r="S3884" s="9">
        <f t="shared" si="180"/>
        <v>42373.983449074076</v>
      </c>
      <c r="T3884" s="11">
        <f t="shared" si="181"/>
        <v>42400.960416666669</v>
      </c>
      <c r="U3884" s="12" t="str">
        <f>TEXT(Table1[[#This Row],[Date Created Conversion (Launched at)]],"mmmm")</f>
        <v>January</v>
      </c>
      <c r="V3884" s="12">
        <f>YEAR(Table1[[#This Row],[Date Created Conversion (Launched at)]])</f>
        <v>2016</v>
      </c>
    </row>
    <row r="3885" spans="1:22" ht="57.35" x14ac:dyDescent="0.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 s="8">
        <v>1409668069</v>
      </c>
      <c r="J3885" s="8">
        <v>1407076069</v>
      </c>
      <c r="K3885" t="b">
        <v>0</v>
      </c>
      <c r="L3885">
        <v>0</v>
      </c>
      <c r="M3885" t="b">
        <v>0</v>
      </c>
      <c r="N3885" s="5" t="e">
        <f>Table1[[#This Row],[pledged]]/Table1[[#This Row],[backers_count]]</f>
        <v>#DIV/0!</v>
      </c>
      <c r="O3885" s="1">
        <f t="shared" si="182"/>
        <v>0</v>
      </c>
      <c r="P3885" s="5" t="s">
        <v>8304</v>
      </c>
      <c r="Q3885" s="1" t="s">
        <v>8318</v>
      </c>
      <c r="R3885" s="1" t="s">
        <v>8360</v>
      </c>
      <c r="S3885" s="9">
        <f t="shared" si="180"/>
        <v>41854.602650462963</v>
      </c>
      <c r="T3885" s="11">
        <f t="shared" si="181"/>
        <v>41884.602650462963</v>
      </c>
      <c r="U3885" s="12" t="str">
        <f>TEXT(Table1[[#This Row],[Date Created Conversion (Launched at)]],"mmmm")</f>
        <v>August</v>
      </c>
      <c r="V3885" s="12">
        <f>YEAR(Table1[[#This Row],[Date Created Conversion (Launched at)]])</f>
        <v>2014</v>
      </c>
    </row>
    <row r="3886" spans="1:22" ht="43" x14ac:dyDescent="0.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 s="8">
        <v>1427479192</v>
      </c>
      <c r="J3886" s="8">
        <v>1425322792</v>
      </c>
      <c r="K3886" t="b">
        <v>0</v>
      </c>
      <c r="L3886">
        <v>0</v>
      </c>
      <c r="M3886" t="b">
        <v>0</v>
      </c>
      <c r="N3886" s="5" t="e">
        <f>Table1[[#This Row],[pledged]]/Table1[[#This Row],[backers_count]]</f>
        <v>#DIV/0!</v>
      </c>
      <c r="O3886" s="1">
        <f t="shared" si="182"/>
        <v>0</v>
      </c>
      <c r="P3886" s="5" t="s">
        <v>8304</v>
      </c>
      <c r="Q3886" s="1" t="s">
        <v>8318</v>
      </c>
      <c r="R3886" s="1" t="s">
        <v>8360</v>
      </c>
      <c r="S3886" s="9">
        <f t="shared" si="180"/>
        <v>42065.791574074072</v>
      </c>
      <c r="T3886" s="11">
        <f t="shared" si="181"/>
        <v>42090.749907407408</v>
      </c>
      <c r="U3886" s="12" t="str">
        <f>TEXT(Table1[[#This Row],[Date Created Conversion (Launched at)]],"mmmm")</f>
        <v>March</v>
      </c>
      <c r="V3886" s="12">
        <f>YEAR(Table1[[#This Row],[Date Created Conversion (Launched at)]])</f>
        <v>2015</v>
      </c>
    </row>
    <row r="3887" spans="1:22" ht="43" x14ac:dyDescent="0.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 s="8">
        <v>1462834191</v>
      </c>
      <c r="J3887" s="8">
        <v>1460242191</v>
      </c>
      <c r="K3887" t="b">
        <v>0</v>
      </c>
      <c r="L3887">
        <v>0</v>
      </c>
      <c r="M3887" t="b">
        <v>0</v>
      </c>
      <c r="N3887" s="5" t="e">
        <f>Table1[[#This Row],[pledged]]/Table1[[#This Row],[backers_count]]</f>
        <v>#DIV/0!</v>
      </c>
      <c r="O3887" s="1">
        <f t="shared" si="182"/>
        <v>0</v>
      </c>
      <c r="P3887" s="5" t="s">
        <v>8304</v>
      </c>
      <c r="Q3887" s="1" t="s">
        <v>8318</v>
      </c>
      <c r="R3887" s="1" t="s">
        <v>8360</v>
      </c>
      <c r="S3887" s="9">
        <f t="shared" si="180"/>
        <v>42469.951284722221</v>
      </c>
      <c r="T3887" s="11">
        <f t="shared" si="181"/>
        <v>42499.951284722221</v>
      </c>
      <c r="U3887" s="12" t="str">
        <f>TEXT(Table1[[#This Row],[Date Created Conversion (Launched at)]],"mmmm")</f>
        <v>April</v>
      </c>
      <c r="V3887" s="12">
        <f>YEAR(Table1[[#This Row],[Date Created Conversion (Launched at)]])</f>
        <v>2016</v>
      </c>
    </row>
    <row r="3888" spans="1:22" x14ac:dyDescent="0.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 s="8">
        <v>1418275702</v>
      </c>
      <c r="J3888" s="8">
        <v>1415683702</v>
      </c>
      <c r="K3888" t="b">
        <v>0</v>
      </c>
      <c r="L3888">
        <v>0</v>
      </c>
      <c r="M3888" t="b">
        <v>0</v>
      </c>
      <c r="N3888" s="5" t="e">
        <f>Table1[[#This Row],[pledged]]/Table1[[#This Row],[backers_count]]</f>
        <v>#DIV/0!</v>
      </c>
      <c r="O3888" s="1">
        <f t="shared" si="182"/>
        <v>0</v>
      </c>
      <c r="P3888" s="5" t="s">
        <v>8304</v>
      </c>
      <c r="Q3888" s="1" t="s">
        <v>8318</v>
      </c>
      <c r="R3888" s="1" t="s">
        <v>8360</v>
      </c>
      <c r="S3888" s="9">
        <f t="shared" si="180"/>
        <v>41954.228032407409</v>
      </c>
      <c r="T3888" s="11">
        <f t="shared" si="181"/>
        <v>41984.228032407409</v>
      </c>
      <c r="U3888" s="12" t="str">
        <f>TEXT(Table1[[#This Row],[Date Created Conversion (Launched at)]],"mmmm")</f>
        <v>November</v>
      </c>
      <c r="V3888" s="12">
        <f>YEAR(Table1[[#This Row],[Date Created Conversion (Launched at)]])</f>
        <v>2014</v>
      </c>
    </row>
    <row r="3889" spans="1:22" ht="43" x14ac:dyDescent="0.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 s="8">
        <v>1430517600</v>
      </c>
      <c r="J3889" s="8">
        <v>1426538129</v>
      </c>
      <c r="K3889" t="b">
        <v>0</v>
      </c>
      <c r="L3889">
        <v>2</v>
      </c>
      <c r="M3889" t="b">
        <v>0</v>
      </c>
      <c r="N3889" s="5">
        <f>Table1[[#This Row],[pledged]]/Table1[[#This Row],[backers_count]]</f>
        <v>17.5</v>
      </c>
      <c r="O3889" s="1">
        <f t="shared" si="182"/>
        <v>2</v>
      </c>
      <c r="P3889" s="5" t="s">
        <v>8304</v>
      </c>
      <c r="Q3889" s="1" t="s">
        <v>8318</v>
      </c>
      <c r="R3889" s="1" t="s">
        <v>8360</v>
      </c>
      <c r="S3889" s="9">
        <f t="shared" si="180"/>
        <v>42079.857974537037</v>
      </c>
      <c r="T3889" s="11">
        <f t="shared" si="181"/>
        <v>42125.916666666672</v>
      </c>
      <c r="U3889" s="12" t="str">
        <f>TEXT(Table1[[#This Row],[Date Created Conversion (Launched at)]],"mmmm")</f>
        <v>March</v>
      </c>
      <c r="V3889" s="12">
        <f>YEAR(Table1[[#This Row],[Date Created Conversion (Launched at)]])</f>
        <v>2015</v>
      </c>
    </row>
    <row r="3890" spans="1:22" ht="43" x14ac:dyDescent="0.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 s="8">
        <v>1488114358</v>
      </c>
      <c r="J3890" s="8">
        <v>1485522358</v>
      </c>
      <c r="K3890" t="b">
        <v>0</v>
      </c>
      <c r="L3890">
        <v>14</v>
      </c>
      <c r="M3890" t="b">
        <v>0</v>
      </c>
      <c r="N3890" s="5">
        <f>Table1[[#This Row],[pledged]]/Table1[[#This Row],[backers_count]]</f>
        <v>38.714285714285715</v>
      </c>
      <c r="O3890" s="1">
        <f t="shared" si="182"/>
        <v>27</v>
      </c>
      <c r="P3890" s="5" t="s">
        <v>8270</v>
      </c>
      <c r="Q3890" s="1" t="s">
        <v>8318</v>
      </c>
      <c r="R3890" s="1" t="s">
        <v>8319</v>
      </c>
      <c r="S3890" s="9">
        <f t="shared" si="180"/>
        <v>42762.545810185184</v>
      </c>
      <c r="T3890" s="11">
        <f t="shared" si="181"/>
        <v>42792.545810185184</v>
      </c>
      <c r="U3890" s="12" t="str">
        <f>TEXT(Table1[[#This Row],[Date Created Conversion (Launched at)]],"mmmm")</f>
        <v>January</v>
      </c>
      <c r="V3890" s="12">
        <f>YEAR(Table1[[#This Row],[Date Created Conversion (Launched at)]])</f>
        <v>2017</v>
      </c>
    </row>
    <row r="3891" spans="1:22" ht="43" x14ac:dyDescent="0.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 s="8">
        <v>1420413960</v>
      </c>
      <c r="J3891" s="8">
        <v>1417651630</v>
      </c>
      <c r="K3891" t="b">
        <v>0</v>
      </c>
      <c r="L3891">
        <v>9</v>
      </c>
      <c r="M3891" t="b">
        <v>0</v>
      </c>
      <c r="N3891" s="5">
        <f>Table1[[#This Row],[pledged]]/Table1[[#This Row],[backers_count]]</f>
        <v>13.111111111111111</v>
      </c>
      <c r="O3891" s="1">
        <f t="shared" si="182"/>
        <v>1</v>
      </c>
      <c r="P3891" s="5" t="s">
        <v>8270</v>
      </c>
      <c r="Q3891" s="1" t="s">
        <v>8318</v>
      </c>
      <c r="R3891" s="1" t="s">
        <v>8319</v>
      </c>
      <c r="S3891" s="9">
        <f t="shared" si="180"/>
        <v>41977.004976851851</v>
      </c>
      <c r="T3891" s="11">
        <f t="shared" si="181"/>
        <v>42008.976388888885</v>
      </c>
      <c r="U3891" s="12" t="str">
        <f>TEXT(Table1[[#This Row],[Date Created Conversion (Launched at)]],"mmmm")</f>
        <v>December</v>
      </c>
      <c r="V3891" s="12">
        <f>YEAR(Table1[[#This Row],[Date Created Conversion (Launched at)]])</f>
        <v>2014</v>
      </c>
    </row>
    <row r="3892" spans="1:22" ht="43" x14ac:dyDescent="0.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 s="8">
        <v>1439662344</v>
      </c>
      <c r="J3892" s="8">
        <v>1434478344</v>
      </c>
      <c r="K3892" t="b">
        <v>0</v>
      </c>
      <c r="L3892">
        <v>8</v>
      </c>
      <c r="M3892" t="b">
        <v>0</v>
      </c>
      <c r="N3892" s="5">
        <f>Table1[[#This Row],[pledged]]/Table1[[#This Row],[backers_count]]</f>
        <v>315.5</v>
      </c>
      <c r="O3892" s="1">
        <f t="shared" si="182"/>
        <v>17</v>
      </c>
      <c r="P3892" s="5" t="s">
        <v>8270</v>
      </c>
      <c r="Q3892" s="1" t="s">
        <v>8318</v>
      </c>
      <c r="R3892" s="1" t="s">
        <v>8319</v>
      </c>
      <c r="S3892" s="9">
        <f t="shared" si="180"/>
        <v>42171.758611111116</v>
      </c>
      <c r="T3892" s="11">
        <f t="shared" si="181"/>
        <v>42231.758611111116</v>
      </c>
      <c r="U3892" s="12" t="str">
        <f>TEXT(Table1[[#This Row],[Date Created Conversion (Launched at)]],"mmmm")</f>
        <v>June</v>
      </c>
      <c r="V3892" s="12">
        <f>YEAR(Table1[[#This Row],[Date Created Conversion (Launched at)]])</f>
        <v>2015</v>
      </c>
    </row>
    <row r="3893" spans="1:22" ht="28.7" x14ac:dyDescent="0.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 s="8">
        <v>1427086740</v>
      </c>
      <c r="J3893" s="8">
        <v>1424488244</v>
      </c>
      <c r="K3893" t="b">
        <v>0</v>
      </c>
      <c r="L3893">
        <v>7</v>
      </c>
      <c r="M3893" t="b">
        <v>0</v>
      </c>
      <c r="N3893" s="5">
        <f>Table1[[#This Row],[pledged]]/Table1[[#This Row],[backers_count]]</f>
        <v>37.142857142857146</v>
      </c>
      <c r="O3893" s="1">
        <f t="shared" si="182"/>
        <v>33</v>
      </c>
      <c r="P3893" s="5" t="s">
        <v>8270</v>
      </c>
      <c r="Q3893" s="1" t="s">
        <v>8318</v>
      </c>
      <c r="R3893" s="1" t="s">
        <v>8319</v>
      </c>
      <c r="S3893" s="9">
        <f t="shared" si="180"/>
        <v>42056.1324537037</v>
      </c>
      <c r="T3893" s="11">
        <f t="shared" si="181"/>
        <v>42086.207638888889</v>
      </c>
      <c r="U3893" s="12" t="str">
        <f>TEXT(Table1[[#This Row],[Date Created Conversion (Launched at)]],"mmmm")</f>
        <v>February</v>
      </c>
      <c r="V3893" s="12">
        <f>YEAR(Table1[[#This Row],[Date Created Conversion (Launched at)]])</f>
        <v>2015</v>
      </c>
    </row>
    <row r="3894" spans="1:22" ht="43" x14ac:dyDescent="0.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 s="8">
        <v>1408863600</v>
      </c>
      <c r="J3894" s="8">
        <v>1408203557</v>
      </c>
      <c r="K3894" t="b">
        <v>0</v>
      </c>
      <c r="L3894">
        <v>0</v>
      </c>
      <c r="M3894" t="b">
        <v>0</v>
      </c>
      <c r="N3894" s="5" t="e">
        <f>Table1[[#This Row],[pledged]]/Table1[[#This Row],[backers_count]]</f>
        <v>#DIV/0!</v>
      </c>
      <c r="O3894" s="1">
        <f t="shared" si="182"/>
        <v>0</v>
      </c>
      <c r="P3894" s="5" t="s">
        <v>8270</v>
      </c>
      <c r="Q3894" s="1" t="s">
        <v>8318</v>
      </c>
      <c r="R3894" s="1" t="s">
        <v>8319</v>
      </c>
      <c r="S3894" s="9">
        <f t="shared" si="180"/>
        <v>41867.652280092589</v>
      </c>
      <c r="T3894" s="11">
        <f t="shared" si="181"/>
        <v>41875.291666666664</v>
      </c>
      <c r="U3894" s="12" t="str">
        <f>TEXT(Table1[[#This Row],[Date Created Conversion (Launched at)]],"mmmm")</f>
        <v>August</v>
      </c>
      <c r="V3894" s="12">
        <f>YEAR(Table1[[#This Row],[Date Created Conversion (Launched at)]])</f>
        <v>2014</v>
      </c>
    </row>
    <row r="3895" spans="1:22" ht="43" x14ac:dyDescent="0.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 s="8">
        <v>1404194400</v>
      </c>
      <c r="J3895" s="8">
        <v>1400600840</v>
      </c>
      <c r="K3895" t="b">
        <v>0</v>
      </c>
      <c r="L3895">
        <v>84</v>
      </c>
      <c r="M3895" t="b">
        <v>0</v>
      </c>
      <c r="N3895" s="5">
        <f>Table1[[#This Row],[pledged]]/Table1[[#This Row],[backers_count]]</f>
        <v>128.27380952380952</v>
      </c>
      <c r="O3895" s="1">
        <f t="shared" si="182"/>
        <v>22</v>
      </c>
      <c r="P3895" s="5" t="s">
        <v>8270</v>
      </c>
      <c r="Q3895" s="1" t="s">
        <v>8318</v>
      </c>
      <c r="R3895" s="1" t="s">
        <v>8319</v>
      </c>
      <c r="S3895" s="9">
        <f t="shared" si="180"/>
        <v>41779.657870370371</v>
      </c>
      <c r="T3895" s="11">
        <f t="shared" si="181"/>
        <v>41821.25</v>
      </c>
      <c r="U3895" s="12" t="str">
        <f>TEXT(Table1[[#This Row],[Date Created Conversion (Launched at)]],"mmmm")</f>
        <v>May</v>
      </c>
      <c r="V3895" s="12">
        <f>YEAR(Table1[[#This Row],[Date Created Conversion (Launched at)]])</f>
        <v>2014</v>
      </c>
    </row>
    <row r="3896" spans="1:22" ht="43" x14ac:dyDescent="0.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 s="8">
        <v>1481000340</v>
      </c>
      <c r="J3896" s="8">
        <v>1478386812</v>
      </c>
      <c r="K3896" t="b">
        <v>0</v>
      </c>
      <c r="L3896">
        <v>11</v>
      </c>
      <c r="M3896" t="b">
        <v>0</v>
      </c>
      <c r="N3896" s="5">
        <f>Table1[[#This Row],[pledged]]/Table1[[#This Row],[backers_count]]</f>
        <v>47.272727272727273</v>
      </c>
      <c r="O3896" s="1">
        <f t="shared" si="182"/>
        <v>3</v>
      </c>
      <c r="P3896" s="5" t="s">
        <v>8270</v>
      </c>
      <c r="Q3896" s="1" t="s">
        <v>8318</v>
      </c>
      <c r="R3896" s="1" t="s">
        <v>8319</v>
      </c>
      <c r="S3896" s="9">
        <f t="shared" si="180"/>
        <v>42679.958472222221</v>
      </c>
      <c r="T3896" s="11">
        <f t="shared" si="181"/>
        <v>42710.207638888889</v>
      </c>
      <c r="U3896" s="12" t="str">
        <f>TEXT(Table1[[#This Row],[Date Created Conversion (Launched at)]],"mmmm")</f>
        <v>November</v>
      </c>
      <c r="V3896" s="12">
        <f>YEAR(Table1[[#This Row],[Date Created Conversion (Launched at)]])</f>
        <v>2016</v>
      </c>
    </row>
    <row r="3897" spans="1:22" ht="43" x14ac:dyDescent="0.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 s="8">
        <v>1425103218</v>
      </c>
      <c r="J3897" s="8">
        <v>1422424818</v>
      </c>
      <c r="K3897" t="b">
        <v>0</v>
      </c>
      <c r="L3897">
        <v>1</v>
      </c>
      <c r="M3897" t="b">
        <v>0</v>
      </c>
      <c r="N3897" s="5">
        <f>Table1[[#This Row],[pledged]]/Table1[[#This Row],[backers_count]]</f>
        <v>50</v>
      </c>
      <c r="O3897" s="1">
        <f t="shared" si="182"/>
        <v>5</v>
      </c>
      <c r="P3897" s="5" t="s">
        <v>8270</v>
      </c>
      <c r="Q3897" s="1" t="s">
        <v>8318</v>
      </c>
      <c r="R3897" s="1" t="s">
        <v>8319</v>
      </c>
      <c r="S3897" s="9">
        <f t="shared" si="180"/>
        <v>42032.250208333338</v>
      </c>
      <c r="T3897" s="11">
        <f t="shared" si="181"/>
        <v>42063.250208333338</v>
      </c>
      <c r="U3897" s="12" t="str">
        <f>TEXT(Table1[[#This Row],[Date Created Conversion (Launched at)]],"mmmm")</f>
        <v>January</v>
      </c>
      <c r="V3897" s="12">
        <f>YEAR(Table1[[#This Row],[Date Created Conversion (Launched at)]])</f>
        <v>2015</v>
      </c>
    </row>
    <row r="3898" spans="1:22" ht="43" x14ac:dyDescent="0.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 s="8">
        <v>1402979778</v>
      </c>
      <c r="J3898" s="8">
        <v>1401770178</v>
      </c>
      <c r="K3898" t="b">
        <v>0</v>
      </c>
      <c r="L3898">
        <v>4</v>
      </c>
      <c r="M3898" t="b">
        <v>0</v>
      </c>
      <c r="N3898" s="5">
        <f>Table1[[#This Row],[pledged]]/Table1[[#This Row],[backers_count]]</f>
        <v>42.5</v>
      </c>
      <c r="O3898" s="1">
        <f t="shared" si="182"/>
        <v>11</v>
      </c>
      <c r="P3898" s="5" t="s">
        <v>8270</v>
      </c>
      <c r="Q3898" s="1" t="s">
        <v>8318</v>
      </c>
      <c r="R3898" s="1" t="s">
        <v>8319</v>
      </c>
      <c r="S3898" s="9">
        <f t="shared" si="180"/>
        <v>41793.191875000004</v>
      </c>
      <c r="T3898" s="11">
        <f t="shared" si="181"/>
        <v>41807.191875000004</v>
      </c>
      <c r="U3898" s="12" t="str">
        <f>TEXT(Table1[[#This Row],[Date Created Conversion (Launched at)]],"mmmm")</f>
        <v>June</v>
      </c>
      <c r="V3898" s="12">
        <f>YEAR(Table1[[#This Row],[Date Created Conversion (Launched at)]])</f>
        <v>2014</v>
      </c>
    </row>
    <row r="3899" spans="1:22" ht="43" x14ac:dyDescent="0.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 s="8">
        <v>1420750683</v>
      </c>
      <c r="J3899" s="8">
        <v>1418158683</v>
      </c>
      <c r="K3899" t="b">
        <v>0</v>
      </c>
      <c r="L3899">
        <v>10</v>
      </c>
      <c r="M3899" t="b">
        <v>0</v>
      </c>
      <c r="N3899" s="5">
        <f>Table1[[#This Row],[pledged]]/Table1[[#This Row],[backers_count]]</f>
        <v>44</v>
      </c>
      <c r="O3899" s="1">
        <f t="shared" si="182"/>
        <v>18</v>
      </c>
      <c r="P3899" s="5" t="s">
        <v>8270</v>
      </c>
      <c r="Q3899" s="1" t="s">
        <v>8318</v>
      </c>
      <c r="R3899" s="1" t="s">
        <v>8319</v>
      </c>
      <c r="S3899" s="9">
        <f t="shared" si="180"/>
        <v>41982.87364583333</v>
      </c>
      <c r="T3899" s="11">
        <f t="shared" si="181"/>
        <v>42012.87364583333</v>
      </c>
      <c r="U3899" s="12" t="str">
        <f>TEXT(Table1[[#This Row],[Date Created Conversion (Launched at)]],"mmmm")</f>
        <v>December</v>
      </c>
      <c r="V3899" s="12">
        <f>YEAR(Table1[[#This Row],[Date Created Conversion (Launched at)]])</f>
        <v>2014</v>
      </c>
    </row>
    <row r="3900" spans="1:22" ht="57.35" x14ac:dyDescent="0.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 s="8">
        <v>1439827200</v>
      </c>
      <c r="J3900" s="8">
        <v>1436355270</v>
      </c>
      <c r="K3900" t="b">
        <v>0</v>
      </c>
      <c r="L3900">
        <v>16</v>
      </c>
      <c r="M3900" t="b">
        <v>0</v>
      </c>
      <c r="N3900" s="5">
        <f>Table1[[#This Row],[pledged]]/Table1[[#This Row],[backers_count]]</f>
        <v>50.875</v>
      </c>
      <c r="O3900" s="1">
        <f t="shared" si="182"/>
        <v>33</v>
      </c>
      <c r="P3900" s="5" t="s">
        <v>8270</v>
      </c>
      <c r="Q3900" s="1" t="s">
        <v>8318</v>
      </c>
      <c r="R3900" s="1" t="s">
        <v>8319</v>
      </c>
      <c r="S3900" s="9">
        <f t="shared" si="180"/>
        <v>42193.482291666667</v>
      </c>
      <c r="T3900" s="11">
        <f t="shared" si="181"/>
        <v>42233.666666666672</v>
      </c>
      <c r="U3900" s="12" t="str">
        <f>TEXT(Table1[[#This Row],[Date Created Conversion (Launched at)]],"mmmm")</f>
        <v>July</v>
      </c>
      <c r="V3900" s="12">
        <f>YEAR(Table1[[#This Row],[Date Created Conversion (Launched at)]])</f>
        <v>2015</v>
      </c>
    </row>
    <row r="3901" spans="1:22" ht="43" x14ac:dyDescent="0.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 s="8">
        <v>1407868561</v>
      </c>
      <c r="J3901" s="8">
        <v>1406140561</v>
      </c>
      <c r="K3901" t="b">
        <v>0</v>
      </c>
      <c r="L3901">
        <v>2</v>
      </c>
      <c r="M3901" t="b">
        <v>0</v>
      </c>
      <c r="N3901" s="5">
        <f>Table1[[#This Row],[pledged]]/Table1[[#This Row],[backers_count]]</f>
        <v>62.5</v>
      </c>
      <c r="O3901" s="1">
        <f t="shared" si="182"/>
        <v>1</v>
      </c>
      <c r="P3901" s="5" t="s">
        <v>8270</v>
      </c>
      <c r="Q3901" s="1" t="s">
        <v>8318</v>
      </c>
      <c r="R3901" s="1" t="s">
        <v>8319</v>
      </c>
      <c r="S3901" s="9">
        <f t="shared" si="180"/>
        <v>41843.775011574078</v>
      </c>
      <c r="T3901" s="11">
        <f t="shared" si="181"/>
        <v>41863.775011574078</v>
      </c>
      <c r="U3901" s="12" t="str">
        <f>TEXT(Table1[[#This Row],[Date Created Conversion (Launched at)]],"mmmm")</f>
        <v>July</v>
      </c>
      <c r="V3901" s="12">
        <f>YEAR(Table1[[#This Row],[Date Created Conversion (Launched at)]])</f>
        <v>2014</v>
      </c>
    </row>
    <row r="3902" spans="1:22" ht="28.7" x14ac:dyDescent="0.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 s="8">
        <v>1433988791</v>
      </c>
      <c r="J3902" s="8">
        <v>1431396791</v>
      </c>
      <c r="K3902" t="b">
        <v>0</v>
      </c>
      <c r="L3902">
        <v>5</v>
      </c>
      <c r="M3902" t="b">
        <v>0</v>
      </c>
      <c r="N3902" s="5">
        <f>Table1[[#This Row],[pledged]]/Table1[[#This Row],[backers_count]]</f>
        <v>27</v>
      </c>
      <c r="O3902" s="1">
        <f t="shared" si="182"/>
        <v>5</v>
      </c>
      <c r="P3902" s="5" t="s">
        <v>8270</v>
      </c>
      <c r="Q3902" s="1" t="s">
        <v>8318</v>
      </c>
      <c r="R3902" s="1" t="s">
        <v>8319</v>
      </c>
      <c r="S3902" s="9">
        <f t="shared" si="180"/>
        <v>42136.092488425929</v>
      </c>
      <c r="T3902" s="11">
        <f t="shared" si="181"/>
        <v>42166.092488425929</v>
      </c>
      <c r="U3902" s="12" t="str">
        <f>TEXT(Table1[[#This Row],[Date Created Conversion (Launched at)]],"mmmm")</f>
        <v>May</v>
      </c>
      <c r="V3902" s="12">
        <f>YEAR(Table1[[#This Row],[Date Created Conversion (Launched at)]])</f>
        <v>2015</v>
      </c>
    </row>
    <row r="3903" spans="1:22" ht="43" x14ac:dyDescent="0.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 s="8">
        <v>1450554599</v>
      </c>
      <c r="J3903" s="8">
        <v>1447098599</v>
      </c>
      <c r="K3903" t="b">
        <v>0</v>
      </c>
      <c r="L3903">
        <v>1</v>
      </c>
      <c r="M3903" t="b">
        <v>0</v>
      </c>
      <c r="N3903" s="5">
        <f>Table1[[#This Row],[pledged]]/Table1[[#This Row],[backers_count]]</f>
        <v>25</v>
      </c>
      <c r="O3903" s="1">
        <f t="shared" si="182"/>
        <v>1</v>
      </c>
      <c r="P3903" s="5" t="s">
        <v>8270</v>
      </c>
      <c r="Q3903" s="1" t="s">
        <v>8318</v>
      </c>
      <c r="R3903" s="1" t="s">
        <v>8319</v>
      </c>
      <c r="S3903" s="9">
        <f t="shared" si="180"/>
        <v>42317.826377314814</v>
      </c>
      <c r="T3903" s="11">
        <f t="shared" si="181"/>
        <v>42357.826377314814</v>
      </c>
      <c r="U3903" s="12" t="str">
        <f>TEXT(Table1[[#This Row],[Date Created Conversion (Launched at)]],"mmmm")</f>
        <v>November</v>
      </c>
      <c r="V3903" s="12">
        <f>YEAR(Table1[[#This Row],[Date Created Conversion (Launched at)]])</f>
        <v>2015</v>
      </c>
    </row>
    <row r="3904" spans="1:22" ht="43" x14ac:dyDescent="0.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 s="8">
        <v>1479125642</v>
      </c>
      <c r="J3904" s="8">
        <v>1476962042</v>
      </c>
      <c r="K3904" t="b">
        <v>0</v>
      </c>
      <c r="L3904">
        <v>31</v>
      </c>
      <c r="M3904" t="b">
        <v>0</v>
      </c>
      <c r="N3904" s="5">
        <f>Table1[[#This Row],[pledged]]/Table1[[#This Row],[backers_count]]</f>
        <v>47.258064516129032</v>
      </c>
      <c r="O3904" s="1">
        <f t="shared" si="182"/>
        <v>49</v>
      </c>
      <c r="P3904" s="5" t="s">
        <v>8270</v>
      </c>
      <c r="Q3904" s="1" t="s">
        <v>8318</v>
      </c>
      <c r="R3904" s="1" t="s">
        <v>8319</v>
      </c>
      <c r="S3904" s="9">
        <f t="shared" si="180"/>
        <v>42663.468078703707</v>
      </c>
      <c r="T3904" s="11">
        <f t="shared" si="181"/>
        <v>42688.509745370371</v>
      </c>
      <c r="U3904" s="12" t="str">
        <f>TEXT(Table1[[#This Row],[Date Created Conversion (Launched at)]],"mmmm")</f>
        <v>October</v>
      </c>
      <c r="V3904" s="12">
        <f>YEAR(Table1[[#This Row],[Date Created Conversion (Launched at)]])</f>
        <v>2016</v>
      </c>
    </row>
    <row r="3905" spans="1:22" ht="43" x14ac:dyDescent="0.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 s="8">
        <v>1439581080</v>
      </c>
      <c r="J3905" s="8">
        <v>1435709765</v>
      </c>
      <c r="K3905" t="b">
        <v>0</v>
      </c>
      <c r="L3905">
        <v>0</v>
      </c>
      <c r="M3905" t="b">
        <v>0</v>
      </c>
      <c r="N3905" s="5" t="e">
        <f>Table1[[#This Row],[pledged]]/Table1[[#This Row],[backers_count]]</f>
        <v>#DIV/0!</v>
      </c>
      <c r="O3905" s="1">
        <f t="shared" si="182"/>
        <v>0</v>
      </c>
      <c r="P3905" s="5" t="s">
        <v>8270</v>
      </c>
      <c r="Q3905" s="1" t="s">
        <v>8318</v>
      </c>
      <c r="R3905" s="1" t="s">
        <v>8319</v>
      </c>
      <c r="S3905" s="9">
        <f t="shared" si="180"/>
        <v>42186.01116898148</v>
      </c>
      <c r="T3905" s="11">
        <f t="shared" si="181"/>
        <v>42230.818055555559</v>
      </c>
      <c r="U3905" s="12" t="str">
        <f>TEXT(Table1[[#This Row],[Date Created Conversion (Launched at)]],"mmmm")</f>
        <v>July</v>
      </c>
      <c r="V3905" s="12">
        <f>YEAR(Table1[[#This Row],[Date Created Conversion (Launched at)]])</f>
        <v>2015</v>
      </c>
    </row>
    <row r="3906" spans="1:22" x14ac:dyDescent="0.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 s="8">
        <v>1429074240</v>
      </c>
      <c r="J3906" s="8">
        <v>1427866200</v>
      </c>
      <c r="K3906" t="b">
        <v>0</v>
      </c>
      <c r="L3906">
        <v>2</v>
      </c>
      <c r="M3906" t="b">
        <v>0</v>
      </c>
      <c r="N3906" s="5">
        <f>Table1[[#This Row],[pledged]]/Table1[[#This Row],[backers_count]]</f>
        <v>1.5</v>
      </c>
      <c r="O3906" s="1">
        <f t="shared" si="182"/>
        <v>0</v>
      </c>
      <c r="P3906" s="5" t="s">
        <v>8270</v>
      </c>
      <c r="Q3906" s="1" t="s">
        <v>8318</v>
      </c>
      <c r="R3906" s="1" t="s">
        <v>8319</v>
      </c>
      <c r="S3906" s="9">
        <f t="shared" ref="S3906:S3969" si="183">(J3906/86400)+DATE(1970,1,1)</f>
        <v>42095.229166666672</v>
      </c>
      <c r="T3906" s="11">
        <f t="shared" ref="T3906:T3969" si="184">(I3906/86400)+DATE(1970,1,1)</f>
        <v>42109.211111111115</v>
      </c>
      <c r="U3906" s="12" t="str">
        <f>TEXT(Table1[[#This Row],[Date Created Conversion (Launched at)]],"mmmm")</f>
        <v>April</v>
      </c>
      <c r="V3906" s="12">
        <f>YEAR(Table1[[#This Row],[Date Created Conversion (Launched at)]])</f>
        <v>2015</v>
      </c>
    </row>
    <row r="3907" spans="1:22" ht="43" x14ac:dyDescent="0.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 s="8">
        <v>1434063600</v>
      </c>
      <c r="J3907" s="8">
        <v>1430405903</v>
      </c>
      <c r="K3907" t="b">
        <v>0</v>
      </c>
      <c r="L3907">
        <v>7</v>
      </c>
      <c r="M3907" t="b">
        <v>0</v>
      </c>
      <c r="N3907" s="5">
        <f>Table1[[#This Row],[pledged]]/Table1[[#This Row],[backers_count]]</f>
        <v>24.714285714285715</v>
      </c>
      <c r="O3907" s="1">
        <f t="shared" ref="O3907:O3970" si="185">ROUND(($E3907/$D3907)*100,0)</f>
        <v>12</v>
      </c>
      <c r="P3907" s="5" t="s">
        <v>8270</v>
      </c>
      <c r="Q3907" s="1" t="s">
        <v>8318</v>
      </c>
      <c r="R3907" s="1" t="s">
        <v>8319</v>
      </c>
      <c r="S3907" s="9">
        <f t="shared" si="183"/>
        <v>42124.623877314814</v>
      </c>
      <c r="T3907" s="11">
        <f t="shared" si="184"/>
        <v>42166.958333333328</v>
      </c>
      <c r="U3907" s="12" t="str">
        <f>TEXT(Table1[[#This Row],[Date Created Conversion (Launched at)]],"mmmm")</f>
        <v>April</v>
      </c>
      <c r="V3907" s="12">
        <f>YEAR(Table1[[#This Row],[Date Created Conversion (Launched at)]])</f>
        <v>2015</v>
      </c>
    </row>
    <row r="3908" spans="1:22" ht="43" x14ac:dyDescent="0.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 s="8">
        <v>1435325100</v>
      </c>
      <c r="J3908" s="8">
        <v>1432072893</v>
      </c>
      <c r="K3908" t="b">
        <v>0</v>
      </c>
      <c r="L3908">
        <v>16</v>
      </c>
      <c r="M3908" t="b">
        <v>0</v>
      </c>
      <c r="N3908" s="5">
        <f>Table1[[#This Row],[pledged]]/Table1[[#This Row],[backers_count]]</f>
        <v>63.125</v>
      </c>
      <c r="O3908" s="1">
        <f t="shared" si="185"/>
        <v>67</v>
      </c>
      <c r="P3908" s="5" t="s">
        <v>8270</v>
      </c>
      <c r="Q3908" s="1" t="s">
        <v>8318</v>
      </c>
      <c r="R3908" s="1" t="s">
        <v>8319</v>
      </c>
      <c r="S3908" s="9">
        <f t="shared" si="183"/>
        <v>42143.917743055557</v>
      </c>
      <c r="T3908" s="11">
        <f t="shared" si="184"/>
        <v>42181.559027777781</v>
      </c>
      <c r="U3908" s="12" t="str">
        <f>TEXT(Table1[[#This Row],[Date Created Conversion (Launched at)]],"mmmm")</f>
        <v>May</v>
      </c>
      <c r="V3908" s="12">
        <f>YEAR(Table1[[#This Row],[Date Created Conversion (Launched at)]])</f>
        <v>2015</v>
      </c>
    </row>
    <row r="3909" spans="1:22" ht="28.7" x14ac:dyDescent="0.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 s="8">
        <v>1414354080</v>
      </c>
      <c r="J3909" s="8">
        <v>1411587606</v>
      </c>
      <c r="K3909" t="b">
        <v>0</v>
      </c>
      <c r="L3909">
        <v>4</v>
      </c>
      <c r="M3909" t="b">
        <v>0</v>
      </c>
      <c r="N3909" s="5">
        <f>Table1[[#This Row],[pledged]]/Table1[[#This Row],[backers_count]]</f>
        <v>38.25</v>
      </c>
      <c r="O3909" s="1">
        <f t="shared" si="185"/>
        <v>15</v>
      </c>
      <c r="P3909" s="5" t="s">
        <v>8270</v>
      </c>
      <c r="Q3909" s="1" t="s">
        <v>8318</v>
      </c>
      <c r="R3909" s="1" t="s">
        <v>8319</v>
      </c>
      <c r="S3909" s="9">
        <f t="shared" si="183"/>
        <v>41906.819513888891</v>
      </c>
      <c r="T3909" s="11">
        <f t="shared" si="184"/>
        <v>41938.838888888888</v>
      </c>
      <c r="U3909" s="12" t="str">
        <f>TEXT(Table1[[#This Row],[Date Created Conversion (Launched at)]],"mmmm")</f>
        <v>September</v>
      </c>
      <c r="V3909" s="12">
        <f>YEAR(Table1[[#This Row],[Date Created Conversion (Launched at)]])</f>
        <v>2014</v>
      </c>
    </row>
    <row r="3910" spans="1:22" ht="43" x14ac:dyDescent="0.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 s="8">
        <v>1406603696</v>
      </c>
      <c r="J3910" s="8">
        <v>1405307696</v>
      </c>
      <c r="K3910" t="b">
        <v>0</v>
      </c>
      <c r="L3910">
        <v>4</v>
      </c>
      <c r="M3910" t="b">
        <v>0</v>
      </c>
      <c r="N3910" s="5">
        <f>Table1[[#This Row],[pledged]]/Table1[[#This Row],[backers_count]]</f>
        <v>16.25</v>
      </c>
      <c r="O3910" s="1">
        <f t="shared" si="185"/>
        <v>9</v>
      </c>
      <c r="P3910" s="5" t="s">
        <v>8270</v>
      </c>
      <c r="Q3910" s="1" t="s">
        <v>8318</v>
      </c>
      <c r="R3910" s="1" t="s">
        <v>8319</v>
      </c>
      <c r="S3910" s="9">
        <f t="shared" si="183"/>
        <v>41834.135370370372</v>
      </c>
      <c r="T3910" s="11">
        <f t="shared" si="184"/>
        <v>41849.135370370372</v>
      </c>
      <c r="U3910" s="12" t="str">
        <f>TEXT(Table1[[#This Row],[Date Created Conversion (Launched at)]],"mmmm")</f>
        <v>July</v>
      </c>
      <c r="V3910" s="12">
        <f>YEAR(Table1[[#This Row],[Date Created Conversion (Launched at)]])</f>
        <v>2014</v>
      </c>
    </row>
    <row r="3911" spans="1:22" ht="43" x14ac:dyDescent="0.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 s="8">
        <v>1410424642</v>
      </c>
      <c r="J3911" s="8">
        <v>1407832642</v>
      </c>
      <c r="K3911" t="b">
        <v>0</v>
      </c>
      <c r="L3911">
        <v>4</v>
      </c>
      <c r="M3911" t="b">
        <v>0</v>
      </c>
      <c r="N3911" s="5">
        <f>Table1[[#This Row],[pledged]]/Table1[[#This Row],[backers_count]]</f>
        <v>33.75</v>
      </c>
      <c r="O3911" s="1">
        <f t="shared" si="185"/>
        <v>0</v>
      </c>
      <c r="P3911" s="5" t="s">
        <v>8270</v>
      </c>
      <c r="Q3911" s="1" t="s">
        <v>8318</v>
      </c>
      <c r="R3911" s="1" t="s">
        <v>8319</v>
      </c>
      <c r="S3911" s="9">
        <f t="shared" si="183"/>
        <v>41863.359282407408</v>
      </c>
      <c r="T3911" s="11">
        <f t="shared" si="184"/>
        <v>41893.359282407408</v>
      </c>
      <c r="U3911" s="12" t="str">
        <f>TEXT(Table1[[#This Row],[Date Created Conversion (Launched at)]],"mmmm")</f>
        <v>August</v>
      </c>
      <c r="V3911" s="12">
        <f>YEAR(Table1[[#This Row],[Date Created Conversion (Launched at)]])</f>
        <v>2014</v>
      </c>
    </row>
    <row r="3912" spans="1:22" ht="43" x14ac:dyDescent="0.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 s="8">
        <v>1441649397</v>
      </c>
      <c r="J3912" s="8">
        <v>1439057397</v>
      </c>
      <c r="K3912" t="b">
        <v>0</v>
      </c>
      <c r="L3912">
        <v>3</v>
      </c>
      <c r="M3912" t="b">
        <v>0</v>
      </c>
      <c r="N3912" s="5">
        <f>Table1[[#This Row],[pledged]]/Table1[[#This Row],[backers_count]]</f>
        <v>61.666666666666664</v>
      </c>
      <c r="O3912" s="1">
        <f t="shared" si="185"/>
        <v>3</v>
      </c>
      <c r="P3912" s="5" t="s">
        <v>8270</v>
      </c>
      <c r="Q3912" s="1" t="s">
        <v>8318</v>
      </c>
      <c r="R3912" s="1" t="s">
        <v>8319</v>
      </c>
      <c r="S3912" s="9">
        <f t="shared" si="183"/>
        <v>42224.756909722222</v>
      </c>
      <c r="T3912" s="11">
        <f t="shared" si="184"/>
        <v>42254.756909722222</v>
      </c>
      <c r="U3912" s="12" t="str">
        <f>TEXT(Table1[[#This Row],[Date Created Conversion (Launched at)]],"mmmm")</f>
        <v>August</v>
      </c>
      <c r="V3912" s="12">
        <f>YEAR(Table1[[#This Row],[Date Created Conversion (Launched at)]])</f>
        <v>2015</v>
      </c>
    </row>
    <row r="3913" spans="1:22" ht="43" x14ac:dyDescent="0.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 s="8">
        <v>1417033777</v>
      </c>
      <c r="J3913" s="8">
        <v>1414438177</v>
      </c>
      <c r="K3913" t="b">
        <v>0</v>
      </c>
      <c r="L3913">
        <v>36</v>
      </c>
      <c r="M3913" t="b">
        <v>0</v>
      </c>
      <c r="N3913" s="5">
        <f>Table1[[#This Row],[pledged]]/Table1[[#This Row],[backers_count]]</f>
        <v>83.138888888888886</v>
      </c>
      <c r="O3913" s="1">
        <f t="shared" si="185"/>
        <v>37</v>
      </c>
      <c r="P3913" s="5" t="s">
        <v>8270</v>
      </c>
      <c r="Q3913" s="1" t="s">
        <v>8318</v>
      </c>
      <c r="R3913" s="1" t="s">
        <v>8319</v>
      </c>
      <c r="S3913" s="9">
        <f t="shared" si="183"/>
        <v>41939.8122337963</v>
      </c>
      <c r="T3913" s="11">
        <f t="shared" si="184"/>
        <v>41969.853900462964</v>
      </c>
      <c r="U3913" s="12" t="str">
        <f>TEXT(Table1[[#This Row],[Date Created Conversion (Launched at)]],"mmmm")</f>
        <v>October</v>
      </c>
      <c r="V3913" s="12">
        <f>YEAR(Table1[[#This Row],[Date Created Conversion (Launched at)]])</f>
        <v>2014</v>
      </c>
    </row>
    <row r="3914" spans="1:22" ht="43" x14ac:dyDescent="0.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 s="8">
        <v>1429936500</v>
      </c>
      <c r="J3914" s="8">
        <v>1424759330</v>
      </c>
      <c r="K3914" t="b">
        <v>0</v>
      </c>
      <c r="L3914">
        <v>1</v>
      </c>
      <c r="M3914" t="b">
        <v>0</v>
      </c>
      <c r="N3914" s="5">
        <f>Table1[[#This Row],[pledged]]/Table1[[#This Row],[backers_count]]</f>
        <v>1</v>
      </c>
      <c r="O3914" s="1">
        <f t="shared" si="185"/>
        <v>0</v>
      </c>
      <c r="P3914" s="5" t="s">
        <v>8270</v>
      </c>
      <c r="Q3914" s="1" t="s">
        <v>8318</v>
      </c>
      <c r="R3914" s="1" t="s">
        <v>8319</v>
      </c>
      <c r="S3914" s="9">
        <f t="shared" si="183"/>
        <v>42059.270023148143</v>
      </c>
      <c r="T3914" s="11">
        <f t="shared" si="184"/>
        <v>42119.190972222219</v>
      </c>
      <c r="U3914" s="12" t="str">
        <f>TEXT(Table1[[#This Row],[Date Created Conversion (Launched at)]],"mmmm")</f>
        <v>February</v>
      </c>
      <c r="V3914" s="12">
        <f>YEAR(Table1[[#This Row],[Date Created Conversion (Launched at)]])</f>
        <v>2015</v>
      </c>
    </row>
    <row r="3915" spans="1:22" ht="43" x14ac:dyDescent="0.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 s="8">
        <v>1448863449</v>
      </c>
      <c r="J3915" s="8">
        <v>1446267849</v>
      </c>
      <c r="K3915" t="b">
        <v>0</v>
      </c>
      <c r="L3915">
        <v>7</v>
      </c>
      <c r="M3915" t="b">
        <v>0</v>
      </c>
      <c r="N3915" s="5">
        <f>Table1[[#This Row],[pledged]]/Table1[[#This Row],[backers_count]]</f>
        <v>142.85714285714286</v>
      </c>
      <c r="O3915" s="1">
        <f t="shared" si="185"/>
        <v>10</v>
      </c>
      <c r="P3915" s="5" t="s">
        <v>8270</v>
      </c>
      <c r="Q3915" s="1" t="s">
        <v>8318</v>
      </c>
      <c r="R3915" s="1" t="s">
        <v>8319</v>
      </c>
      <c r="S3915" s="9">
        <f t="shared" si="183"/>
        <v>42308.211215277777</v>
      </c>
      <c r="T3915" s="11">
        <f t="shared" si="184"/>
        <v>42338.252881944441</v>
      </c>
      <c r="U3915" s="12" t="str">
        <f>TEXT(Table1[[#This Row],[Date Created Conversion (Launched at)]],"mmmm")</f>
        <v>October</v>
      </c>
      <c r="V3915" s="12">
        <f>YEAR(Table1[[#This Row],[Date Created Conversion (Launched at)]])</f>
        <v>2015</v>
      </c>
    </row>
    <row r="3916" spans="1:22" ht="43" x14ac:dyDescent="0.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 s="8">
        <v>1431298740</v>
      </c>
      <c r="J3916" s="8">
        <v>1429558756</v>
      </c>
      <c r="K3916" t="b">
        <v>0</v>
      </c>
      <c r="L3916">
        <v>27</v>
      </c>
      <c r="M3916" t="b">
        <v>0</v>
      </c>
      <c r="N3916" s="5">
        <f>Table1[[#This Row],[pledged]]/Table1[[#This Row],[backers_count]]</f>
        <v>33.666666666666664</v>
      </c>
      <c r="O3916" s="1">
        <f t="shared" si="185"/>
        <v>36</v>
      </c>
      <c r="P3916" s="5" t="s">
        <v>8270</v>
      </c>
      <c r="Q3916" s="1" t="s">
        <v>8318</v>
      </c>
      <c r="R3916" s="1" t="s">
        <v>8319</v>
      </c>
      <c r="S3916" s="9">
        <f t="shared" si="183"/>
        <v>42114.818935185191</v>
      </c>
      <c r="T3916" s="11">
        <f t="shared" si="184"/>
        <v>42134.957638888889</v>
      </c>
      <c r="U3916" s="12" t="str">
        <f>TEXT(Table1[[#This Row],[Date Created Conversion (Launched at)]],"mmmm")</f>
        <v>April</v>
      </c>
      <c r="V3916" s="12">
        <f>YEAR(Table1[[#This Row],[Date Created Conversion (Launched at)]])</f>
        <v>2015</v>
      </c>
    </row>
    <row r="3917" spans="1:22" ht="43" x14ac:dyDescent="0.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 s="8">
        <v>1464824309</v>
      </c>
      <c r="J3917" s="8">
        <v>1462232309</v>
      </c>
      <c r="K3917" t="b">
        <v>0</v>
      </c>
      <c r="L3917">
        <v>1</v>
      </c>
      <c r="M3917" t="b">
        <v>0</v>
      </c>
      <c r="N3917" s="5">
        <f>Table1[[#This Row],[pledged]]/Table1[[#This Row],[backers_count]]</f>
        <v>5</v>
      </c>
      <c r="O3917" s="1">
        <f t="shared" si="185"/>
        <v>0</v>
      </c>
      <c r="P3917" s="5" t="s">
        <v>8270</v>
      </c>
      <c r="Q3917" s="1" t="s">
        <v>8318</v>
      </c>
      <c r="R3917" s="1" t="s">
        <v>8319</v>
      </c>
      <c r="S3917" s="9">
        <f t="shared" si="183"/>
        <v>42492.98505787037</v>
      </c>
      <c r="T3917" s="11">
        <f t="shared" si="184"/>
        <v>42522.98505787037</v>
      </c>
      <c r="U3917" s="12" t="str">
        <f>TEXT(Table1[[#This Row],[Date Created Conversion (Launched at)]],"mmmm")</f>
        <v>May</v>
      </c>
      <c r="V3917" s="12">
        <f>YEAR(Table1[[#This Row],[Date Created Conversion (Launched at)]])</f>
        <v>2016</v>
      </c>
    </row>
    <row r="3918" spans="1:22" ht="43" x14ac:dyDescent="0.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 s="8">
        <v>1464952752</v>
      </c>
      <c r="J3918" s="8">
        <v>1462360752</v>
      </c>
      <c r="K3918" t="b">
        <v>0</v>
      </c>
      <c r="L3918">
        <v>0</v>
      </c>
      <c r="M3918" t="b">
        <v>0</v>
      </c>
      <c r="N3918" s="5" t="e">
        <f>Table1[[#This Row],[pledged]]/Table1[[#This Row],[backers_count]]</f>
        <v>#DIV/0!</v>
      </c>
      <c r="O3918" s="1">
        <f t="shared" si="185"/>
        <v>0</v>
      </c>
      <c r="P3918" s="5" t="s">
        <v>8270</v>
      </c>
      <c r="Q3918" s="1" t="s">
        <v>8318</v>
      </c>
      <c r="R3918" s="1" t="s">
        <v>8319</v>
      </c>
      <c r="S3918" s="9">
        <f t="shared" si="183"/>
        <v>42494.471666666665</v>
      </c>
      <c r="T3918" s="11">
        <f t="shared" si="184"/>
        <v>42524.471666666665</v>
      </c>
      <c r="U3918" s="12" t="str">
        <f>TEXT(Table1[[#This Row],[Date Created Conversion (Launched at)]],"mmmm")</f>
        <v>May</v>
      </c>
      <c r="V3918" s="12">
        <f>YEAR(Table1[[#This Row],[Date Created Conversion (Launched at)]])</f>
        <v>2016</v>
      </c>
    </row>
    <row r="3919" spans="1:22" ht="43" x14ac:dyDescent="0.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 s="8">
        <v>1410439161</v>
      </c>
      <c r="J3919" s="8">
        <v>1407847161</v>
      </c>
      <c r="K3919" t="b">
        <v>0</v>
      </c>
      <c r="L3919">
        <v>1</v>
      </c>
      <c r="M3919" t="b">
        <v>0</v>
      </c>
      <c r="N3919" s="5">
        <f>Table1[[#This Row],[pledged]]/Table1[[#This Row],[backers_count]]</f>
        <v>10</v>
      </c>
      <c r="O3919" s="1">
        <f t="shared" si="185"/>
        <v>0</v>
      </c>
      <c r="P3919" s="5" t="s">
        <v>8270</v>
      </c>
      <c r="Q3919" s="1" t="s">
        <v>8318</v>
      </c>
      <c r="R3919" s="1" t="s">
        <v>8319</v>
      </c>
      <c r="S3919" s="9">
        <f t="shared" si="183"/>
        <v>41863.527326388888</v>
      </c>
      <c r="T3919" s="11">
        <f t="shared" si="184"/>
        <v>41893.527326388888</v>
      </c>
      <c r="U3919" s="12" t="str">
        <f>TEXT(Table1[[#This Row],[Date Created Conversion (Launched at)]],"mmmm")</f>
        <v>August</v>
      </c>
      <c r="V3919" s="12">
        <f>YEAR(Table1[[#This Row],[Date Created Conversion (Launched at)]])</f>
        <v>2014</v>
      </c>
    </row>
    <row r="3920" spans="1:22" ht="43" x14ac:dyDescent="0.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 s="8">
        <v>1407168000</v>
      </c>
      <c r="J3920" s="8">
        <v>1406131023</v>
      </c>
      <c r="K3920" t="b">
        <v>0</v>
      </c>
      <c r="L3920">
        <v>3</v>
      </c>
      <c r="M3920" t="b">
        <v>0</v>
      </c>
      <c r="N3920" s="5">
        <f>Table1[[#This Row],[pledged]]/Table1[[#This Row],[backers_count]]</f>
        <v>40</v>
      </c>
      <c r="O3920" s="1">
        <f t="shared" si="185"/>
        <v>0</v>
      </c>
      <c r="P3920" s="5" t="s">
        <v>8270</v>
      </c>
      <c r="Q3920" s="1" t="s">
        <v>8318</v>
      </c>
      <c r="R3920" s="1" t="s">
        <v>8319</v>
      </c>
      <c r="S3920" s="9">
        <f t="shared" si="183"/>
        <v>41843.664618055554</v>
      </c>
      <c r="T3920" s="11">
        <f t="shared" si="184"/>
        <v>41855.666666666664</v>
      </c>
      <c r="U3920" s="12" t="str">
        <f>TEXT(Table1[[#This Row],[Date Created Conversion (Launched at)]],"mmmm")</f>
        <v>July</v>
      </c>
      <c r="V3920" s="12">
        <f>YEAR(Table1[[#This Row],[Date Created Conversion (Launched at)]])</f>
        <v>2014</v>
      </c>
    </row>
    <row r="3921" spans="1:22" ht="43" x14ac:dyDescent="0.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 s="8">
        <v>1453075200</v>
      </c>
      <c r="J3921" s="8">
        <v>1450628773</v>
      </c>
      <c r="K3921" t="b">
        <v>0</v>
      </c>
      <c r="L3921">
        <v>3</v>
      </c>
      <c r="M3921" t="b">
        <v>0</v>
      </c>
      <c r="N3921" s="5">
        <f>Table1[[#This Row],[pledged]]/Table1[[#This Row],[backers_count]]</f>
        <v>30</v>
      </c>
      <c r="O3921" s="1">
        <f t="shared" si="185"/>
        <v>2</v>
      </c>
      <c r="P3921" s="5" t="s">
        <v>8270</v>
      </c>
      <c r="Q3921" s="1" t="s">
        <v>8318</v>
      </c>
      <c r="R3921" s="1" t="s">
        <v>8319</v>
      </c>
      <c r="S3921" s="9">
        <f t="shared" si="183"/>
        <v>42358.684872685189</v>
      </c>
      <c r="T3921" s="11">
        <f t="shared" si="184"/>
        <v>42387</v>
      </c>
      <c r="U3921" s="12" t="str">
        <f>TEXT(Table1[[#This Row],[Date Created Conversion (Launched at)]],"mmmm")</f>
        <v>December</v>
      </c>
      <c r="V3921" s="12">
        <f>YEAR(Table1[[#This Row],[Date Created Conversion (Launched at)]])</f>
        <v>2015</v>
      </c>
    </row>
    <row r="3922" spans="1:22" ht="43" x14ac:dyDescent="0.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 s="8">
        <v>1479032260</v>
      </c>
      <c r="J3922" s="8">
        <v>1476436660</v>
      </c>
      <c r="K3922" t="b">
        <v>0</v>
      </c>
      <c r="L3922">
        <v>3</v>
      </c>
      <c r="M3922" t="b">
        <v>0</v>
      </c>
      <c r="N3922" s="5">
        <f>Table1[[#This Row],[pledged]]/Table1[[#This Row],[backers_count]]</f>
        <v>45</v>
      </c>
      <c r="O3922" s="1">
        <f t="shared" si="185"/>
        <v>5</v>
      </c>
      <c r="P3922" s="5" t="s">
        <v>8270</v>
      </c>
      <c r="Q3922" s="1" t="s">
        <v>8318</v>
      </c>
      <c r="R3922" s="1" t="s">
        <v>8319</v>
      </c>
      <c r="S3922" s="9">
        <f t="shared" si="183"/>
        <v>42657.38726851852</v>
      </c>
      <c r="T3922" s="11">
        <f t="shared" si="184"/>
        <v>42687.428935185184</v>
      </c>
      <c r="U3922" s="12" t="str">
        <f>TEXT(Table1[[#This Row],[Date Created Conversion (Launched at)]],"mmmm")</f>
        <v>October</v>
      </c>
      <c r="V3922" s="12">
        <f>YEAR(Table1[[#This Row],[Date Created Conversion (Launched at)]])</f>
        <v>2016</v>
      </c>
    </row>
    <row r="3923" spans="1:22" ht="43" x14ac:dyDescent="0.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 s="8">
        <v>1414346400</v>
      </c>
      <c r="J3923" s="8">
        <v>1413291655</v>
      </c>
      <c r="K3923" t="b">
        <v>0</v>
      </c>
      <c r="L3923">
        <v>0</v>
      </c>
      <c r="M3923" t="b">
        <v>0</v>
      </c>
      <c r="N3923" s="5" t="e">
        <f>Table1[[#This Row],[pledged]]/Table1[[#This Row],[backers_count]]</f>
        <v>#DIV/0!</v>
      </c>
      <c r="O3923" s="1">
        <f t="shared" si="185"/>
        <v>0</v>
      </c>
      <c r="P3923" s="5" t="s">
        <v>8270</v>
      </c>
      <c r="Q3923" s="1" t="s">
        <v>8318</v>
      </c>
      <c r="R3923" s="1" t="s">
        <v>8319</v>
      </c>
      <c r="S3923" s="9">
        <f t="shared" si="183"/>
        <v>41926.542303240742</v>
      </c>
      <c r="T3923" s="11">
        <f t="shared" si="184"/>
        <v>41938.75</v>
      </c>
      <c r="U3923" s="12" t="str">
        <f>TEXT(Table1[[#This Row],[Date Created Conversion (Launched at)]],"mmmm")</f>
        <v>October</v>
      </c>
      <c r="V3923" s="12">
        <f>YEAR(Table1[[#This Row],[Date Created Conversion (Launched at)]])</f>
        <v>2014</v>
      </c>
    </row>
    <row r="3924" spans="1:22" ht="43" x14ac:dyDescent="0.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 s="8">
        <v>1425337200</v>
      </c>
      <c r="J3924" s="8">
        <v>1421432810</v>
      </c>
      <c r="K3924" t="b">
        <v>0</v>
      </c>
      <c r="L3924">
        <v>6</v>
      </c>
      <c r="M3924" t="b">
        <v>0</v>
      </c>
      <c r="N3924" s="5">
        <f>Table1[[#This Row],[pledged]]/Table1[[#This Row],[backers_count]]</f>
        <v>10.166666666666666</v>
      </c>
      <c r="O3924" s="1">
        <f t="shared" si="185"/>
        <v>8</v>
      </c>
      <c r="P3924" s="5" t="s">
        <v>8270</v>
      </c>
      <c r="Q3924" s="1" t="s">
        <v>8318</v>
      </c>
      <c r="R3924" s="1" t="s">
        <v>8319</v>
      </c>
      <c r="S3924" s="9">
        <f t="shared" si="183"/>
        <v>42020.768634259264</v>
      </c>
      <c r="T3924" s="11">
        <f t="shared" si="184"/>
        <v>42065.958333333328</v>
      </c>
      <c r="U3924" s="12" t="str">
        <f>TEXT(Table1[[#This Row],[Date Created Conversion (Launched at)]],"mmmm")</f>
        <v>January</v>
      </c>
      <c r="V3924" s="12">
        <f>YEAR(Table1[[#This Row],[Date Created Conversion (Launched at)]])</f>
        <v>2015</v>
      </c>
    </row>
    <row r="3925" spans="1:22" ht="43" x14ac:dyDescent="0.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 s="8">
        <v>1428622271</v>
      </c>
      <c r="J3925" s="8">
        <v>1426203071</v>
      </c>
      <c r="K3925" t="b">
        <v>0</v>
      </c>
      <c r="L3925">
        <v>17</v>
      </c>
      <c r="M3925" t="b">
        <v>0</v>
      </c>
      <c r="N3925" s="5">
        <f>Table1[[#This Row],[pledged]]/Table1[[#This Row],[backers_count]]</f>
        <v>81.411764705882348</v>
      </c>
      <c r="O3925" s="1">
        <f t="shared" si="185"/>
        <v>12</v>
      </c>
      <c r="P3925" s="5" t="s">
        <v>8270</v>
      </c>
      <c r="Q3925" s="1" t="s">
        <v>8318</v>
      </c>
      <c r="R3925" s="1" t="s">
        <v>8319</v>
      </c>
      <c r="S3925" s="9">
        <f t="shared" si="183"/>
        <v>42075.979988425926</v>
      </c>
      <c r="T3925" s="11">
        <f t="shared" si="184"/>
        <v>42103.979988425926</v>
      </c>
      <c r="U3925" s="12" t="str">
        <f>TEXT(Table1[[#This Row],[Date Created Conversion (Launched at)]],"mmmm")</f>
        <v>March</v>
      </c>
      <c r="V3925" s="12">
        <f>YEAR(Table1[[#This Row],[Date Created Conversion (Launched at)]])</f>
        <v>2015</v>
      </c>
    </row>
    <row r="3926" spans="1:22" ht="43" x14ac:dyDescent="0.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 s="8">
        <v>1403823722</v>
      </c>
      <c r="J3926" s="8">
        <v>1401231722</v>
      </c>
      <c r="K3926" t="b">
        <v>0</v>
      </c>
      <c r="L3926">
        <v>40</v>
      </c>
      <c r="M3926" t="b">
        <v>0</v>
      </c>
      <c r="N3926" s="5">
        <f>Table1[[#This Row],[pledged]]/Table1[[#This Row],[backers_count]]</f>
        <v>57.25</v>
      </c>
      <c r="O3926" s="1">
        <f t="shared" si="185"/>
        <v>15</v>
      </c>
      <c r="P3926" s="5" t="s">
        <v>8270</v>
      </c>
      <c r="Q3926" s="1" t="s">
        <v>8318</v>
      </c>
      <c r="R3926" s="1" t="s">
        <v>8319</v>
      </c>
      <c r="S3926" s="9">
        <f t="shared" si="183"/>
        <v>41786.959745370368</v>
      </c>
      <c r="T3926" s="11">
        <f t="shared" si="184"/>
        <v>41816.959745370368</v>
      </c>
      <c r="U3926" s="12" t="str">
        <f>TEXT(Table1[[#This Row],[Date Created Conversion (Launched at)]],"mmmm")</f>
        <v>May</v>
      </c>
      <c r="V3926" s="12">
        <f>YEAR(Table1[[#This Row],[Date Created Conversion (Launched at)]])</f>
        <v>2014</v>
      </c>
    </row>
    <row r="3927" spans="1:22" ht="43" x14ac:dyDescent="0.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 s="8">
        <v>1406753639</v>
      </c>
      <c r="J3927" s="8">
        <v>1404161639</v>
      </c>
      <c r="K3927" t="b">
        <v>0</v>
      </c>
      <c r="L3927">
        <v>3</v>
      </c>
      <c r="M3927" t="b">
        <v>0</v>
      </c>
      <c r="N3927" s="5">
        <f>Table1[[#This Row],[pledged]]/Table1[[#This Row],[backers_count]]</f>
        <v>5</v>
      </c>
      <c r="O3927" s="1">
        <f t="shared" si="185"/>
        <v>10</v>
      </c>
      <c r="P3927" s="5" t="s">
        <v>8270</v>
      </c>
      <c r="Q3927" s="1" t="s">
        <v>8318</v>
      </c>
      <c r="R3927" s="1" t="s">
        <v>8319</v>
      </c>
      <c r="S3927" s="9">
        <f t="shared" si="183"/>
        <v>41820.870821759258</v>
      </c>
      <c r="T3927" s="11">
        <f t="shared" si="184"/>
        <v>41850.870821759258</v>
      </c>
      <c r="U3927" s="12" t="str">
        <f>TEXT(Table1[[#This Row],[Date Created Conversion (Launched at)]],"mmmm")</f>
        <v>June</v>
      </c>
      <c r="V3927" s="12">
        <f>YEAR(Table1[[#This Row],[Date Created Conversion (Launched at)]])</f>
        <v>2014</v>
      </c>
    </row>
    <row r="3928" spans="1:22" ht="28.7" x14ac:dyDescent="0.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 s="8">
        <v>1419645748</v>
      </c>
      <c r="J3928" s="8">
        <v>1417053748</v>
      </c>
      <c r="K3928" t="b">
        <v>0</v>
      </c>
      <c r="L3928">
        <v>1</v>
      </c>
      <c r="M3928" t="b">
        <v>0</v>
      </c>
      <c r="N3928" s="5">
        <f>Table1[[#This Row],[pledged]]/Table1[[#This Row],[backers_count]]</f>
        <v>15</v>
      </c>
      <c r="O3928" s="1">
        <f t="shared" si="185"/>
        <v>0</v>
      </c>
      <c r="P3928" s="5" t="s">
        <v>8270</v>
      </c>
      <c r="Q3928" s="1" t="s">
        <v>8318</v>
      </c>
      <c r="R3928" s="1" t="s">
        <v>8319</v>
      </c>
      <c r="S3928" s="9">
        <f t="shared" si="183"/>
        <v>41970.085046296299</v>
      </c>
      <c r="T3928" s="11">
        <f t="shared" si="184"/>
        <v>42000.085046296299</v>
      </c>
      <c r="U3928" s="12" t="str">
        <f>TEXT(Table1[[#This Row],[Date Created Conversion (Launched at)]],"mmmm")</f>
        <v>November</v>
      </c>
      <c r="V3928" s="12">
        <f>YEAR(Table1[[#This Row],[Date Created Conversion (Launched at)]])</f>
        <v>2014</v>
      </c>
    </row>
    <row r="3929" spans="1:22" ht="43" x14ac:dyDescent="0.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 s="8">
        <v>1407565504</v>
      </c>
      <c r="J3929" s="8">
        <v>1404973504</v>
      </c>
      <c r="K3929" t="b">
        <v>0</v>
      </c>
      <c r="L3929">
        <v>2</v>
      </c>
      <c r="M3929" t="b">
        <v>0</v>
      </c>
      <c r="N3929" s="5">
        <f>Table1[[#This Row],[pledged]]/Table1[[#This Row],[backers_count]]</f>
        <v>12.5</v>
      </c>
      <c r="O3929" s="1">
        <f t="shared" si="185"/>
        <v>1</v>
      </c>
      <c r="P3929" s="5" t="s">
        <v>8270</v>
      </c>
      <c r="Q3929" s="1" t="s">
        <v>8318</v>
      </c>
      <c r="R3929" s="1" t="s">
        <v>8319</v>
      </c>
      <c r="S3929" s="9">
        <f t="shared" si="183"/>
        <v>41830.267407407409</v>
      </c>
      <c r="T3929" s="11">
        <f t="shared" si="184"/>
        <v>41860.267407407409</v>
      </c>
      <c r="U3929" s="12" t="str">
        <f>TEXT(Table1[[#This Row],[Date Created Conversion (Launched at)]],"mmmm")</f>
        <v>July</v>
      </c>
      <c r="V3929" s="12">
        <f>YEAR(Table1[[#This Row],[Date Created Conversion (Launched at)]])</f>
        <v>2014</v>
      </c>
    </row>
    <row r="3930" spans="1:22" ht="43" x14ac:dyDescent="0.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 s="8">
        <v>1444971540</v>
      </c>
      <c r="J3930" s="8">
        <v>1442593427</v>
      </c>
      <c r="K3930" t="b">
        <v>0</v>
      </c>
      <c r="L3930">
        <v>7</v>
      </c>
      <c r="M3930" t="b">
        <v>0</v>
      </c>
      <c r="N3930" s="5">
        <f>Table1[[#This Row],[pledged]]/Table1[[#This Row],[backers_count]]</f>
        <v>93</v>
      </c>
      <c r="O3930" s="1">
        <f t="shared" si="185"/>
        <v>13</v>
      </c>
      <c r="P3930" s="5" t="s">
        <v>8270</v>
      </c>
      <c r="Q3930" s="1" t="s">
        <v>8318</v>
      </c>
      <c r="R3930" s="1" t="s">
        <v>8319</v>
      </c>
      <c r="S3930" s="9">
        <f t="shared" si="183"/>
        <v>42265.683182870373</v>
      </c>
      <c r="T3930" s="11">
        <f t="shared" si="184"/>
        <v>42293.207638888889</v>
      </c>
      <c r="U3930" s="12" t="str">
        <f>TEXT(Table1[[#This Row],[Date Created Conversion (Launched at)]],"mmmm")</f>
        <v>September</v>
      </c>
      <c r="V3930" s="12">
        <f>YEAR(Table1[[#This Row],[Date Created Conversion (Launched at)]])</f>
        <v>2015</v>
      </c>
    </row>
    <row r="3931" spans="1:22" ht="43" x14ac:dyDescent="0.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 s="8">
        <v>1474228265</v>
      </c>
      <c r="J3931" s="8">
        <v>1471636265</v>
      </c>
      <c r="K3931" t="b">
        <v>0</v>
      </c>
      <c r="L3931">
        <v>14</v>
      </c>
      <c r="M3931" t="b">
        <v>0</v>
      </c>
      <c r="N3931" s="5">
        <f>Table1[[#This Row],[pledged]]/Table1[[#This Row],[backers_count]]</f>
        <v>32.357142857142854</v>
      </c>
      <c r="O3931" s="1">
        <f t="shared" si="185"/>
        <v>2</v>
      </c>
      <c r="P3931" s="5" t="s">
        <v>8270</v>
      </c>
      <c r="Q3931" s="1" t="s">
        <v>8318</v>
      </c>
      <c r="R3931" s="1" t="s">
        <v>8319</v>
      </c>
      <c r="S3931" s="9">
        <f t="shared" si="183"/>
        <v>42601.827141203699</v>
      </c>
      <c r="T3931" s="11">
        <f t="shared" si="184"/>
        <v>42631.827141203699</v>
      </c>
      <c r="U3931" s="12" t="str">
        <f>TEXT(Table1[[#This Row],[Date Created Conversion (Launched at)]],"mmmm")</f>
        <v>August</v>
      </c>
      <c r="V3931" s="12">
        <f>YEAR(Table1[[#This Row],[Date Created Conversion (Launched at)]])</f>
        <v>2016</v>
      </c>
    </row>
    <row r="3932" spans="1:22" ht="43" x14ac:dyDescent="0.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 s="8">
        <v>1459490400</v>
      </c>
      <c r="J3932" s="8">
        <v>1457078868</v>
      </c>
      <c r="K3932" t="b">
        <v>0</v>
      </c>
      <c r="L3932">
        <v>0</v>
      </c>
      <c r="M3932" t="b">
        <v>0</v>
      </c>
      <c r="N3932" s="5" t="e">
        <f>Table1[[#This Row],[pledged]]/Table1[[#This Row],[backers_count]]</f>
        <v>#DIV/0!</v>
      </c>
      <c r="O3932" s="1">
        <f t="shared" si="185"/>
        <v>0</v>
      </c>
      <c r="P3932" s="5" t="s">
        <v>8270</v>
      </c>
      <c r="Q3932" s="1" t="s">
        <v>8318</v>
      </c>
      <c r="R3932" s="1" t="s">
        <v>8319</v>
      </c>
      <c r="S3932" s="9">
        <f t="shared" si="183"/>
        <v>42433.338749999995</v>
      </c>
      <c r="T3932" s="11">
        <f t="shared" si="184"/>
        <v>42461.25</v>
      </c>
      <c r="U3932" s="12" t="str">
        <f>TEXT(Table1[[#This Row],[Date Created Conversion (Launched at)]],"mmmm")</f>
        <v>March</v>
      </c>
      <c r="V3932" s="12">
        <f>YEAR(Table1[[#This Row],[Date Created Conversion (Launched at)]])</f>
        <v>2016</v>
      </c>
    </row>
    <row r="3933" spans="1:22" ht="43" x14ac:dyDescent="0.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 s="8">
        <v>1441510707</v>
      </c>
      <c r="J3933" s="8">
        <v>1439350707</v>
      </c>
      <c r="K3933" t="b">
        <v>0</v>
      </c>
      <c r="L3933">
        <v>0</v>
      </c>
      <c r="M3933" t="b">
        <v>0</v>
      </c>
      <c r="N3933" s="5" t="e">
        <f>Table1[[#This Row],[pledged]]/Table1[[#This Row],[backers_count]]</f>
        <v>#DIV/0!</v>
      </c>
      <c r="O3933" s="1">
        <f t="shared" si="185"/>
        <v>0</v>
      </c>
      <c r="P3933" s="5" t="s">
        <v>8270</v>
      </c>
      <c r="Q3933" s="1" t="s">
        <v>8318</v>
      </c>
      <c r="R3933" s="1" t="s">
        <v>8319</v>
      </c>
      <c r="S3933" s="9">
        <f t="shared" si="183"/>
        <v>42228.151701388888</v>
      </c>
      <c r="T3933" s="11">
        <f t="shared" si="184"/>
        <v>42253.151701388888</v>
      </c>
      <c r="U3933" s="12" t="str">
        <f>TEXT(Table1[[#This Row],[Date Created Conversion (Launched at)]],"mmmm")</f>
        <v>August</v>
      </c>
      <c r="V3933" s="12">
        <f>YEAR(Table1[[#This Row],[Date Created Conversion (Launched at)]])</f>
        <v>2015</v>
      </c>
    </row>
    <row r="3934" spans="1:22" ht="43" x14ac:dyDescent="0.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 s="8">
        <v>1458097364</v>
      </c>
      <c r="J3934" s="8">
        <v>1455508964</v>
      </c>
      <c r="K3934" t="b">
        <v>0</v>
      </c>
      <c r="L3934">
        <v>1</v>
      </c>
      <c r="M3934" t="b">
        <v>0</v>
      </c>
      <c r="N3934" s="5">
        <f>Table1[[#This Row],[pledged]]/Table1[[#This Row],[backers_count]]</f>
        <v>1</v>
      </c>
      <c r="O3934" s="1">
        <f t="shared" si="185"/>
        <v>0</v>
      </c>
      <c r="P3934" s="5" t="s">
        <v>8270</v>
      </c>
      <c r="Q3934" s="1" t="s">
        <v>8318</v>
      </c>
      <c r="R3934" s="1" t="s">
        <v>8319</v>
      </c>
      <c r="S3934" s="9">
        <f t="shared" si="183"/>
        <v>42415.168564814812</v>
      </c>
      <c r="T3934" s="11">
        <f t="shared" si="184"/>
        <v>42445.126898148148</v>
      </c>
      <c r="U3934" s="12" t="str">
        <f>TEXT(Table1[[#This Row],[Date Created Conversion (Launched at)]],"mmmm")</f>
        <v>February</v>
      </c>
      <c r="V3934" s="12">
        <f>YEAR(Table1[[#This Row],[Date Created Conversion (Launched at)]])</f>
        <v>2016</v>
      </c>
    </row>
    <row r="3935" spans="1:22" ht="43" x14ac:dyDescent="0.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 s="8">
        <v>1468716180</v>
      </c>
      <c r="J3935" s="8">
        <v>1466205262</v>
      </c>
      <c r="K3935" t="b">
        <v>0</v>
      </c>
      <c r="L3935">
        <v>12</v>
      </c>
      <c r="M3935" t="b">
        <v>0</v>
      </c>
      <c r="N3935" s="5">
        <f>Table1[[#This Row],[pledged]]/Table1[[#This Row],[backers_count]]</f>
        <v>91.833333333333329</v>
      </c>
      <c r="O3935" s="1">
        <f t="shared" si="185"/>
        <v>16</v>
      </c>
      <c r="P3935" s="5" t="s">
        <v>8270</v>
      </c>
      <c r="Q3935" s="1" t="s">
        <v>8318</v>
      </c>
      <c r="R3935" s="1" t="s">
        <v>8319</v>
      </c>
      <c r="S3935" s="9">
        <f t="shared" si="183"/>
        <v>42538.968310185184</v>
      </c>
      <c r="T3935" s="11">
        <f t="shared" si="184"/>
        <v>42568.029861111107</v>
      </c>
      <c r="U3935" s="12" t="str">
        <f>TEXT(Table1[[#This Row],[Date Created Conversion (Launched at)]],"mmmm")</f>
        <v>June</v>
      </c>
      <c r="V3935" s="12">
        <f>YEAR(Table1[[#This Row],[Date Created Conversion (Launched at)]])</f>
        <v>2016</v>
      </c>
    </row>
    <row r="3936" spans="1:22" ht="43" x14ac:dyDescent="0.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 s="8">
        <v>1443704400</v>
      </c>
      <c r="J3936" s="8">
        <v>1439827639</v>
      </c>
      <c r="K3936" t="b">
        <v>0</v>
      </c>
      <c r="L3936">
        <v>12</v>
      </c>
      <c r="M3936" t="b">
        <v>0</v>
      </c>
      <c r="N3936" s="5">
        <f>Table1[[#This Row],[pledged]]/Table1[[#This Row],[backers_count]]</f>
        <v>45.833333333333336</v>
      </c>
      <c r="O3936" s="1">
        <f t="shared" si="185"/>
        <v>11</v>
      </c>
      <c r="P3936" s="5" t="s">
        <v>8270</v>
      </c>
      <c r="Q3936" s="1" t="s">
        <v>8318</v>
      </c>
      <c r="R3936" s="1" t="s">
        <v>8319</v>
      </c>
      <c r="S3936" s="9">
        <f t="shared" si="183"/>
        <v>42233.671747685185</v>
      </c>
      <c r="T3936" s="11">
        <f t="shared" si="184"/>
        <v>42278.541666666672</v>
      </c>
      <c r="U3936" s="12" t="str">
        <f>TEXT(Table1[[#This Row],[Date Created Conversion (Launched at)]],"mmmm")</f>
        <v>August</v>
      </c>
      <c r="V3936" s="12">
        <f>YEAR(Table1[[#This Row],[Date Created Conversion (Launched at)]])</f>
        <v>2015</v>
      </c>
    </row>
    <row r="3937" spans="1:22" ht="57.35" x14ac:dyDescent="0.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 s="8">
        <v>1443973546</v>
      </c>
      <c r="J3937" s="8">
        <v>1438789546</v>
      </c>
      <c r="K3937" t="b">
        <v>0</v>
      </c>
      <c r="L3937">
        <v>23</v>
      </c>
      <c r="M3937" t="b">
        <v>0</v>
      </c>
      <c r="N3937" s="5">
        <f>Table1[[#This Row],[pledged]]/Table1[[#This Row],[backers_count]]</f>
        <v>57.173913043478258</v>
      </c>
      <c r="O3937" s="1">
        <f t="shared" si="185"/>
        <v>44</v>
      </c>
      <c r="P3937" s="5" t="s">
        <v>8270</v>
      </c>
      <c r="Q3937" s="1" t="s">
        <v>8318</v>
      </c>
      <c r="R3937" s="1" t="s">
        <v>8319</v>
      </c>
      <c r="S3937" s="9">
        <f t="shared" si="183"/>
        <v>42221.656782407408</v>
      </c>
      <c r="T3937" s="11">
        <f t="shared" si="184"/>
        <v>42281.656782407408</v>
      </c>
      <c r="U3937" s="12" t="str">
        <f>TEXT(Table1[[#This Row],[Date Created Conversion (Launched at)]],"mmmm")</f>
        <v>August</v>
      </c>
      <c r="V3937" s="12">
        <f>YEAR(Table1[[#This Row],[Date Created Conversion (Launched at)]])</f>
        <v>2015</v>
      </c>
    </row>
    <row r="3938" spans="1:22" ht="43" x14ac:dyDescent="0.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 s="8">
        <v>1480576720</v>
      </c>
      <c r="J3938" s="8">
        <v>1477981120</v>
      </c>
      <c r="K3938" t="b">
        <v>0</v>
      </c>
      <c r="L3938">
        <v>0</v>
      </c>
      <c r="M3938" t="b">
        <v>0</v>
      </c>
      <c r="N3938" s="5" t="e">
        <f>Table1[[#This Row],[pledged]]/Table1[[#This Row],[backers_count]]</f>
        <v>#DIV/0!</v>
      </c>
      <c r="O3938" s="1">
        <f t="shared" si="185"/>
        <v>0</v>
      </c>
      <c r="P3938" s="5" t="s">
        <v>8270</v>
      </c>
      <c r="Q3938" s="1" t="s">
        <v>8318</v>
      </c>
      <c r="R3938" s="1" t="s">
        <v>8319</v>
      </c>
      <c r="S3938" s="9">
        <f t="shared" si="183"/>
        <v>42675.262962962966</v>
      </c>
      <c r="T3938" s="11">
        <f t="shared" si="184"/>
        <v>42705.304629629631</v>
      </c>
      <c r="U3938" s="12" t="str">
        <f>TEXT(Table1[[#This Row],[Date Created Conversion (Launched at)]],"mmmm")</f>
        <v>November</v>
      </c>
      <c r="V3938" s="12">
        <f>YEAR(Table1[[#This Row],[Date Created Conversion (Launched at)]])</f>
        <v>2016</v>
      </c>
    </row>
    <row r="3939" spans="1:22" ht="43" x14ac:dyDescent="0.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 s="8">
        <v>1468249760</v>
      </c>
      <c r="J3939" s="8">
        <v>1465830560</v>
      </c>
      <c r="K3939" t="b">
        <v>0</v>
      </c>
      <c r="L3939">
        <v>10</v>
      </c>
      <c r="M3939" t="b">
        <v>0</v>
      </c>
      <c r="N3939" s="5">
        <f>Table1[[#This Row],[pledged]]/Table1[[#This Row],[backers_count]]</f>
        <v>248.5</v>
      </c>
      <c r="O3939" s="1">
        <f t="shared" si="185"/>
        <v>86</v>
      </c>
      <c r="P3939" s="5" t="s">
        <v>8270</v>
      </c>
      <c r="Q3939" s="1" t="s">
        <v>8318</v>
      </c>
      <c r="R3939" s="1" t="s">
        <v>8319</v>
      </c>
      <c r="S3939" s="9">
        <f t="shared" si="183"/>
        <v>42534.631481481483</v>
      </c>
      <c r="T3939" s="11">
        <f t="shared" si="184"/>
        <v>42562.631481481483</v>
      </c>
      <c r="U3939" s="12" t="str">
        <f>TEXT(Table1[[#This Row],[Date Created Conversion (Launched at)]],"mmmm")</f>
        <v>June</v>
      </c>
      <c r="V3939" s="12">
        <f>YEAR(Table1[[#This Row],[Date Created Conversion (Launched at)]])</f>
        <v>2016</v>
      </c>
    </row>
    <row r="3940" spans="1:22" ht="43" x14ac:dyDescent="0.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 s="8">
        <v>1435441454</v>
      </c>
      <c r="J3940" s="8">
        <v>1432763054</v>
      </c>
      <c r="K3940" t="b">
        <v>0</v>
      </c>
      <c r="L3940">
        <v>5</v>
      </c>
      <c r="M3940" t="b">
        <v>0</v>
      </c>
      <c r="N3940" s="5">
        <f>Table1[[#This Row],[pledged]]/Table1[[#This Row],[backers_count]]</f>
        <v>79.400000000000006</v>
      </c>
      <c r="O3940" s="1">
        <f t="shared" si="185"/>
        <v>12</v>
      </c>
      <c r="P3940" s="5" t="s">
        <v>8270</v>
      </c>
      <c r="Q3940" s="1" t="s">
        <v>8318</v>
      </c>
      <c r="R3940" s="1" t="s">
        <v>8319</v>
      </c>
      <c r="S3940" s="9">
        <f t="shared" si="183"/>
        <v>42151.905717592592</v>
      </c>
      <c r="T3940" s="11">
        <f t="shared" si="184"/>
        <v>42182.905717592592</v>
      </c>
      <c r="U3940" s="12" t="str">
        <f>TEXT(Table1[[#This Row],[Date Created Conversion (Launched at)]],"mmmm")</f>
        <v>May</v>
      </c>
      <c r="V3940" s="12">
        <f>YEAR(Table1[[#This Row],[Date Created Conversion (Launched at)]])</f>
        <v>2015</v>
      </c>
    </row>
    <row r="3941" spans="1:22" ht="43" x14ac:dyDescent="0.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 s="8">
        <v>1412656200</v>
      </c>
      <c r="J3941" s="8">
        <v>1412328979</v>
      </c>
      <c r="K3941" t="b">
        <v>0</v>
      </c>
      <c r="L3941">
        <v>1</v>
      </c>
      <c r="M3941" t="b">
        <v>0</v>
      </c>
      <c r="N3941" s="5">
        <f>Table1[[#This Row],[pledged]]/Table1[[#This Row],[backers_count]]</f>
        <v>5</v>
      </c>
      <c r="O3941" s="1">
        <f t="shared" si="185"/>
        <v>0</v>
      </c>
      <c r="P3941" s="5" t="s">
        <v>8270</v>
      </c>
      <c r="Q3941" s="1" t="s">
        <v>8318</v>
      </c>
      <c r="R3941" s="1" t="s">
        <v>8319</v>
      </c>
      <c r="S3941" s="9">
        <f t="shared" si="183"/>
        <v>41915.400219907409</v>
      </c>
      <c r="T3941" s="11">
        <f t="shared" si="184"/>
        <v>41919.1875</v>
      </c>
      <c r="U3941" s="12" t="str">
        <f>TEXT(Table1[[#This Row],[Date Created Conversion (Launched at)]],"mmmm")</f>
        <v>October</v>
      </c>
      <c r="V3941" s="12">
        <f>YEAR(Table1[[#This Row],[Date Created Conversion (Launched at)]])</f>
        <v>2014</v>
      </c>
    </row>
    <row r="3942" spans="1:22" ht="43" x14ac:dyDescent="0.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 s="8">
        <v>1420199351</v>
      </c>
      <c r="J3942" s="8">
        <v>1416311351</v>
      </c>
      <c r="K3942" t="b">
        <v>0</v>
      </c>
      <c r="L3942">
        <v>2</v>
      </c>
      <c r="M3942" t="b">
        <v>0</v>
      </c>
      <c r="N3942" s="5">
        <f>Table1[[#This Row],[pledged]]/Table1[[#This Row],[backers_count]]</f>
        <v>5.5</v>
      </c>
      <c r="O3942" s="1">
        <f t="shared" si="185"/>
        <v>0</v>
      </c>
      <c r="P3942" s="5" t="s">
        <v>8270</v>
      </c>
      <c r="Q3942" s="1" t="s">
        <v>8318</v>
      </c>
      <c r="R3942" s="1" t="s">
        <v>8319</v>
      </c>
      <c r="S3942" s="9">
        <f t="shared" si="183"/>
        <v>41961.492488425924</v>
      </c>
      <c r="T3942" s="11">
        <f t="shared" si="184"/>
        <v>42006.492488425924</v>
      </c>
      <c r="U3942" s="12" t="str">
        <f>TEXT(Table1[[#This Row],[Date Created Conversion (Launched at)]],"mmmm")</f>
        <v>November</v>
      </c>
      <c r="V3942" s="12">
        <f>YEAR(Table1[[#This Row],[Date Created Conversion (Launched at)]])</f>
        <v>2014</v>
      </c>
    </row>
    <row r="3943" spans="1:22" ht="57.35" x14ac:dyDescent="0.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 s="8">
        <v>1416877200</v>
      </c>
      <c r="J3943" s="8">
        <v>1414505137</v>
      </c>
      <c r="K3943" t="b">
        <v>0</v>
      </c>
      <c r="L3943">
        <v>2</v>
      </c>
      <c r="M3943" t="b">
        <v>0</v>
      </c>
      <c r="N3943" s="5">
        <f>Table1[[#This Row],[pledged]]/Table1[[#This Row],[backers_count]]</f>
        <v>25</v>
      </c>
      <c r="O3943" s="1">
        <f t="shared" si="185"/>
        <v>1</v>
      </c>
      <c r="P3943" s="5" t="s">
        <v>8270</v>
      </c>
      <c r="Q3943" s="1" t="s">
        <v>8318</v>
      </c>
      <c r="R3943" s="1" t="s">
        <v>8319</v>
      </c>
      <c r="S3943" s="9">
        <f t="shared" si="183"/>
        <v>41940.587233796294</v>
      </c>
      <c r="T3943" s="11">
        <f t="shared" si="184"/>
        <v>41968.041666666672</v>
      </c>
      <c r="U3943" s="12" t="str">
        <f>TEXT(Table1[[#This Row],[Date Created Conversion (Launched at)]],"mmmm")</f>
        <v>October</v>
      </c>
      <c r="V3943" s="12">
        <f>YEAR(Table1[[#This Row],[Date Created Conversion (Launched at)]])</f>
        <v>2014</v>
      </c>
    </row>
    <row r="3944" spans="1:22" ht="43" x14ac:dyDescent="0.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 s="8">
        <v>1434490914</v>
      </c>
      <c r="J3944" s="8">
        <v>1429306914</v>
      </c>
      <c r="K3944" t="b">
        <v>0</v>
      </c>
      <c r="L3944">
        <v>0</v>
      </c>
      <c r="M3944" t="b">
        <v>0</v>
      </c>
      <c r="N3944" s="5" t="e">
        <f>Table1[[#This Row],[pledged]]/Table1[[#This Row],[backers_count]]</f>
        <v>#DIV/0!</v>
      </c>
      <c r="O3944" s="1">
        <f t="shared" si="185"/>
        <v>0</v>
      </c>
      <c r="P3944" s="5" t="s">
        <v>8270</v>
      </c>
      <c r="Q3944" s="1" t="s">
        <v>8318</v>
      </c>
      <c r="R3944" s="1" t="s">
        <v>8319</v>
      </c>
      <c r="S3944" s="9">
        <f t="shared" si="183"/>
        <v>42111.904097222221</v>
      </c>
      <c r="T3944" s="11">
        <f t="shared" si="184"/>
        <v>42171.904097222221</v>
      </c>
      <c r="U3944" s="12" t="str">
        <f>TEXT(Table1[[#This Row],[Date Created Conversion (Launched at)]],"mmmm")</f>
        <v>April</v>
      </c>
      <c r="V3944" s="12">
        <f>YEAR(Table1[[#This Row],[Date Created Conversion (Launched at)]])</f>
        <v>2015</v>
      </c>
    </row>
    <row r="3945" spans="1:22" ht="43" x14ac:dyDescent="0.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 s="8">
        <v>1446483000</v>
      </c>
      <c r="J3945" s="8">
        <v>1443811268</v>
      </c>
      <c r="K3945" t="b">
        <v>0</v>
      </c>
      <c r="L3945">
        <v>13</v>
      </c>
      <c r="M3945" t="b">
        <v>0</v>
      </c>
      <c r="N3945" s="5">
        <f>Table1[[#This Row],[pledged]]/Table1[[#This Row],[backers_count]]</f>
        <v>137.07692307692307</v>
      </c>
      <c r="O3945" s="1">
        <f t="shared" si="185"/>
        <v>36</v>
      </c>
      <c r="P3945" s="5" t="s">
        <v>8270</v>
      </c>
      <c r="Q3945" s="1" t="s">
        <v>8318</v>
      </c>
      <c r="R3945" s="1" t="s">
        <v>8319</v>
      </c>
      <c r="S3945" s="9">
        <f t="shared" si="183"/>
        <v>42279.778564814813</v>
      </c>
      <c r="T3945" s="11">
        <f t="shared" si="184"/>
        <v>42310.701388888891</v>
      </c>
      <c r="U3945" s="12" t="str">
        <f>TEXT(Table1[[#This Row],[Date Created Conversion (Launched at)]],"mmmm")</f>
        <v>October</v>
      </c>
      <c r="V3945" s="12">
        <f>YEAR(Table1[[#This Row],[Date Created Conversion (Launched at)]])</f>
        <v>2015</v>
      </c>
    </row>
    <row r="3946" spans="1:22" ht="43" x14ac:dyDescent="0.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 s="8">
        <v>1440690875</v>
      </c>
      <c r="J3946" s="8">
        <v>1438098875</v>
      </c>
      <c r="K3946" t="b">
        <v>0</v>
      </c>
      <c r="L3946">
        <v>0</v>
      </c>
      <c r="M3946" t="b">
        <v>0</v>
      </c>
      <c r="N3946" s="5" t="e">
        <f>Table1[[#This Row],[pledged]]/Table1[[#This Row],[backers_count]]</f>
        <v>#DIV/0!</v>
      </c>
      <c r="O3946" s="1">
        <f t="shared" si="185"/>
        <v>0</v>
      </c>
      <c r="P3946" s="5" t="s">
        <v>8270</v>
      </c>
      <c r="Q3946" s="1" t="s">
        <v>8318</v>
      </c>
      <c r="R3946" s="1" t="s">
        <v>8319</v>
      </c>
      <c r="S3946" s="9">
        <f t="shared" si="183"/>
        <v>42213.662905092591</v>
      </c>
      <c r="T3946" s="11">
        <f t="shared" si="184"/>
        <v>42243.662905092591</v>
      </c>
      <c r="U3946" s="12" t="str">
        <f>TEXT(Table1[[#This Row],[Date Created Conversion (Launched at)]],"mmmm")</f>
        <v>July</v>
      </c>
      <c r="V3946" s="12">
        <f>YEAR(Table1[[#This Row],[Date Created Conversion (Launched at)]])</f>
        <v>2015</v>
      </c>
    </row>
    <row r="3947" spans="1:22" ht="43" x14ac:dyDescent="0.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 s="8">
        <v>1431717268</v>
      </c>
      <c r="J3947" s="8">
        <v>1429125268</v>
      </c>
      <c r="K3947" t="b">
        <v>0</v>
      </c>
      <c r="L3947">
        <v>1</v>
      </c>
      <c r="M3947" t="b">
        <v>0</v>
      </c>
      <c r="N3947" s="5">
        <f>Table1[[#This Row],[pledged]]/Table1[[#This Row],[backers_count]]</f>
        <v>5</v>
      </c>
      <c r="O3947" s="1">
        <f t="shared" si="185"/>
        <v>0</v>
      </c>
      <c r="P3947" s="5" t="s">
        <v>8270</v>
      </c>
      <c r="Q3947" s="1" t="s">
        <v>8318</v>
      </c>
      <c r="R3947" s="1" t="s">
        <v>8319</v>
      </c>
      <c r="S3947" s="9">
        <f t="shared" si="183"/>
        <v>42109.801712962959</v>
      </c>
      <c r="T3947" s="11">
        <f t="shared" si="184"/>
        <v>42139.801712962959</v>
      </c>
      <c r="U3947" s="12" t="str">
        <f>TEXT(Table1[[#This Row],[Date Created Conversion (Launched at)]],"mmmm")</f>
        <v>April</v>
      </c>
      <c r="V3947" s="12">
        <f>YEAR(Table1[[#This Row],[Date Created Conversion (Launched at)]])</f>
        <v>2015</v>
      </c>
    </row>
    <row r="3948" spans="1:22" ht="28.7" x14ac:dyDescent="0.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 s="8">
        <v>1425110400</v>
      </c>
      <c r="J3948" s="8">
        <v>1422388822</v>
      </c>
      <c r="K3948" t="b">
        <v>0</v>
      </c>
      <c r="L3948">
        <v>5</v>
      </c>
      <c r="M3948" t="b">
        <v>0</v>
      </c>
      <c r="N3948" s="5">
        <f>Table1[[#This Row],[pledged]]/Table1[[#This Row],[backers_count]]</f>
        <v>39</v>
      </c>
      <c r="O3948" s="1">
        <f t="shared" si="185"/>
        <v>3</v>
      </c>
      <c r="P3948" s="5" t="s">
        <v>8270</v>
      </c>
      <c r="Q3948" s="1" t="s">
        <v>8318</v>
      </c>
      <c r="R3948" s="1" t="s">
        <v>8319</v>
      </c>
      <c r="S3948" s="9">
        <f t="shared" si="183"/>
        <v>42031.833587962959</v>
      </c>
      <c r="T3948" s="11">
        <f t="shared" si="184"/>
        <v>42063.333333333328</v>
      </c>
      <c r="U3948" s="12" t="str">
        <f>TEXT(Table1[[#This Row],[Date Created Conversion (Launched at)]],"mmmm")</f>
        <v>January</v>
      </c>
      <c r="V3948" s="12">
        <f>YEAR(Table1[[#This Row],[Date Created Conversion (Launched at)]])</f>
        <v>2015</v>
      </c>
    </row>
    <row r="3949" spans="1:22" ht="43" x14ac:dyDescent="0.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 s="8">
        <v>1475378744</v>
      </c>
      <c r="J3949" s="8">
        <v>1472786744</v>
      </c>
      <c r="K3949" t="b">
        <v>0</v>
      </c>
      <c r="L3949">
        <v>2</v>
      </c>
      <c r="M3949" t="b">
        <v>0</v>
      </c>
      <c r="N3949" s="5">
        <f>Table1[[#This Row],[pledged]]/Table1[[#This Row],[backers_count]]</f>
        <v>50.5</v>
      </c>
      <c r="O3949" s="1">
        <f t="shared" si="185"/>
        <v>3</v>
      </c>
      <c r="P3949" s="5" t="s">
        <v>8270</v>
      </c>
      <c r="Q3949" s="1" t="s">
        <v>8318</v>
      </c>
      <c r="R3949" s="1" t="s">
        <v>8319</v>
      </c>
      <c r="S3949" s="9">
        <f t="shared" si="183"/>
        <v>42615.142870370371</v>
      </c>
      <c r="T3949" s="11">
        <f t="shared" si="184"/>
        <v>42645.142870370371</v>
      </c>
      <c r="U3949" s="12" t="str">
        <f>TEXT(Table1[[#This Row],[Date Created Conversion (Launched at)]],"mmmm")</f>
        <v>September</v>
      </c>
      <c r="V3949" s="12">
        <f>YEAR(Table1[[#This Row],[Date Created Conversion (Launched at)]])</f>
        <v>2016</v>
      </c>
    </row>
    <row r="3950" spans="1:22" ht="43" x14ac:dyDescent="0.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 s="8">
        <v>1410076123</v>
      </c>
      <c r="J3950" s="8">
        <v>1404892123</v>
      </c>
      <c r="K3950" t="b">
        <v>0</v>
      </c>
      <c r="L3950">
        <v>0</v>
      </c>
      <c r="M3950" t="b">
        <v>0</v>
      </c>
      <c r="N3950" s="5" t="e">
        <f>Table1[[#This Row],[pledged]]/Table1[[#This Row],[backers_count]]</f>
        <v>#DIV/0!</v>
      </c>
      <c r="O3950" s="1">
        <f t="shared" si="185"/>
        <v>0</v>
      </c>
      <c r="P3950" s="5" t="s">
        <v>8270</v>
      </c>
      <c r="Q3950" s="1" t="s">
        <v>8318</v>
      </c>
      <c r="R3950" s="1" t="s">
        <v>8319</v>
      </c>
      <c r="S3950" s="9">
        <f t="shared" si="183"/>
        <v>41829.325497685189</v>
      </c>
      <c r="T3950" s="11">
        <f t="shared" si="184"/>
        <v>41889.325497685189</v>
      </c>
      <c r="U3950" s="12" t="str">
        <f>TEXT(Table1[[#This Row],[Date Created Conversion (Launched at)]],"mmmm")</f>
        <v>July</v>
      </c>
      <c r="V3950" s="12">
        <f>YEAR(Table1[[#This Row],[Date Created Conversion (Launched at)]])</f>
        <v>2014</v>
      </c>
    </row>
    <row r="3951" spans="1:22" ht="43" x14ac:dyDescent="0.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 s="8">
        <v>1423623221</v>
      </c>
      <c r="J3951" s="8">
        <v>1421031221</v>
      </c>
      <c r="K3951" t="b">
        <v>0</v>
      </c>
      <c r="L3951">
        <v>32</v>
      </c>
      <c r="M3951" t="b">
        <v>0</v>
      </c>
      <c r="N3951" s="5">
        <f>Table1[[#This Row],[pledged]]/Table1[[#This Row],[backers_count]]</f>
        <v>49.28125</v>
      </c>
      <c r="O3951" s="1">
        <f t="shared" si="185"/>
        <v>16</v>
      </c>
      <c r="P3951" s="5" t="s">
        <v>8270</v>
      </c>
      <c r="Q3951" s="1" t="s">
        <v>8318</v>
      </c>
      <c r="R3951" s="1" t="s">
        <v>8319</v>
      </c>
      <c r="S3951" s="9">
        <f t="shared" si="183"/>
        <v>42016.120613425926</v>
      </c>
      <c r="T3951" s="11">
        <f t="shared" si="184"/>
        <v>42046.120613425926</v>
      </c>
      <c r="U3951" s="12" t="str">
        <f>TEXT(Table1[[#This Row],[Date Created Conversion (Launched at)]],"mmmm")</f>
        <v>January</v>
      </c>
      <c r="V3951" s="12">
        <f>YEAR(Table1[[#This Row],[Date Created Conversion (Launched at)]])</f>
        <v>2015</v>
      </c>
    </row>
    <row r="3952" spans="1:22" ht="43" x14ac:dyDescent="0.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 s="8">
        <v>1460140500</v>
      </c>
      <c r="J3952" s="8">
        <v>1457628680</v>
      </c>
      <c r="K3952" t="b">
        <v>0</v>
      </c>
      <c r="L3952">
        <v>1</v>
      </c>
      <c r="M3952" t="b">
        <v>0</v>
      </c>
      <c r="N3952" s="5">
        <f>Table1[[#This Row],[pledged]]/Table1[[#This Row],[backers_count]]</f>
        <v>25</v>
      </c>
      <c r="O3952" s="1">
        <f t="shared" si="185"/>
        <v>1</v>
      </c>
      <c r="P3952" s="5" t="s">
        <v>8270</v>
      </c>
      <c r="Q3952" s="1" t="s">
        <v>8318</v>
      </c>
      <c r="R3952" s="1" t="s">
        <v>8319</v>
      </c>
      <c r="S3952" s="9">
        <f t="shared" si="183"/>
        <v>42439.702314814815</v>
      </c>
      <c r="T3952" s="11">
        <f t="shared" si="184"/>
        <v>42468.774305555555</v>
      </c>
      <c r="U3952" s="12" t="str">
        <f>TEXT(Table1[[#This Row],[Date Created Conversion (Launched at)]],"mmmm")</f>
        <v>March</v>
      </c>
      <c r="V3952" s="12">
        <f>YEAR(Table1[[#This Row],[Date Created Conversion (Launched at)]])</f>
        <v>2016</v>
      </c>
    </row>
    <row r="3953" spans="1:22" ht="43" x14ac:dyDescent="0.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 s="8">
        <v>1462301342</v>
      </c>
      <c r="J3953" s="8">
        <v>1457120942</v>
      </c>
      <c r="K3953" t="b">
        <v>0</v>
      </c>
      <c r="L3953">
        <v>1</v>
      </c>
      <c r="M3953" t="b">
        <v>0</v>
      </c>
      <c r="N3953" s="5">
        <f>Table1[[#This Row],[pledged]]/Table1[[#This Row],[backers_count]]</f>
        <v>1</v>
      </c>
      <c r="O3953" s="1">
        <f t="shared" si="185"/>
        <v>0</v>
      </c>
      <c r="P3953" s="5" t="s">
        <v>8270</v>
      </c>
      <c r="Q3953" s="1" t="s">
        <v>8318</v>
      </c>
      <c r="R3953" s="1" t="s">
        <v>8319</v>
      </c>
      <c r="S3953" s="9">
        <f t="shared" si="183"/>
        <v>42433.825717592597</v>
      </c>
      <c r="T3953" s="11">
        <f t="shared" si="184"/>
        <v>42493.784050925926</v>
      </c>
      <c r="U3953" s="12" t="str">
        <f>TEXT(Table1[[#This Row],[Date Created Conversion (Launched at)]],"mmmm")</f>
        <v>March</v>
      </c>
      <c r="V3953" s="12">
        <f>YEAR(Table1[[#This Row],[Date Created Conversion (Launched at)]])</f>
        <v>2016</v>
      </c>
    </row>
    <row r="3954" spans="1:22" ht="43" x14ac:dyDescent="0.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 s="8">
        <v>1445885890</v>
      </c>
      <c r="J3954" s="8">
        <v>1440701890</v>
      </c>
      <c r="K3954" t="b">
        <v>0</v>
      </c>
      <c r="L3954">
        <v>1</v>
      </c>
      <c r="M3954" t="b">
        <v>0</v>
      </c>
      <c r="N3954" s="5">
        <f>Table1[[#This Row],[pledged]]/Table1[[#This Row],[backers_count]]</f>
        <v>25</v>
      </c>
      <c r="O3954" s="1">
        <f t="shared" si="185"/>
        <v>0</v>
      </c>
      <c r="P3954" s="5" t="s">
        <v>8270</v>
      </c>
      <c r="Q3954" s="1" t="s">
        <v>8318</v>
      </c>
      <c r="R3954" s="1" t="s">
        <v>8319</v>
      </c>
      <c r="S3954" s="9">
        <f t="shared" si="183"/>
        <v>42243.790393518517</v>
      </c>
      <c r="T3954" s="11">
        <f t="shared" si="184"/>
        <v>42303.790393518517</v>
      </c>
      <c r="U3954" s="12" t="str">
        <f>TEXT(Table1[[#This Row],[Date Created Conversion (Launched at)]],"mmmm")</f>
        <v>August</v>
      </c>
      <c r="V3954" s="12">
        <f>YEAR(Table1[[#This Row],[Date Created Conversion (Launched at)]])</f>
        <v>2015</v>
      </c>
    </row>
    <row r="3955" spans="1:22" ht="43" x14ac:dyDescent="0.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 s="8">
        <v>1469834940</v>
      </c>
      <c r="J3955" s="8">
        <v>1467162586</v>
      </c>
      <c r="K3955" t="b">
        <v>0</v>
      </c>
      <c r="L3955">
        <v>0</v>
      </c>
      <c r="M3955" t="b">
        <v>0</v>
      </c>
      <c r="N3955" s="5" t="e">
        <f>Table1[[#This Row],[pledged]]/Table1[[#This Row],[backers_count]]</f>
        <v>#DIV/0!</v>
      </c>
      <c r="O3955" s="1">
        <f t="shared" si="185"/>
        <v>0</v>
      </c>
      <c r="P3955" s="5" t="s">
        <v>8270</v>
      </c>
      <c r="Q3955" s="1" t="s">
        <v>8318</v>
      </c>
      <c r="R3955" s="1" t="s">
        <v>8319</v>
      </c>
      <c r="S3955" s="9">
        <f t="shared" si="183"/>
        <v>42550.048449074078</v>
      </c>
      <c r="T3955" s="11">
        <f t="shared" si="184"/>
        <v>42580.978472222225</v>
      </c>
      <c r="U3955" s="12" t="str">
        <f>TEXT(Table1[[#This Row],[Date Created Conversion (Launched at)]],"mmmm")</f>
        <v>June</v>
      </c>
      <c r="V3955" s="12">
        <f>YEAR(Table1[[#This Row],[Date Created Conversion (Launched at)]])</f>
        <v>2016</v>
      </c>
    </row>
    <row r="3956" spans="1:22" ht="43" x14ac:dyDescent="0.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 s="8">
        <v>1405352264</v>
      </c>
      <c r="J3956" s="8">
        <v>1400168264</v>
      </c>
      <c r="K3956" t="b">
        <v>0</v>
      </c>
      <c r="L3956">
        <v>0</v>
      </c>
      <c r="M3956" t="b">
        <v>0</v>
      </c>
      <c r="N3956" s="5" t="e">
        <f>Table1[[#This Row],[pledged]]/Table1[[#This Row],[backers_count]]</f>
        <v>#DIV/0!</v>
      </c>
      <c r="O3956" s="1">
        <f t="shared" si="185"/>
        <v>0</v>
      </c>
      <c r="P3956" s="5" t="s">
        <v>8270</v>
      </c>
      <c r="Q3956" s="1" t="s">
        <v>8318</v>
      </c>
      <c r="R3956" s="1" t="s">
        <v>8319</v>
      </c>
      <c r="S3956" s="9">
        <f t="shared" si="183"/>
        <v>41774.651203703703</v>
      </c>
      <c r="T3956" s="11">
        <f t="shared" si="184"/>
        <v>41834.651203703703</v>
      </c>
      <c r="U3956" s="12" t="str">
        <f>TEXT(Table1[[#This Row],[Date Created Conversion (Launched at)]],"mmmm")</f>
        <v>May</v>
      </c>
      <c r="V3956" s="12">
        <f>YEAR(Table1[[#This Row],[Date Created Conversion (Launched at)]])</f>
        <v>2014</v>
      </c>
    </row>
    <row r="3957" spans="1:22" ht="43" x14ac:dyDescent="0.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 s="8">
        <v>1448745741</v>
      </c>
      <c r="J3957" s="8">
        <v>1446150141</v>
      </c>
      <c r="K3957" t="b">
        <v>0</v>
      </c>
      <c r="L3957">
        <v>8</v>
      </c>
      <c r="M3957" t="b">
        <v>0</v>
      </c>
      <c r="N3957" s="5">
        <f>Table1[[#This Row],[pledged]]/Table1[[#This Row],[backers_count]]</f>
        <v>53.125</v>
      </c>
      <c r="O3957" s="1">
        <f t="shared" si="185"/>
        <v>24</v>
      </c>
      <c r="P3957" s="5" t="s">
        <v>8270</v>
      </c>
      <c r="Q3957" s="1" t="s">
        <v>8318</v>
      </c>
      <c r="R3957" s="1" t="s">
        <v>8319</v>
      </c>
      <c r="S3957" s="9">
        <f t="shared" si="183"/>
        <v>42306.848854166667</v>
      </c>
      <c r="T3957" s="11">
        <f t="shared" si="184"/>
        <v>42336.890520833331</v>
      </c>
      <c r="U3957" s="12" t="str">
        <f>TEXT(Table1[[#This Row],[Date Created Conversion (Launched at)]],"mmmm")</f>
        <v>October</v>
      </c>
      <c r="V3957" s="12">
        <f>YEAR(Table1[[#This Row],[Date Created Conversion (Launched at)]])</f>
        <v>2015</v>
      </c>
    </row>
    <row r="3958" spans="1:22" ht="43" x14ac:dyDescent="0.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 s="8">
        <v>1461543600</v>
      </c>
      <c r="J3958" s="8">
        <v>1459203727</v>
      </c>
      <c r="K3958" t="b">
        <v>0</v>
      </c>
      <c r="L3958">
        <v>0</v>
      </c>
      <c r="M3958" t="b">
        <v>0</v>
      </c>
      <c r="N3958" s="5" t="e">
        <f>Table1[[#This Row],[pledged]]/Table1[[#This Row],[backers_count]]</f>
        <v>#DIV/0!</v>
      </c>
      <c r="O3958" s="1">
        <f t="shared" si="185"/>
        <v>0</v>
      </c>
      <c r="P3958" s="5" t="s">
        <v>8270</v>
      </c>
      <c r="Q3958" s="1" t="s">
        <v>8318</v>
      </c>
      <c r="R3958" s="1" t="s">
        <v>8319</v>
      </c>
      <c r="S3958" s="9">
        <f t="shared" si="183"/>
        <v>42457.932025462964</v>
      </c>
      <c r="T3958" s="11">
        <f t="shared" si="184"/>
        <v>42485.013888888891</v>
      </c>
      <c r="U3958" s="12" t="str">
        <f>TEXT(Table1[[#This Row],[Date Created Conversion (Launched at)]],"mmmm")</f>
        <v>March</v>
      </c>
      <c r="V3958" s="12">
        <f>YEAR(Table1[[#This Row],[Date Created Conversion (Launched at)]])</f>
        <v>2016</v>
      </c>
    </row>
    <row r="3959" spans="1:22" ht="43" x14ac:dyDescent="0.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 s="8">
        <v>1468020354</v>
      </c>
      <c r="J3959" s="8">
        <v>1464045954</v>
      </c>
      <c r="K3959" t="b">
        <v>0</v>
      </c>
      <c r="L3959">
        <v>1</v>
      </c>
      <c r="M3959" t="b">
        <v>0</v>
      </c>
      <c r="N3959" s="5">
        <f>Table1[[#This Row],[pledged]]/Table1[[#This Row],[backers_count]]</f>
        <v>7</v>
      </c>
      <c r="O3959" s="1">
        <f t="shared" si="185"/>
        <v>0</v>
      </c>
      <c r="P3959" s="5" t="s">
        <v>8270</v>
      </c>
      <c r="Q3959" s="1" t="s">
        <v>8318</v>
      </c>
      <c r="R3959" s="1" t="s">
        <v>8319</v>
      </c>
      <c r="S3959" s="9">
        <f t="shared" si="183"/>
        <v>42513.976319444446</v>
      </c>
      <c r="T3959" s="11">
        <f t="shared" si="184"/>
        <v>42559.976319444446</v>
      </c>
      <c r="U3959" s="12" t="str">
        <f>TEXT(Table1[[#This Row],[Date Created Conversion (Launched at)]],"mmmm")</f>
        <v>May</v>
      </c>
      <c r="V3959" s="12">
        <f>YEAR(Table1[[#This Row],[Date Created Conversion (Launched at)]])</f>
        <v>2016</v>
      </c>
    </row>
    <row r="3960" spans="1:22" ht="43" x14ac:dyDescent="0.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 s="8">
        <v>1406988000</v>
      </c>
      <c r="J3960" s="8">
        <v>1403822912</v>
      </c>
      <c r="K3960" t="b">
        <v>0</v>
      </c>
      <c r="L3960">
        <v>16</v>
      </c>
      <c r="M3960" t="b">
        <v>0</v>
      </c>
      <c r="N3960" s="5">
        <f>Table1[[#This Row],[pledged]]/Table1[[#This Row],[backers_count]]</f>
        <v>40.0625</v>
      </c>
      <c r="O3960" s="1">
        <f t="shared" si="185"/>
        <v>32</v>
      </c>
      <c r="P3960" s="5" t="s">
        <v>8270</v>
      </c>
      <c r="Q3960" s="1" t="s">
        <v>8318</v>
      </c>
      <c r="R3960" s="1" t="s">
        <v>8319</v>
      </c>
      <c r="S3960" s="9">
        <f t="shared" si="183"/>
        <v>41816.950370370367</v>
      </c>
      <c r="T3960" s="11">
        <f t="shared" si="184"/>
        <v>41853.583333333336</v>
      </c>
      <c r="U3960" s="12" t="str">
        <f>TEXT(Table1[[#This Row],[Date Created Conversion (Launched at)]],"mmmm")</f>
        <v>June</v>
      </c>
      <c r="V3960" s="12">
        <f>YEAR(Table1[[#This Row],[Date Created Conversion (Launched at)]])</f>
        <v>2014</v>
      </c>
    </row>
    <row r="3961" spans="1:22" ht="43" x14ac:dyDescent="0.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 s="8">
        <v>1411930556</v>
      </c>
      <c r="J3961" s="8">
        <v>1409338556</v>
      </c>
      <c r="K3961" t="b">
        <v>0</v>
      </c>
      <c r="L3961">
        <v>12</v>
      </c>
      <c r="M3961" t="b">
        <v>0</v>
      </c>
      <c r="N3961" s="5">
        <f>Table1[[#This Row],[pledged]]/Table1[[#This Row],[backers_count]]</f>
        <v>24.333333333333332</v>
      </c>
      <c r="O3961" s="1">
        <f t="shared" si="185"/>
        <v>24</v>
      </c>
      <c r="P3961" s="5" t="s">
        <v>8270</v>
      </c>
      <c r="Q3961" s="1" t="s">
        <v>8318</v>
      </c>
      <c r="R3961" s="1" t="s">
        <v>8319</v>
      </c>
      <c r="S3961" s="9">
        <f t="shared" si="183"/>
        <v>41880.788842592592</v>
      </c>
      <c r="T3961" s="11">
        <f t="shared" si="184"/>
        <v>41910.788842592592</v>
      </c>
      <c r="U3961" s="12" t="str">
        <f>TEXT(Table1[[#This Row],[Date Created Conversion (Launched at)]],"mmmm")</f>
        <v>August</v>
      </c>
      <c r="V3961" s="12">
        <f>YEAR(Table1[[#This Row],[Date Created Conversion (Launched at)]])</f>
        <v>2014</v>
      </c>
    </row>
    <row r="3962" spans="1:22" ht="43" x14ac:dyDescent="0.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 s="8">
        <v>1451852256</v>
      </c>
      <c r="J3962" s="8">
        <v>1449260256</v>
      </c>
      <c r="K3962" t="b">
        <v>0</v>
      </c>
      <c r="L3962">
        <v>4</v>
      </c>
      <c r="M3962" t="b">
        <v>0</v>
      </c>
      <c r="N3962" s="5">
        <f>Table1[[#This Row],[pledged]]/Table1[[#This Row],[backers_count]]</f>
        <v>11.25</v>
      </c>
      <c r="O3962" s="1">
        <f t="shared" si="185"/>
        <v>2</v>
      </c>
      <c r="P3962" s="5" t="s">
        <v>8270</v>
      </c>
      <c r="Q3962" s="1" t="s">
        <v>8318</v>
      </c>
      <c r="R3962" s="1" t="s">
        <v>8319</v>
      </c>
      <c r="S3962" s="9">
        <f t="shared" si="183"/>
        <v>42342.845555555556</v>
      </c>
      <c r="T3962" s="11">
        <f t="shared" si="184"/>
        <v>42372.845555555556</v>
      </c>
      <c r="U3962" s="12" t="str">
        <f>TEXT(Table1[[#This Row],[Date Created Conversion (Launched at)]],"mmmm")</f>
        <v>December</v>
      </c>
      <c r="V3962" s="12">
        <f>YEAR(Table1[[#This Row],[Date Created Conversion (Launched at)]])</f>
        <v>2015</v>
      </c>
    </row>
    <row r="3963" spans="1:22" ht="43" x14ac:dyDescent="0.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 s="8">
        <v>1399584210</v>
      </c>
      <c r="J3963" s="8">
        <v>1397683410</v>
      </c>
      <c r="K3963" t="b">
        <v>0</v>
      </c>
      <c r="L3963">
        <v>2</v>
      </c>
      <c r="M3963" t="b">
        <v>0</v>
      </c>
      <c r="N3963" s="5">
        <f>Table1[[#This Row],[pledged]]/Table1[[#This Row],[backers_count]]</f>
        <v>10.5</v>
      </c>
      <c r="O3963" s="1">
        <f t="shared" si="185"/>
        <v>0</v>
      </c>
      <c r="P3963" s="5" t="s">
        <v>8270</v>
      </c>
      <c r="Q3963" s="1" t="s">
        <v>8318</v>
      </c>
      <c r="R3963" s="1" t="s">
        <v>8319</v>
      </c>
      <c r="S3963" s="9">
        <f t="shared" si="183"/>
        <v>41745.891319444447</v>
      </c>
      <c r="T3963" s="11">
        <f t="shared" si="184"/>
        <v>41767.891319444447</v>
      </c>
      <c r="U3963" s="12" t="str">
        <f>TEXT(Table1[[#This Row],[Date Created Conversion (Launched at)]],"mmmm")</f>
        <v>April</v>
      </c>
      <c r="V3963" s="12">
        <f>YEAR(Table1[[#This Row],[Date Created Conversion (Launched at)]])</f>
        <v>2014</v>
      </c>
    </row>
    <row r="3964" spans="1:22" ht="43" x14ac:dyDescent="0.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 s="8">
        <v>1448722494</v>
      </c>
      <c r="J3964" s="8">
        <v>1446562494</v>
      </c>
      <c r="K3964" t="b">
        <v>0</v>
      </c>
      <c r="L3964">
        <v>3</v>
      </c>
      <c r="M3964" t="b">
        <v>0</v>
      </c>
      <c r="N3964" s="5">
        <f>Table1[[#This Row],[pledged]]/Table1[[#This Row],[backers_count]]</f>
        <v>15</v>
      </c>
      <c r="O3964" s="1">
        <f t="shared" si="185"/>
        <v>3</v>
      </c>
      <c r="P3964" s="5" t="s">
        <v>8270</v>
      </c>
      <c r="Q3964" s="1" t="s">
        <v>8318</v>
      </c>
      <c r="R3964" s="1" t="s">
        <v>8319</v>
      </c>
      <c r="S3964" s="9">
        <f t="shared" si="183"/>
        <v>42311.621458333335</v>
      </c>
      <c r="T3964" s="11">
        <f t="shared" si="184"/>
        <v>42336.621458333335</v>
      </c>
      <c r="U3964" s="12" t="str">
        <f>TEXT(Table1[[#This Row],[Date Created Conversion (Launched at)]],"mmmm")</f>
        <v>November</v>
      </c>
      <c r="V3964" s="12">
        <f>YEAR(Table1[[#This Row],[Date Created Conversion (Launched at)]])</f>
        <v>2015</v>
      </c>
    </row>
    <row r="3965" spans="1:22" ht="43" x14ac:dyDescent="0.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 s="8">
        <v>1447821717</v>
      </c>
      <c r="J3965" s="8">
        <v>1445226117</v>
      </c>
      <c r="K3965" t="b">
        <v>0</v>
      </c>
      <c r="L3965">
        <v>0</v>
      </c>
      <c r="M3965" t="b">
        <v>0</v>
      </c>
      <c r="N3965" s="5" t="e">
        <f>Table1[[#This Row],[pledged]]/Table1[[#This Row],[backers_count]]</f>
        <v>#DIV/0!</v>
      </c>
      <c r="O3965" s="1">
        <f t="shared" si="185"/>
        <v>0</v>
      </c>
      <c r="P3965" s="5" t="s">
        <v>8270</v>
      </c>
      <c r="Q3965" s="1" t="s">
        <v>8318</v>
      </c>
      <c r="R3965" s="1" t="s">
        <v>8319</v>
      </c>
      <c r="S3965" s="9">
        <f t="shared" si="183"/>
        <v>42296.154131944444</v>
      </c>
      <c r="T3965" s="11">
        <f t="shared" si="184"/>
        <v>42326.195798611108</v>
      </c>
      <c r="U3965" s="12" t="str">
        <f>TEXT(Table1[[#This Row],[Date Created Conversion (Launched at)]],"mmmm")</f>
        <v>October</v>
      </c>
      <c r="V3965" s="12">
        <f>YEAR(Table1[[#This Row],[Date Created Conversion (Launched at)]])</f>
        <v>2015</v>
      </c>
    </row>
    <row r="3966" spans="1:22" ht="43" x14ac:dyDescent="0.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 s="8">
        <v>1429460386</v>
      </c>
      <c r="J3966" s="8">
        <v>1424279986</v>
      </c>
      <c r="K3966" t="b">
        <v>0</v>
      </c>
      <c r="L3966">
        <v>3</v>
      </c>
      <c r="M3966" t="b">
        <v>0</v>
      </c>
      <c r="N3966" s="5">
        <f>Table1[[#This Row],[pledged]]/Table1[[#This Row],[backers_count]]</f>
        <v>42</v>
      </c>
      <c r="O3966" s="1">
        <f t="shared" si="185"/>
        <v>6</v>
      </c>
      <c r="P3966" s="5" t="s">
        <v>8270</v>
      </c>
      <c r="Q3966" s="1" t="s">
        <v>8318</v>
      </c>
      <c r="R3966" s="1" t="s">
        <v>8319</v>
      </c>
      <c r="S3966" s="9">
        <f t="shared" si="183"/>
        <v>42053.722060185188</v>
      </c>
      <c r="T3966" s="11">
        <f t="shared" si="184"/>
        <v>42113.680393518516</v>
      </c>
      <c r="U3966" s="12" t="str">
        <f>TEXT(Table1[[#This Row],[Date Created Conversion (Launched at)]],"mmmm")</f>
        <v>February</v>
      </c>
      <c r="V3966" s="12">
        <f>YEAR(Table1[[#This Row],[Date Created Conversion (Launched at)]])</f>
        <v>2015</v>
      </c>
    </row>
    <row r="3967" spans="1:22" ht="43" x14ac:dyDescent="0.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 s="8">
        <v>1460608780</v>
      </c>
      <c r="J3967" s="8">
        <v>1455428380</v>
      </c>
      <c r="K3967" t="b">
        <v>0</v>
      </c>
      <c r="L3967">
        <v>4</v>
      </c>
      <c r="M3967" t="b">
        <v>0</v>
      </c>
      <c r="N3967" s="5">
        <f>Table1[[#This Row],[pledged]]/Table1[[#This Row],[backers_count]]</f>
        <v>71.25</v>
      </c>
      <c r="O3967" s="1">
        <f t="shared" si="185"/>
        <v>14</v>
      </c>
      <c r="P3967" s="5" t="s">
        <v>8270</v>
      </c>
      <c r="Q3967" s="1" t="s">
        <v>8318</v>
      </c>
      <c r="R3967" s="1" t="s">
        <v>8319</v>
      </c>
      <c r="S3967" s="9">
        <f t="shared" si="183"/>
        <v>42414.235879629632</v>
      </c>
      <c r="T3967" s="11">
        <f t="shared" si="184"/>
        <v>42474.194212962961</v>
      </c>
      <c r="U3967" s="12" t="str">
        <f>TEXT(Table1[[#This Row],[Date Created Conversion (Launched at)]],"mmmm")</f>
        <v>February</v>
      </c>
      <c r="V3967" s="12">
        <f>YEAR(Table1[[#This Row],[Date Created Conversion (Launched at)]])</f>
        <v>2016</v>
      </c>
    </row>
    <row r="3968" spans="1:22" ht="43" x14ac:dyDescent="0.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 s="8">
        <v>1406170740</v>
      </c>
      <c r="J3968" s="8">
        <v>1402506278</v>
      </c>
      <c r="K3968" t="b">
        <v>0</v>
      </c>
      <c r="L3968">
        <v>2</v>
      </c>
      <c r="M3968" t="b">
        <v>0</v>
      </c>
      <c r="N3968" s="5">
        <f>Table1[[#This Row],[pledged]]/Table1[[#This Row],[backers_count]]</f>
        <v>22.5</v>
      </c>
      <c r="O3968" s="1">
        <f t="shared" si="185"/>
        <v>1</v>
      </c>
      <c r="P3968" s="5" t="s">
        <v>8270</v>
      </c>
      <c r="Q3968" s="1" t="s">
        <v>8318</v>
      </c>
      <c r="R3968" s="1" t="s">
        <v>8319</v>
      </c>
      <c r="S3968" s="9">
        <f t="shared" si="183"/>
        <v>41801.711550925924</v>
      </c>
      <c r="T3968" s="11">
        <f t="shared" si="184"/>
        <v>41844.124305555553</v>
      </c>
      <c r="U3968" s="12" t="str">
        <f>TEXT(Table1[[#This Row],[Date Created Conversion (Launched at)]],"mmmm")</f>
        <v>June</v>
      </c>
      <c r="V3968" s="12">
        <f>YEAR(Table1[[#This Row],[Date Created Conversion (Launched at)]])</f>
        <v>2014</v>
      </c>
    </row>
    <row r="3969" spans="1:22" ht="43" x14ac:dyDescent="0.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 s="8">
        <v>1488783507</v>
      </c>
      <c r="J3969" s="8">
        <v>1486191507</v>
      </c>
      <c r="K3969" t="b">
        <v>0</v>
      </c>
      <c r="L3969">
        <v>10</v>
      </c>
      <c r="M3969" t="b">
        <v>0</v>
      </c>
      <c r="N3969" s="5">
        <f>Table1[[#This Row],[pledged]]/Table1[[#This Row],[backers_count]]</f>
        <v>41</v>
      </c>
      <c r="O3969" s="1">
        <f t="shared" si="185"/>
        <v>24</v>
      </c>
      <c r="P3969" s="5" t="s">
        <v>8270</v>
      </c>
      <c r="Q3969" s="1" t="s">
        <v>8318</v>
      </c>
      <c r="R3969" s="1" t="s">
        <v>8319</v>
      </c>
      <c r="S3969" s="9">
        <f t="shared" si="183"/>
        <v>42770.290590277778</v>
      </c>
      <c r="T3969" s="11">
        <f t="shared" si="184"/>
        <v>42800.290590277778</v>
      </c>
      <c r="U3969" s="12" t="str">
        <f>TEXT(Table1[[#This Row],[Date Created Conversion (Launched at)]],"mmmm")</f>
        <v>February</v>
      </c>
      <c r="V3969" s="12">
        <f>YEAR(Table1[[#This Row],[Date Created Conversion (Launched at)]])</f>
        <v>2017</v>
      </c>
    </row>
    <row r="3970" spans="1:22" ht="43" x14ac:dyDescent="0.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 s="8">
        <v>1463945673</v>
      </c>
      <c r="J3970" s="8">
        <v>1458761673</v>
      </c>
      <c r="K3970" t="b">
        <v>0</v>
      </c>
      <c r="L3970">
        <v>11</v>
      </c>
      <c r="M3970" t="b">
        <v>0</v>
      </c>
      <c r="N3970" s="5">
        <f>Table1[[#This Row],[pledged]]/Table1[[#This Row],[backers_count]]</f>
        <v>47.909090909090907</v>
      </c>
      <c r="O3970" s="1">
        <f t="shared" si="185"/>
        <v>11</v>
      </c>
      <c r="P3970" s="5" t="s">
        <v>8270</v>
      </c>
      <c r="Q3970" s="1" t="s">
        <v>8318</v>
      </c>
      <c r="R3970" s="1" t="s">
        <v>8319</v>
      </c>
      <c r="S3970" s="9">
        <f t="shared" ref="S3970:S4033" si="186">(J3970/86400)+DATE(1970,1,1)</f>
        <v>42452.815659722226</v>
      </c>
      <c r="T3970" s="11">
        <f t="shared" ref="T3970:T4033" si="187">(I3970/86400)+DATE(1970,1,1)</f>
        <v>42512.815659722226</v>
      </c>
      <c r="U3970" s="12" t="str">
        <f>TEXT(Table1[[#This Row],[Date Created Conversion (Launched at)]],"mmmm")</f>
        <v>March</v>
      </c>
      <c r="V3970" s="12">
        <f>YEAR(Table1[[#This Row],[Date Created Conversion (Launched at)]])</f>
        <v>2016</v>
      </c>
    </row>
    <row r="3971" spans="1:22" ht="43" x14ac:dyDescent="0.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 s="8">
        <v>1472442900</v>
      </c>
      <c r="J3971" s="8">
        <v>1471638646</v>
      </c>
      <c r="K3971" t="b">
        <v>0</v>
      </c>
      <c r="L3971">
        <v>6</v>
      </c>
      <c r="M3971" t="b">
        <v>0</v>
      </c>
      <c r="N3971" s="5">
        <f>Table1[[#This Row],[pledged]]/Table1[[#This Row],[backers_count]]</f>
        <v>35.166666666666664</v>
      </c>
      <c r="O3971" s="1">
        <f t="shared" ref="O3971:O4034" si="188">ROUND(($E3971/$D3971)*100,0)</f>
        <v>7</v>
      </c>
      <c r="P3971" s="5" t="s">
        <v>8270</v>
      </c>
      <c r="Q3971" s="1" t="s">
        <v>8318</v>
      </c>
      <c r="R3971" s="1" t="s">
        <v>8319</v>
      </c>
      <c r="S3971" s="9">
        <f t="shared" si="186"/>
        <v>42601.854699074072</v>
      </c>
      <c r="T3971" s="11">
        <f t="shared" si="187"/>
        <v>42611.163194444445</v>
      </c>
      <c r="U3971" s="12" t="str">
        <f>TEXT(Table1[[#This Row],[Date Created Conversion (Launched at)]],"mmmm")</f>
        <v>August</v>
      </c>
      <c r="V3971" s="12">
        <f>YEAR(Table1[[#This Row],[Date Created Conversion (Launched at)]])</f>
        <v>2016</v>
      </c>
    </row>
    <row r="3972" spans="1:22" ht="57.35" x14ac:dyDescent="0.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 s="8">
        <v>1460925811</v>
      </c>
      <c r="J3972" s="8">
        <v>1458333811</v>
      </c>
      <c r="K3972" t="b">
        <v>0</v>
      </c>
      <c r="L3972">
        <v>2</v>
      </c>
      <c r="M3972" t="b">
        <v>0</v>
      </c>
      <c r="N3972" s="5">
        <f>Table1[[#This Row],[pledged]]/Table1[[#This Row],[backers_count]]</f>
        <v>5.5</v>
      </c>
      <c r="O3972" s="1">
        <f t="shared" si="188"/>
        <v>0</v>
      </c>
      <c r="P3972" s="5" t="s">
        <v>8270</v>
      </c>
      <c r="Q3972" s="1" t="s">
        <v>8318</v>
      </c>
      <c r="R3972" s="1" t="s">
        <v>8319</v>
      </c>
      <c r="S3972" s="9">
        <f t="shared" si="186"/>
        <v>42447.863553240742</v>
      </c>
      <c r="T3972" s="11">
        <f t="shared" si="187"/>
        <v>42477.863553240742</v>
      </c>
      <c r="U3972" s="12" t="str">
        <f>TEXT(Table1[[#This Row],[Date Created Conversion (Launched at)]],"mmmm")</f>
        <v>March</v>
      </c>
      <c r="V3972" s="12">
        <f>YEAR(Table1[[#This Row],[Date Created Conversion (Launched at)]])</f>
        <v>2016</v>
      </c>
    </row>
    <row r="3973" spans="1:22" ht="43" x14ac:dyDescent="0.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 s="8">
        <v>1405947126</v>
      </c>
      <c r="J3973" s="8">
        <v>1403355126</v>
      </c>
      <c r="K3973" t="b">
        <v>0</v>
      </c>
      <c r="L3973">
        <v>6</v>
      </c>
      <c r="M3973" t="b">
        <v>0</v>
      </c>
      <c r="N3973" s="5">
        <f>Table1[[#This Row],[pledged]]/Table1[[#This Row],[backers_count]]</f>
        <v>22.666666666666668</v>
      </c>
      <c r="O3973" s="1">
        <f t="shared" si="188"/>
        <v>1</v>
      </c>
      <c r="P3973" s="5" t="s">
        <v>8270</v>
      </c>
      <c r="Q3973" s="1" t="s">
        <v>8318</v>
      </c>
      <c r="R3973" s="1" t="s">
        <v>8319</v>
      </c>
      <c r="S3973" s="9">
        <f t="shared" si="186"/>
        <v>41811.536180555559</v>
      </c>
      <c r="T3973" s="11">
        <f t="shared" si="187"/>
        <v>41841.536180555559</v>
      </c>
      <c r="U3973" s="12" t="str">
        <f>TEXT(Table1[[#This Row],[Date Created Conversion (Launched at)]],"mmmm")</f>
        <v>June</v>
      </c>
      <c r="V3973" s="12">
        <f>YEAR(Table1[[#This Row],[Date Created Conversion (Launched at)]])</f>
        <v>2014</v>
      </c>
    </row>
    <row r="3974" spans="1:22" ht="43" x14ac:dyDescent="0.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 s="8">
        <v>1423186634</v>
      </c>
      <c r="J3974" s="8">
        <v>1418002634</v>
      </c>
      <c r="K3974" t="b">
        <v>0</v>
      </c>
      <c r="L3974">
        <v>8</v>
      </c>
      <c r="M3974" t="b">
        <v>0</v>
      </c>
      <c r="N3974" s="5">
        <f>Table1[[#This Row],[pledged]]/Table1[[#This Row],[backers_count]]</f>
        <v>26.375</v>
      </c>
      <c r="O3974" s="1">
        <f t="shared" si="188"/>
        <v>21</v>
      </c>
      <c r="P3974" s="5" t="s">
        <v>8270</v>
      </c>
      <c r="Q3974" s="1" t="s">
        <v>8318</v>
      </c>
      <c r="R3974" s="1" t="s">
        <v>8319</v>
      </c>
      <c r="S3974" s="9">
        <f t="shared" si="186"/>
        <v>41981.067523148144</v>
      </c>
      <c r="T3974" s="11">
        <f t="shared" si="187"/>
        <v>42041.067523148144</v>
      </c>
      <c r="U3974" s="12" t="str">
        <f>TEXT(Table1[[#This Row],[Date Created Conversion (Launched at)]],"mmmm")</f>
        <v>December</v>
      </c>
      <c r="V3974" s="12">
        <f>YEAR(Table1[[#This Row],[Date Created Conversion (Launched at)]])</f>
        <v>2014</v>
      </c>
    </row>
    <row r="3975" spans="1:22" ht="43" x14ac:dyDescent="0.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 s="8">
        <v>1462766400</v>
      </c>
      <c r="J3975" s="8">
        <v>1460219110</v>
      </c>
      <c r="K3975" t="b">
        <v>0</v>
      </c>
      <c r="L3975">
        <v>37</v>
      </c>
      <c r="M3975" t="b">
        <v>0</v>
      </c>
      <c r="N3975" s="5">
        <f>Table1[[#This Row],[pledged]]/Table1[[#This Row],[backers_count]]</f>
        <v>105.54054054054055</v>
      </c>
      <c r="O3975" s="1">
        <f t="shared" si="188"/>
        <v>78</v>
      </c>
      <c r="P3975" s="5" t="s">
        <v>8270</v>
      </c>
      <c r="Q3975" s="1" t="s">
        <v>8318</v>
      </c>
      <c r="R3975" s="1" t="s">
        <v>8319</v>
      </c>
      <c r="S3975" s="9">
        <f t="shared" si="186"/>
        <v>42469.68414351852</v>
      </c>
      <c r="T3975" s="11">
        <f t="shared" si="187"/>
        <v>42499.166666666672</v>
      </c>
      <c r="U3975" s="12" t="str">
        <f>TEXT(Table1[[#This Row],[Date Created Conversion (Launched at)]],"mmmm")</f>
        <v>April</v>
      </c>
      <c r="V3975" s="12">
        <f>YEAR(Table1[[#This Row],[Date Created Conversion (Launched at)]])</f>
        <v>2016</v>
      </c>
    </row>
    <row r="3976" spans="1:22" ht="43" x14ac:dyDescent="0.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 s="8">
        <v>1464872848</v>
      </c>
      <c r="J3976" s="8">
        <v>1462280848</v>
      </c>
      <c r="K3976" t="b">
        <v>0</v>
      </c>
      <c r="L3976">
        <v>11</v>
      </c>
      <c r="M3976" t="b">
        <v>0</v>
      </c>
      <c r="N3976" s="5">
        <f>Table1[[#This Row],[pledged]]/Table1[[#This Row],[backers_count]]</f>
        <v>29.09090909090909</v>
      </c>
      <c r="O3976" s="1">
        <f t="shared" si="188"/>
        <v>32</v>
      </c>
      <c r="P3976" s="5" t="s">
        <v>8270</v>
      </c>
      <c r="Q3976" s="1" t="s">
        <v>8318</v>
      </c>
      <c r="R3976" s="1" t="s">
        <v>8319</v>
      </c>
      <c r="S3976" s="9">
        <f t="shared" si="186"/>
        <v>42493.546851851846</v>
      </c>
      <c r="T3976" s="11">
        <f t="shared" si="187"/>
        <v>42523.546851851846</v>
      </c>
      <c r="U3976" s="12" t="str">
        <f>TEXT(Table1[[#This Row],[Date Created Conversion (Launched at)]],"mmmm")</f>
        <v>May</v>
      </c>
      <c r="V3976" s="12">
        <f>YEAR(Table1[[#This Row],[Date Created Conversion (Launched at)]])</f>
        <v>2016</v>
      </c>
    </row>
    <row r="3977" spans="1:22" ht="43" x14ac:dyDescent="0.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 s="8">
        <v>1468442898</v>
      </c>
      <c r="J3977" s="8">
        <v>1465850898</v>
      </c>
      <c r="K3977" t="b">
        <v>0</v>
      </c>
      <c r="L3977">
        <v>0</v>
      </c>
      <c r="M3977" t="b">
        <v>0</v>
      </c>
      <c r="N3977" s="5" t="e">
        <f>Table1[[#This Row],[pledged]]/Table1[[#This Row],[backers_count]]</f>
        <v>#DIV/0!</v>
      </c>
      <c r="O3977" s="1">
        <f t="shared" si="188"/>
        <v>0</v>
      </c>
      <c r="P3977" s="5" t="s">
        <v>8270</v>
      </c>
      <c r="Q3977" s="1" t="s">
        <v>8318</v>
      </c>
      <c r="R3977" s="1" t="s">
        <v>8319</v>
      </c>
      <c r="S3977" s="9">
        <f t="shared" si="186"/>
        <v>42534.866875</v>
      </c>
      <c r="T3977" s="11">
        <f t="shared" si="187"/>
        <v>42564.866875</v>
      </c>
      <c r="U3977" s="12" t="str">
        <f>TEXT(Table1[[#This Row],[Date Created Conversion (Launched at)]],"mmmm")</f>
        <v>June</v>
      </c>
      <c r="V3977" s="12">
        <f>YEAR(Table1[[#This Row],[Date Created Conversion (Launched at)]])</f>
        <v>2016</v>
      </c>
    </row>
    <row r="3978" spans="1:22" ht="43" x14ac:dyDescent="0.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 s="8">
        <v>1406876400</v>
      </c>
      <c r="J3978" s="8">
        <v>1405024561</v>
      </c>
      <c r="K3978" t="b">
        <v>0</v>
      </c>
      <c r="L3978">
        <v>10</v>
      </c>
      <c r="M3978" t="b">
        <v>0</v>
      </c>
      <c r="N3978" s="5">
        <f>Table1[[#This Row],[pledged]]/Table1[[#This Row],[backers_count]]</f>
        <v>62</v>
      </c>
      <c r="O3978" s="1">
        <f t="shared" si="188"/>
        <v>48</v>
      </c>
      <c r="P3978" s="5" t="s">
        <v>8270</v>
      </c>
      <c r="Q3978" s="1" t="s">
        <v>8318</v>
      </c>
      <c r="R3978" s="1" t="s">
        <v>8319</v>
      </c>
      <c r="S3978" s="9">
        <f t="shared" si="186"/>
        <v>41830.858344907407</v>
      </c>
      <c r="T3978" s="11">
        <f t="shared" si="187"/>
        <v>41852.291666666664</v>
      </c>
      <c r="U3978" s="12" t="str">
        <f>TEXT(Table1[[#This Row],[Date Created Conversion (Launched at)]],"mmmm")</f>
        <v>July</v>
      </c>
      <c r="V3978" s="12">
        <f>YEAR(Table1[[#This Row],[Date Created Conversion (Launched at)]])</f>
        <v>2014</v>
      </c>
    </row>
    <row r="3979" spans="1:22" ht="43" x14ac:dyDescent="0.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 s="8">
        <v>1469213732</v>
      </c>
      <c r="J3979" s="8">
        <v>1466621732</v>
      </c>
      <c r="K3979" t="b">
        <v>0</v>
      </c>
      <c r="L3979">
        <v>6</v>
      </c>
      <c r="M3979" t="b">
        <v>0</v>
      </c>
      <c r="N3979" s="5">
        <f>Table1[[#This Row],[pledged]]/Table1[[#This Row],[backers_count]]</f>
        <v>217.5</v>
      </c>
      <c r="O3979" s="1">
        <f t="shared" si="188"/>
        <v>1</v>
      </c>
      <c r="P3979" s="5" t="s">
        <v>8270</v>
      </c>
      <c r="Q3979" s="1" t="s">
        <v>8318</v>
      </c>
      <c r="R3979" s="1" t="s">
        <v>8319</v>
      </c>
      <c r="S3979" s="9">
        <f t="shared" si="186"/>
        <v>42543.788564814815</v>
      </c>
      <c r="T3979" s="11">
        <f t="shared" si="187"/>
        <v>42573.788564814815</v>
      </c>
      <c r="U3979" s="12" t="str">
        <f>TEXT(Table1[[#This Row],[Date Created Conversion (Launched at)]],"mmmm")</f>
        <v>June</v>
      </c>
      <c r="V3979" s="12">
        <f>YEAR(Table1[[#This Row],[Date Created Conversion (Launched at)]])</f>
        <v>2016</v>
      </c>
    </row>
    <row r="3980" spans="1:22" ht="43" x14ac:dyDescent="0.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 s="8">
        <v>1422717953</v>
      </c>
      <c r="J3980" s="8">
        <v>1417533953</v>
      </c>
      <c r="K3980" t="b">
        <v>0</v>
      </c>
      <c r="L3980">
        <v>8</v>
      </c>
      <c r="M3980" t="b">
        <v>0</v>
      </c>
      <c r="N3980" s="5">
        <f>Table1[[#This Row],[pledged]]/Table1[[#This Row],[backers_count]]</f>
        <v>26.75</v>
      </c>
      <c r="O3980" s="1">
        <f t="shared" si="188"/>
        <v>11</v>
      </c>
      <c r="P3980" s="5" t="s">
        <v>8270</v>
      </c>
      <c r="Q3980" s="1" t="s">
        <v>8318</v>
      </c>
      <c r="R3980" s="1" t="s">
        <v>8319</v>
      </c>
      <c r="S3980" s="9">
        <f t="shared" si="186"/>
        <v>41975.642974537041</v>
      </c>
      <c r="T3980" s="11">
        <f t="shared" si="187"/>
        <v>42035.642974537041</v>
      </c>
      <c r="U3980" s="12" t="str">
        <f>TEXT(Table1[[#This Row],[Date Created Conversion (Launched at)]],"mmmm")</f>
        <v>December</v>
      </c>
      <c r="V3980" s="12">
        <f>YEAR(Table1[[#This Row],[Date Created Conversion (Launched at)]])</f>
        <v>2014</v>
      </c>
    </row>
    <row r="3981" spans="1:22" ht="43" x14ac:dyDescent="0.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 s="8">
        <v>1427659200</v>
      </c>
      <c r="J3981" s="8">
        <v>1425678057</v>
      </c>
      <c r="K3981" t="b">
        <v>0</v>
      </c>
      <c r="L3981">
        <v>6</v>
      </c>
      <c r="M3981" t="b">
        <v>0</v>
      </c>
      <c r="N3981" s="5">
        <f>Table1[[#This Row],[pledged]]/Table1[[#This Row],[backers_count]]</f>
        <v>18.333333333333332</v>
      </c>
      <c r="O3981" s="1">
        <f t="shared" si="188"/>
        <v>2</v>
      </c>
      <c r="P3981" s="5" t="s">
        <v>8270</v>
      </c>
      <c r="Q3981" s="1" t="s">
        <v>8318</v>
      </c>
      <c r="R3981" s="1" t="s">
        <v>8319</v>
      </c>
      <c r="S3981" s="9">
        <f t="shared" si="186"/>
        <v>42069.903437500005</v>
      </c>
      <c r="T3981" s="11">
        <f t="shared" si="187"/>
        <v>42092.833333333328</v>
      </c>
      <c r="U3981" s="12" t="str">
        <f>TEXT(Table1[[#This Row],[Date Created Conversion (Launched at)]],"mmmm")</f>
        <v>March</v>
      </c>
      <c r="V3981" s="12">
        <f>YEAR(Table1[[#This Row],[Date Created Conversion (Launched at)]])</f>
        <v>2015</v>
      </c>
    </row>
    <row r="3982" spans="1:22" ht="43" x14ac:dyDescent="0.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 s="8">
        <v>1404570147</v>
      </c>
      <c r="J3982" s="8">
        <v>1401978147</v>
      </c>
      <c r="K3982" t="b">
        <v>0</v>
      </c>
      <c r="L3982">
        <v>7</v>
      </c>
      <c r="M3982" t="b">
        <v>0</v>
      </c>
      <c r="N3982" s="5">
        <f>Table1[[#This Row],[pledged]]/Table1[[#This Row],[backers_count]]</f>
        <v>64.285714285714292</v>
      </c>
      <c r="O3982" s="1">
        <f t="shared" si="188"/>
        <v>18</v>
      </c>
      <c r="P3982" s="5" t="s">
        <v>8270</v>
      </c>
      <c r="Q3982" s="1" t="s">
        <v>8318</v>
      </c>
      <c r="R3982" s="1" t="s">
        <v>8319</v>
      </c>
      <c r="S3982" s="9">
        <f t="shared" si="186"/>
        <v>41795.598923611113</v>
      </c>
      <c r="T3982" s="11">
        <f t="shared" si="187"/>
        <v>41825.598923611113</v>
      </c>
      <c r="U3982" s="12" t="str">
        <f>TEXT(Table1[[#This Row],[Date Created Conversion (Launched at)]],"mmmm")</f>
        <v>June</v>
      </c>
      <c r="V3982" s="12">
        <f>YEAR(Table1[[#This Row],[Date Created Conversion (Launched at)]])</f>
        <v>2014</v>
      </c>
    </row>
    <row r="3983" spans="1:22" ht="28.7" x14ac:dyDescent="0.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 s="8">
        <v>1468729149</v>
      </c>
      <c r="J3983" s="8">
        <v>1463545149</v>
      </c>
      <c r="K3983" t="b">
        <v>0</v>
      </c>
      <c r="L3983">
        <v>7</v>
      </c>
      <c r="M3983" t="b">
        <v>0</v>
      </c>
      <c r="N3983" s="5">
        <f>Table1[[#This Row],[pledged]]/Table1[[#This Row],[backers_count]]</f>
        <v>175</v>
      </c>
      <c r="O3983" s="1">
        <f t="shared" si="188"/>
        <v>4</v>
      </c>
      <c r="P3983" s="5" t="s">
        <v>8270</v>
      </c>
      <c r="Q3983" s="1" t="s">
        <v>8318</v>
      </c>
      <c r="R3983" s="1" t="s">
        <v>8319</v>
      </c>
      <c r="S3983" s="9">
        <f t="shared" si="186"/>
        <v>42508.179965277777</v>
      </c>
      <c r="T3983" s="11">
        <f t="shared" si="187"/>
        <v>42568.179965277777</v>
      </c>
      <c r="U3983" s="12" t="str">
        <f>TEXT(Table1[[#This Row],[Date Created Conversion (Launched at)]],"mmmm")</f>
        <v>May</v>
      </c>
      <c r="V3983" s="12">
        <f>YEAR(Table1[[#This Row],[Date Created Conversion (Launched at)]])</f>
        <v>2016</v>
      </c>
    </row>
    <row r="3984" spans="1:22" ht="57.35" x14ac:dyDescent="0.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 s="8">
        <v>1436297180</v>
      </c>
      <c r="J3984" s="8">
        <v>1431113180</v>
      </c>
      <c r="K3984" t="b">
        <v>0</v>
      </c>
      <c r="L3984">
        <v>5</v>
      </c>
      <c r="M3984" t="b">
        <v>0</v>
      </c>
      <c r="N3984" s="5">
        <f>Table1[[#This Row],[pledged]]/Table1[[#This Row],[backers_count]]</f>
        <v>34</v>
      </c>
      <c r="O3984" s="1">
        <f t="shared" si="188"/>
        <v>20</v>
      </c>
      <c r="P3984" s="5" t="s">
        <v>8270</v>
      </c>
      <c r="Q3984" s="1" t="s">
        <v>8318</v>
      </c>
      <c r="R3984" s="1" t="s">
        <v>8319</v>
      </c>
      <c r="S3984" s="9">
        <f t="shared" si="186"/>
        <v>42132.809953703705</v>
      </c>
      <c r="T3984" s="11">
        <f t="shared" si="187"/>
        <v>42192.809953703705</v>
      </c>
      <c r="U3984" s="12" t="str">
        <f>TEXT(Table1[[#This Row],[Date Created Conversion (Launched at)]],"mmmm")</f>
        <v>May</v>
      </c>
      <c r="V3984" s="12">
        <f>YEAR(Table1[[#This Row],[Date Created Conversion (Launched at)]])</f>
        <v>2015</v>
      </c>
    </row>
    <row r="3985" spans="1:22" ht="43" x14ac:dyDescent="0.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 s="8">
        <v>1400569140</v>
      </c>
      <c r="J3985" s="8">
        <v>1397854356</v>
      </c>
      <c r="K3985" t="b">
        <v>0</v>
      </c>
      <c r="L3985">
        <v>46</v>
      </c>
      <c r="M3985" t="b">
        <v>0</v>
      </c>
      <c r="N3985" s="5">
        <f>Table1[[#This Row],[pledged]]/Table1[[#This Row],[backers_count]]</f>
        <v>84.282608695652172</v>
      </c>
      <c r="O3985" s="1">
        <f t="shared" si="188"/>
        <v>35</v>
      </c>
      <c r="P3985" s="5" t="s">
        <v>8270</v>
      </c>
      <c r="Q3985" s="1" t="s">
        <v>8318</v>
      </c>
      <c r="R3985" s="1" t="s">
        <v>8319</v>
      </c>
      <c r="S3985" s="9">
        <f t="shared" si="186"/>
        <v>41747.86986111111</v>
      </c>
      <c r="T3985" s="11">
        <f t="shared" si="187"/>
        <v>41779.290972222225</v>
      </c>
      <c r="U3985" s="12" t="str">
        <f>TEXT(Table1[[#This Row],[Date Created Conversion (Launched at)]],"mmmm")</f>
        <v>April</v>
      </c>
      <c r="V3985" s="12">
        <f>YEAR(Table1[[#This Row],[Date Created Conversion (Launched at)]])</f>
        <v>2014</v>
      </c>
    </row>
    <row r="3986" spans="1:22" ht="43" x14ac:dyDescent="0.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 s="8">
        <v>1415404800</v>
      </c>
      <c r="J3986" s="8">
        <v>1412809644</v>
      </c>
      <c r="K3986" t="b">
        <v>0</v>
      </c>
      <c r="L3986">
        <v>10</v>
      </c>
      <c r="M3986" t="b">
        <v>0</v>
      </c>
      <c r="N3986" s="5">
        <f>Table1[[#This Row],[pledged]]/Table1[[#This Row],[backers_count]]</f>
        <v>9.5</v>
      </c>
      <c r="O3986" s="1">
        <f t="shared" si="188"/>
        <v>6</v>
      </c>
      <c r="P3986" s="5" t="s">
        <v>8270</v>
      </c>
      <c r="Q3986" s="1" t="s">
        <v>8318</v>
      </c>
      <c r="R3986" s="1" t="s">
        <v>8319</v>
      </c>
      <c r="S3986" s="9">
        <f t="shared" si="186"/>
        <v>41920.963472222225</v>
      </c>
      <c r="T3986" s="11">
        <f t="shared" si="187"/>
        <v>41951</v>
      </c>
      <c r="U3986" s="12" t="str">
        <f>TEXT(Table1[[#This Row],[Date Created Conversion (Launched at)]],"mmmm")</f>
        <v>October</v>
      </c>
      <c r="V3986" s="12">
        <f>YEAR(Table1[[#This Row],[Date Created Conversion (Launched at)]])</f>
        <v>2014</v>
      </c>
    </row>
    <row r="3987" spans="1:22" ht="57.35" x14ac:dyDescent="0.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 s="8">
        <v>1456002300</v>
      </c>
      <c r="J3987" s="8">
        <v>1454173120</v>
      </c>
      <c r="K3987" t="b">
        <v>0</v>
      </c>
      <c r="L3987">
        <v>19</v>
      </c>
      <c r="M3987" t="b">
        <v>0</v>
      </c>
      <c r="N3987" s="5">
        <f>Table1[[#This Row],[pledged]]/Table1[[#This Row],[backers_count]]</f>
        <v>33.736842105263158</v>
      </c>
      <c r="O3987" s="1">
        <f t="shared" si="188"/>
        <v>32</v>
      </c>
      <c r="P3987" s="5" t="s">
        <v>8270</v>
      </c>
      <c r="Q3987" s="1" t="s">
        <v>8318</v>
      </c>
      <c r="R3987" s="1" t="s">
        <v>8319</v>
      </c>
      <c r="S3987" s="9">
        <f t="shared" si="186"/>
        <v>42399.707407407404</v>
      </c>
      <c r="T3987" s="11">
        <f t="shared" si="187"/>
        <v>42420.878472222219</v>
      </c>
      <c r="U3987" s="12" t="str">
        <f>TEXT(Table1[[#This Row],[Date Created Conversion (Launched at)]],"mmmm")</f>
        <v>January</v>
      </c>
      <c r="V3987" s="12">
        <f>YEAR(Table1[[#This Row],[Date Created Conversion (Launched at)]])</f>
        <v>2016</v>
      </c>
    </row>
    <row r="3988" spans="1:22" ht="43" x14ac:dyDescent="0.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 s="8">
        <v>1462539840</v>
      </c>
      <c r="J3988" s="8">
        <v>1460034594</v>
      </c>
      <c r="K3988" t="b">
        <v>0</v>
      </c>
      <c r="L3988">
        <v>13</v>
      </c>
      <c r="M3988" t="b">
        <v>0</v>
      </c>
      <c r="N3988" s="5">
        <f>Table1[[#This Row],[pledged]]/Table1[[#This Row],[backers_count]]</f>
        <v>37.53846153846154</v>
      </c>
      <c r="O3988" s="1">
        <f t="shared" si="188"/>
        <v>10</v>
      </c>
      <c r="P3988" s="5" t="s">
        <v>8270</v>
      </c>
      <c r="Q3988" s="1" t="s">
        <v>8318</v>
      </c>
      <c r="R3988" s="1" t="s">
        <v>8319</v>
      </c>
      <c r="S3988" s="9">
        <f t="shared" si="186"/>
        <v>42467.548541666663</v>
      </c>
      <c r="T3988" s="11">
        <f t="shared" si="187"/>
        <v>42496.544444444444</v>
      </c>
      <c r="U3988" s="12" t="str">
        <f>TEXT(Table1[[#This Row],[Date Created Conversion (Launched at)]],"mmmm")</f>
        <v>April</v>
      </c>
      <c r="V3988" s="12">
        <f>YEAR(Table1[[#This Row],[Date Created Conversion (Launched at)]])</f>
        <v>2016</v>
      </c>
    </row>
    <row r="3989" spans="1:22" ht="43" x14ac:dyDescent="0.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 s="8">
        <v>1400278290</v>
      </c>
      <c r="J3989" s="8">
        <v>1399414290</v>
      </c>
      <c r="K3989" t="b">
        <v>0</v>
      </c>
      <c r="L3989">
        <v>13</v>
      </c>
      <c r="M3989" t="b">
        <v>0</v>
      </c>
      <c r="N3989" s="5">
        <f>Table1[[#This Row],[pledged]]/Table1[[#This Row],[backers_count]]</f>
        <v>11.615384615384615</v>
      </c>
      <c r="O3989" s="1">
        <f t="shared" si="188"/>
        <v>38</v>
      </c>
      <c r="P3989" s="5" t="s">
        <v>8270</v>
      </c>
      <c r="Q3989" s="1" t="s">
        <v>8318</v>
      </c>
      <c r="R3989" s="1" t="s">
        <v>8319</v>
      </c>
      <c r="S3989" s="9">
        <f t="shared" si="186"/>
        <v>41765.92465277778</v>
      </c>
      <c r="T3989" s="11">
        <f t="shared" si="187"/>
        <v>41775.92465277778</v>
      </c>
      <c r="U3989" s="12" t="str">
        <f>TEXT(Table1[[#This Row],[Date Created Conversion (Launched at)]],"mmmm")</f>
        <v>May</v>
      </c>
      <c r="V3989" s="12">
        <f>YEAR(Table1[[#This Row],[Date Created Conversion (Launched at)]])</f>
        <v>2014</v>
      </c>
    </row>
    <row r="3990" spans="1:22" ht="28.7" x14ac:dyDescent="0.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 s="8">
        <v>1440813413</v>
      </c>
      <c r="J3990" s="8">
        <v>1439517413</v>
      </c>
      <c r="K3990" t="b">
        <v>0</v>
      </c>
      <c r="L3990">
        <v>4</v>
      </c>
      <c r="M3990" t="b">
        <v>0</v>
      </c>
      <c r="N3990" s="5">
        <f>Table1[[#This Row],[pledged]]/Table1[[#This Row],[backers_count]]</f>
        <v>8</v>
      </c>
      <c r="O3990" s="1">
        <f t="shared" si="188"/>
        <v>2</v>
      </c>
      <c r="P3990" s="5" t="s">
        <v>8270</v>
      </c>
      <c r="Q3990" s="1" t="s">
        <v>8318</v>
      </c>
      <c r="R3990" s="1" t="s">
        <v>8319</v>
      </c>
      <c r="S3990" s="9">
        <f t="shared" si="186"/>
        <v>42230.08116898148</v>
      </c>
      <c r="T3990" s="11">
        <f t="shared" si="187"/>
        <v>42245.08116898148</v>
      </c>
      <c r="U3990" s="12" t="str">
        <f>TEXT(Table1[[#This Row],[Date Created Conversion (Launched at)]],"mmmm")</f>
        <v>August</v>
      </c>
      <c r="V3990" s="12">
        <f>YEAR(Table1[[#This Row],[Date Created Conversion (Launched at)]])</f>
        <v>2015</v>
      </c>
    </row>
    <row r="3991" spans="1:22" ht="43" x14ac:dyDescent="0.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 s="8">
        <v>1447009181</v>
      </c>
      <c r="J3991" s="8">
        <v>1444413581</v>
      </c>
      <c r="K3991" t="b">
        <v>0</v>
      </c>
      <c r="L3991">
        <v>0</v>
      </c>
      <c r="M3991" t="b">
        <v>0</v>
      </c>
      <c r="N3991" s="5" t="e">
        <f>Table1[[#This Row],[pledged]]/Table1[[#This Row],[backers_count]]</f>
        <v>#DIV/0!</v>
      </c>
      <c r="O3991" s="1">
        <f t="shared" si="188"/>
        <v>0</v>
      </c>
      <c r="P3991" s="5" t="s">
        <v>8270</v>
      </c>
      <c r="Q3991" s="1" t="s">
        <v>8318</v>
      </c>
      <c r="R3991" s="1" t="s">
        <v>8319</v>
      </c>
      <c r="S3991" s="9">
        <f t="shared" si="186"/>
        <v>42286.749780092592</v>
      </c>
      <c r="T3991" s="11">
        <f t="shared" si="187"/>
        <v>42316.791446759264</v>
      </c>
      <c r="U3991" s="12" t="str">
        <f>TEXT(Table1[[#This Row],[Date Created Conversion (Launched at)]],"mmmm")</f>
        <v>October</v>
      </c>
      <c r="V3991" s="12">
        <f>YEAR(Table1[[#This Row],[Date Created Conversion (Launched at)]])</f>
        <v>2015</v>
      </c>
    </row>
    <row r="3992" spans="1:22" ht="43" x14ac:dyDescent="0.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 s="8">
        <v>1456934893</v>
      </c>
      <c r="J3992" s="8">
        <v>1454342893</v>
      </c>
      <c r="K3992" t="b">
        <v>0</v>
      </c>
      <c r="L3992">
        <v>3</v>
      </c>
      <c r="M3992" t="b">
        <v>0</v>
      </c>
      <c r="N3992" s="5">
        <f>Table1[[#This Row],[pledged]]/Table1[[#This Row],[backers_count]]</f>
        <v>23</v>
      </c>
      <c r="O3992" s="1">
        <f t="shared" si="188"/>
        <v>4</v>
      </c>
      <c r="P3992" s="5" t="s">
        <v>8270</v>
      </c>
      <c r="Q3992" s="1" t="s">
        <v>8318</v>
      </c>
      <c r="R3992" s="1" t="s">
        <v>8319</v>
      </c>
      <c r="S3992" s="9">
        <f t="shared" si="186"/>
        <v>42401.672372685185</v>
      </c>
      <c r="T3992" s="11">
        <f t="shared" si="187"/>
        <v>42431.672372685185</v>
      </c>
      <c r="U3992" s="12" t="str">
        <f>TEXT(Table1[[#This Row],[Date Created Conversion (Launched at)]],"mmmm")</f>
        <v>February</v>
      </c>
      <c r="V3992" s="12">
        <f>YEAR(Table1[[#This Row],[Date Created Conversion (Launched at)]])</f>
        <v>2016</v>
      </c>
    </row>
    <row r="3993" spans="1:22" ht="28.7" x14ac:dyDescent="0.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 s="8">
        <v>1433086082</v>
      </c>
      <c r="J3993" s="8">
        <v>1430494082</v>
      </c>
      <c r="K3993" t="b">
        <v>0</v>
      </c>
      <c r="L3993">
        <v>1</v>
      </c>
      <c r="M3993" t="b">
        <v>0</v>
      </c>
      <c r="N3993" s="5">
        <f>Table1[[#This Row],[pledged]]/Table1[[#This Row],[backers_count]]</f>
        <v>100</v>
      </c>
      <c r="O3993" s="1">
        <f t="shared" si="188"/>
        <v>20</v>
      </c>
      <c r="P3993" s="5" t="s">
        <v>8270</v>
      </c>
      <c r="Q3993" s="1" t="s">
        <v>8318</v>
      </c>
      <c r="R3993" s="1" t="s">
        <v>8319</v>
      </c>
      <c r="S3993" s="9">
        <f t="shared" si="186"/>
        <v>42125.644467592589</v>
      </c>
      <c r="T3993" s="11">
        <f t="shared" si="187"/>
        <v>42155.644467592589</v>
      </c>
      <c r="U3993" s="12" t="str">
        <f>TEXT(Table1[[#This Row],[Date Created Conversion (Launched at)]],"mmmm")</f>
        <v>May</v>
      </c>
      <c r="V3993" s="12">
        <f>YEAR(Table1[[#This Row],[Date Created Conversion (Launched at)]])</f>
        <v>2015</v>
      </c>
    </row>
    <row r="3994" spans="1:22" ht="43" x14ac:dyDescent="0.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 s="8">
        <v>1449876859</v>
      </c>
      <c r="J3994" s="8">
        <v>1444689259</v>
      </c>
      <c r="K3994" t="b">
        <v>0</v>
      </c>
      <c r="L3994">
        <v>9</v>
      </c>
      <c r="M3994" t="b">
        <v>0</v>
      </c>
      <c r="N3994" s="5">
        <f>Table1[[#This Row],[pledged]]/Table1[[#This Row],[backers_count]]</f>
        <v>60.111111111111114</v>
      </c>
      <c r="O3994" s="1">
        <f t="shared" si="188"/>
        <v>5</v>
      </c>
      <c r="P3994" s="5" t="s">
        <v>8270</v>
      </c>
      <c r="Q3994" s="1" t="s">
        <v>8318</v>
      </c>
      <c r="R3994" s="1" t="s">
        <v>8319</v>
      </c>
      <c r="S3994" s="9">
        <f t="shared" si="186"/>
        <v>42289.94049768518</v>
      </c>
      <c r="T3994" s="11">
        <f t="shared" si="187"/>
        <v>42349.982164351852</v>
      </c>
      <c r="U3994" s="12" t="str">
        <f>TEXT(Table1[[#This Row],[Date Created Conversion (Launched at)]],"mmmm")</f>
        <v>October</v>
      </c>
      <c r="V3994" s="12">
        <f>YEAR(Table1[[#This Row],[Date Created Conversion (Launched at)]])</f>
        <v>2015</v>
      </c>
    </row>
    <row r="3995" spans="1:22" ht="43" x14ac:dyDescent="0.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 s="8">
        <v>1431549912</v>
      </c>
      <c r="J3995" s="8">
        <v>1428957912</v>
      </c>
      <c r="K3995" t="b">
        <v>0</v>
      </c>
      <c r="L3995">
        <v>1</v>
      </c>
      <c r="M3995" t="b">
        <v>0</v>
      </c>
      <c r="N3995" s="5">
        <f>Table1[[#This Row],[pledged]]/Table1[[#This Row],[backers_count]]</f>
        <v>3</v>
      </c>
      <c r="O3995" s="1">
        <f t="shared" si="188"/>
        <v>0</v>
      </c>
      <c r="P3995" s="5" t="s">
        <v>8270</v>
      </c>
      <c r="Q3995" s="1" t="s">
        <v>8318</v>
      </c>
      <c r="R3995" s="1" t="s">
        <v>8319</v>
      </c>
      <c r="S3995" s="9">
        <f t="shared" si="186"/>
        <v>42107.864722222221</v>
      </c>
      <c r="T3995" s="11">
        <f t="shared" si="187"/>
        <v>42137.864722222221</v>
      </c>
      <c r="U3995" s="12" t="str">
        <f>TEXT(Table1[[#This Row],[Date Created Conversion (Launched at)]],"mmmm")</f>
        <v>April</v>
      </c>
      <c r="V3995" s="12">
        <f>YEAR(Table1[[#This Row],[Date Created Conversion (Launched at)]])</f>
        <v>2015</v>
      </c>
    </row>
    <row r="3996" spans="1:22" ht="43" x14ac:dyDescent="0.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 s="8">
        <v>1405761690</v>
      </c>
      <c r="J3996" s="8">
        <v>1403169690</v>
      </c>
      <c r="K3996" t="b">
        <v>0</v>
      </c>
      <c r="L3996">
        <v>1</v>
      </c>
      <c r="M3996" t="b">
        <v>0</v>
      </c>
      <c r="N3996" s="5">
        <f>Table1[[#This Row],[pledged]]/Table1[[#This Row],[backers_count]]</f>
        <v>5</v>
      </c>
      <c r="O3996" s="1">
        <f t="shared" si="188"/>
        <v>0</v>
      </c>
      <c r="P3996" s="5" t="s">
        <v>8270</v>
      </c>
      <c r="Q3996" s="1" t="s">
        <v>8318</v>
      </c>
      <c r="R3996" s="1" t="s">
        <v>8319</v>
      </c>
      <c r="S3996" s="9">
        <f t="shared" si="186"/>
        <v>41809.389930555553</v>
      </c>
      <c r="T3996" s="11">
        <f t="shared" si="187"/>
        <v>41839.389930555553</v>
      </c>
      <c r="U3996" s="12" t="str">
        <f>TEXT(Table1[[#This Row],[Date Created Conversion (Launched at)]],"mmmm")</f>
        <v>June</v>
      </c>
      <c r="V3996" s="12">
        <f>YEAR(Table1[[#This Row],[Date Created Conversion (Launched at)]])</f>
        <v>2014</v>
      </c>
    </row>
    <row r="3997" spans="1:22" ht="43" x14ac:dyDescent="0.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 s="8">
        <v>1423913220</v>
      </c>
      <c r="J3997" s="8">
        <v>1421339077</v>
      </c>
      <c r="K3997" t="b">
        <v>0</v>
      </c>
      <c r="L3997">
        <v>4</v>
      </c>
      <c r="M3997" t="b">
        <v>0</v>
      </c>
      <c r="N3997" s="5">
        <f>Table1[[#This Row],[pledged]]/Table1[[#This Row],[backers_count]]</f>
        <v>17.5</v>
      </c>
      <c r="O3997" s="1">
        <f t="shared" si="188"/>
        <v>35</v>
      </c>
      <c r="P3997" s="5" t="s">
        <v>8270</v>
      </c>
      <c r="Q3997" s="1" t="s">
        <v>8318</v>
      </c>
      <c r="R3997" s="1" t="s">
        <v>8319</v>
      </c>
      <c r="S3997" s="9">
        <f t="shared" si="186"/>
        <v>42019.683761574073</v>
      </c>
      <c r="T3997" s="11">
        <f t="shared" si="187"/>
        <v>42049.477083333331</v>
      </c>
      <c r="U3997" s="12" t="str">
        <f>TEXT(Table1[[#This Row],[Date Created Conversion (Launched at)]],"mmmm")</f>
        <v>January</v>
      </c>
      <c r="V3997" s="12">
        <f>YEAR(Table1[[#This Row],[Date Created Conversion (Launched at)]])</f>
        <v>2015</v>
      </c>
    </row>
    <row r="3998" spans="1:22" ht="43" x14ac:dyDescent="0.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 s="8">
        <v>1416499440</v>
      </c>
      <c r="J3998" s="8">
        <v>1415341464</v>
      </c>
      <c r="K3998" t="b">
        <v>0</v>
      </c>
      <c r="L3998">
        <v>17</v>
      </c>
      <c r="M3998" t="b">
        <v>0</v>
      </c>
      <c r="N3998" s="5">
        <f>Table1[[#This Row],[pledged]]/Table1[[#This Row],[backers_count]]</f>
        <v>29.235294117647058</v>
      </c>
      <c r="O3998" s="1">
        <f t="shared" si="188"/>
        <v>17</v>
      </c>
      <c r="P3998" s="5" t="s">
        <v>8270</v>
      </c>
      <c r="Q3998" s="1" t="s">
        <v>8318</v>
      </c>
      <c r="R3998" s="1" t="s">
        <v>8319</v>
      </c>
      <c r="S3998" s="9">
        <f t="shared" si="186"/>
        <v>41950.266944444447</v>
      </c>
      <c r="T3998" s="11">
        <f t="shared" si="187"/>
        <v>41963.669444444444</v>
      </c>
      <c r="U3998" s="12" t="str">
        <f>TEXT(Table1[[#This Row],[Date Created Conversion (Launched at)]],"mmmm")</f>
        <v>November</v>
      </c>
      <c r="V3998" s="12">
        <f>YEAR(Table1[[#This Row],[Date Created Conversion (Launched at)]])</f>
        <v>2014</v>
      </c>
    </row>
    <row r="3999" spans="1:22" ht="43" x14ac:dyDescent="0.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 s="8">
        <v>1428222221</v>
      </c>
      <c r="J3999" s="8">
        <v>1425633821</v>
      </c>
      <c r="K3999" t="b">
        <v>0</v>
      </c>
      <c r="L3999">
        <v>0</v>
      </c>
      <c r="M3999" t="b">
        <v>0</v>
      </c>
      <c r="N3999" s="5" t="e">
        <f>Table1[[#This Row],[pledged]]/Table1[[#This Row],[backers_count]]</f>
        <v>#DIV/0!</v>
      </c>
      <c r="O3999" s="1">
        <f t="shared" si="188"/>
        <v>0</v>
      </c>
      <c r="P3999" s="5" t="s">
        <v>8270</v>
      </c>
      <c r="Q3999" s="1" t="s">
        <v>8318</v>
      </c>
      <c r="R3999" s="1" t="s">
        <v>8319</v>
      </c>
      <c r="S3999" s="9">
        <f t="shared" si="186"/>
        <v>42069.391446759255</v>
      </c>
      <c r="T3999" s="11">
        <f t="shared" si="187"/>
        <v>42099.349780092598</v>
      </c>
      <c r="U3999" s="12" t="str">
        <f>TEXT(Table1[[#This Row],[Date Created Conversion (Launched at)]],"mmmm")</f>
        <v>March</v>
      </c>
      <c r="V3999" s="12">
        <f>YEAR(Table1[[#This Row],[Date Created Conversion (Launched at)]])</f>
        <v>2015</v>
      </c>
    </row>
    <row r="4000" spans="1:22" ht="43" x14ac:dyDescent="0.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 s="8">
        <v>1427580426</v>
      </c>
      <c r="J4000" s="8">
        <v>1424992026</v>
      </c>
      <c r="K4000" t="b">
        <v>0</v>
      </c>
      <c r="L4000">
        <v>12</v>
      </c>
      <c r="M4000" t="b">
        <v>0</v>
      </c>
      <c r="N4000" s="5">
        <f>Table1[[#This Row],[pledged]]/Table1[[#This Row],[backers_count]]</f>
        <v>59.583333333333336</v>
      </c>
      <c r="O4000" s="1">
        <f t="shared" si="188"/>
        <v>57</v>
      </c>
      <c r="P4000" s="5" t="s">
        <v>8270</v>
      </c>
      <c r="Q4000" s="1" t="s">
        <v>8318</v>
      </c>
      <c r="R4000" s="1" t="s">
        <v>8319</v>
      </c>
      <c r="S4000" s="9">
        <f t="shared" si="186"/>
        <v>42061.963263888887</v>
      </c>
      <c r="T4000" s="11">
        <f t="shared" si="187"/>
        <v>42091.921597222223</v>
      </c>
      <c r="U4000" s="12" t="str">
        <f>TEXT(Table1[[#This Row],[Date Created Conversion (Launched at)]],"mmmm")</f>
        <v>February</v>
      </c>
      <c r="V4000" s="12">
        <f>YEAR(Table1[[#This Row],[Date Created Conversion (Launched at)]])</f>
        <v>2015</v>
      </c>
    </row>
    <row r="4001" spans="1:22" ht="43" x14ac:dyDescent="0.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 s="8">
        <v>1409514709</v>
      </c>
      <c r="J4001" s="8">
        <v>1406058798</v>
      </c>
      <c r="K4001" t="b">
        <v>0</v>
      </c>
      <c r="L4001">
        <v>14</v>
      </c>
      <c r="M4001" t="b">
        <v>0</v>
      </c>
      <c r="N4001" s="5">
        <f>Table1[[#This Row],[pledged]]/Table1[[#This Row],[backers_count]]</f>
        <v>82.571428571428569</v>
      </c>
      <c r="O4001" s="1">
        <f t="shared" si="188"/>
        <v>17</v>
      </c>
      <c r="P4001" s="5" t="s">
        <v>8270</v>
      </c>
      <c r="Q4001" s="1" t="s">
        <v>8318</v>
      </c>
      <c r="R4001" s="1" t="s">
        <v>8319</v>
      </c>
      <c r="S4001" s="9">
        <f t="shared" si="186"/>
        <v>41842.828680555554</v>
      </c>
      <c r="T4001" s="11">
        <f t="shared" si="187"/>
        <v>41882.827650462961</v>
      </c>
      <c r="U4001" s="12" t="str">
        <f>TEXT(Table1[[#This Row],[Date Created Conversion (Launched at)]],"mmmm")</f>
        <v>July</v>
      </c>
      <c r="V4001" s="12">
        <f>YEAR(Table1[[#This Row],[Date Created Conversion (Launched at)]])</f>
        <v>2014</v>
      </c>
    </row>
    <row r="4002" spans="1:22" x14ac:dyDescent="0.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 s="8">
        <v>1462631358</v>
      </c>
      <c r="J4002" s="8">
        <v>1457450958</v>
      </c>
      <c r="K4002" t="b">
        <v>0</v>
      </c>
      <c r="L4002">
        <v>1</v>
      </c>
      <c r="M4002" t="b">
        <v>0</v>
      </c>
      <c r="N4002" s="5">
        <f>Table1[[#This Row],[pledged]]/Table1[[#This Row],[backers_count]]</f>
        <v>10</v>
      </c>
      <c r="O4002" s="1">
        <f t="shared" si="188"/>
        <v>0</v>
      </c>
      <c r="P4002" s="5" t="s">
        <v>8270</v>
      </c>
      <c r="Q4002" s="1" t="s">
        <v>8318</v>
      </c>
      <c r="R4002" s="1" t="s">
        <v>8319</v>
      </c>
      <c r="S4002" s="9">
        <f t="shared" si="186"/>
        <v>42437.64534722222</v>
      </c>
      <c r="T4002" s="11">
        <f t="shared" si="187"/>
        <v>42497.603680555556</v>
      </c>
      <c r="U4002" s="12" t="str">
        <f>TEXT(Table1[[#This Row],[Date Created Conversion (Launched at)]],"mmmm")</f>
        <v>March</v>
      </c>
      <c r="V4002" s="12">
        <f>YEAR(Table1[[#This Row],[Date Created Conversion (Launched at)]])</f>
        <v>2016</v>
      </c>
    </row>
    <row r="4003" spans="1:22" ht="57.35" x14ac:dyDescent="0.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 s="8">
        <v>1488394800</v>
      </c>
      <c r="J4003" s="8">
        <v>1486681708</v>
      </c>
      <c r="K4003" t="b">
        <v>0</v>
      </c>
      <c r="L4003">
        <v>14</v>
      </c>
      <c r="M4003" t="b">
        <v>0</v>
      </c>
      <c r="N4003" s="5">
        <f>Table1[[#This Row],[pledged]]/Table1[[#This Row],[backers_count]]</f>
        <v>32.357142857142854</v>
      </c>
      <c r="O4003" s="1">
        <f t="shared" si="188"/>
        <v>38</v>
      </c>
      <c r="P4003" s="5" t="s">
        <v>8270</v>
      </c>
      <c r="Q4003" s="1" t="s">
        <v>8318</v>
      </c>
      <c r="R4003" s="1" t="s">
        <v>8319</v>
      </c>
      <c r="S4003" s="9">
        <f t="shared" si="186"/>
        <v>42775.964212962965</v>
      </c>
      <c r="T4003" s="11">
        <f t="shared" si="187"/>
        <v>42795.791666666672</v>
      </c>
      <c r="U4003" s="12" t="str">
        <f>TEXT(Table1[[#This Row],[Date Created Conversion (Launched at)]],"mmmm")</f>
        <v>February</v>
      </c>
      <c r="V4003" s="12">
        <f>YEAR(Table1[[#This Row],[Date Created Conversion (Launched at)]])</f>
        <v>2017</v>
      </c>
    </row>
    <row r="4004" spans="1:22" ht="43" x14ac:dyDescent="0.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 s="8">
        <v>1411779761</v>
      </c>
      <c r="J4004" s="8">
        <v>1409187761</v>
      </c>
      <c r="K4004" t="b">
        <v>0</v>
      </c>
      <c r="L4004">
        <v>4</v>
      </c>
      <c r="M4004" t="b">
        <v>0</v>
      </c>
      <c r="N4004" s="5">
        <f>Table1[[#This Row],[pledged]]/Table1[[#This Row],[backers_count]]</f>
        <v>5.75</v>
      </c>
      <c r="O4004" s="1">
        <f t="shared" si="188"/>
        <v>2</v>
      </c>
      <c r="P4004" s="5" t="s">
        <v>8270</v>
      </c>
      <c r="Q4004" s="1" t="s">
        <v>8318</v>
      </c>
      <c r="R4004" s="1" t="s">
        <v>8319</v>
      </c>
      <c r="S4004" s="9">
        <f t="shared" si="186"/>
        <v>41879.043530092589</v>
      </c>
      <c r="T4004" s="11">
        <f t="shared" si="187"/>
        <v>41909.043530092589</v>
      </c>
      <c r="U4004" s="12" t="str">
        <f>TEXT(Table1[[#This Row],[Date Created Conversion (Launched at)]],"mmmm")</f>
        <v>August</v>
      </c>
      <c r="V4004" s="12">
        <f>YEAR(Table1[[#This Row],[Date Created Conversion (Launched at)]])</f>
        <v>2014</v>
      </c>
    </row>
    <row r="4005" spans="1:22" ht="43" x14ac:dyDescent="0.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 s="8">
        <v>1424009147</v>
      </c>
      <c r="J4005" s="8">
        <v>1421417147</v>
      </c>
      <c r="K4005" t="b">
        <v>0</v>
      </c>
      <c r="L4005">
        <v>2</v>
      </c>
      <c r="M4005" t="b">
        <v>0</v>
      </c>
      <c r="N4005" s="5">
        <f>Table1[[#This Row],[pledged]]/Table1[[#This Row],[backers_count]]</f>
        <v>100.5</v>
      </c>
      <c r="O4005" s="1">
        <f t="shared" si="188"/>
        <v>10</v>
      </c>
      <c r="P4005" s="5" t="s">
        <v>8270</v>
      </c>
      <c r="Q4005" s="1" t="s">
        <v>8318</v>
      </c>
      <c r="R4005" s="1" t="s">
        <v>8319</v>
      </c>
      <c r="S4005" s="9">
        <f t="shared" si="186"/>
        <v>42020.587349537032</v>
      </c>
      <c r="T4005" s="11">
        <f t="shared" si="187"/>
        <v>42050.587349537032</v>
      </c>
      <c r="U4005" s="12" t="str">
        <f>TEXT(Table1[[#This Row],[Date Created Conversion (Launched at)]],"mmmm")</f>
        <v>January</v>
      </c>
      <c r="V4005" s="12">
        <f>YEAR(Table1[[#This Row],[Date Created Conversion (Launched at)]])</f>
        <v>2015</v>
      </c>
    </row>
    <row r="4006" spans="1:22" x14ac:dyDescent="0.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 s="8">
        <v>1412740457</v>
      </c>
      <c r="J4006" s="8">
        <v>1410148457</v>
      </c>
      <c r="K4006" t="b">
        <v>0</v>
      </c>
      <c r="L4006">
        <v>1</v>
      </c>
      <c r="M4006" t="b">
        <v>0</v>
      </c>
      <c r="N4006" s="5">
        <f>Table1[[#This Row],[pledged]]/Table1[[#This Row],[backers_count]]</f>
        <v>1</v>
      </c>
      <c r="O4006" s="1">
        <f t="shared" si="188"/>
        <v>0</v>
      </c>
      <c r="P4006" s="5" t="s">
        <v>8270</v>
      </c>
      <c r="Q4006" s="1" t="s">
        <v>8318</v>
      </c>
      <c r="R4006" s="1" t="s">
        <v>8319</v>
      </c>
      <c r="S4006" s="9">
        <f t="shared" si="186"/>
        <v>41890.16269675926</v>
      </c>
      <c r="T4006" s="11">
        <f t="shared" si="187"/>
        <v>41920.16269675926</v>
      </c>
      <c r="U4006" s="12" t="str">
        <f>TEXT(Table1[[#This Row],[Date Created Conversion (Launched at)]],"mmmm")</f>
        <v>September</v>
      </c>
      <c r="V4006" s="12">
        <f>YEAR(Table1[[#This Row],[Date Created Conversion (Launched at)]])</f>
        <v>2014</v>
      </c>
    </row>
    <row r="4007" spans="1:22" ht="43" x14ac:dyDescent="0.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 s="8">
        <v>1413832985</v>
      </c>
      <c r="J4007" s="8">
        <v>1408648985</v>
      </c>
      <c r="K4007" t="b">
        <v>0</v>
      </c>
      <c r="L4007">
        <v>2</v>
      </c>
      <c r="M4007" t="b">
        <v>0</v>
      </c>
      <c r="N4007" s="5">
        <f>Table1[[#This Row],[pledged]]/Table1[[#This Row],[backers_count]]</f>
        <v>20</v>
      </c>
      <c r="O4007" s="1">
        <f t="shared" si="188"/>
        <v>1</v>
      </c>
      <c r="P4007" s="5" t="s">
        <v>8270</v>
      </c>
      <c r="Q4007" s="1" t="s">
        <v>8318</v>
      </c>
      <c r="R4007" s="1" t="s">
        <v>8319</v>
      </c>
      <c r="S4007" s="9">
        <f t="shared" si="186"/>
        <v>41872.807696759257</v>
      </c>
      <c r="T4007" s="11">
        <f t="shared" si="187"/>
        <v>41932.807696759257</v>
      </c>
      <c r="U4007" s="12" t="str">
        <f>TEXT(Table1[[#This Row],[Date Created Conversion (Launched at)]],"mmmm")</f>
        <v>August</v>
      </c>
      <c r="V4007" s="12">
        <f>YEAR(Table1[[#This Row],[Date Created Conversion (Launched at)]])</f>
        <v>2014</v>
      </c>
    </row>
    <row r="4008" spans="1:22" ht="43" x14ac:dyDescent="0.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 s="8">
        <v>1455647587</v>
      </c>
      <c r="J4008" s="8">
        <v>1453487587</v>
      </c>
      <c r="K4008" t="b">
        <v>0</v>
      </c>
      <c r="L4008">
        <v>1</v>
      </c>
      <c r="M4008" t="b">
        <v>0</v>
      </c>
      <c r="N4008" s="5">
        <f>Table1[[#This Row],[pledged]]/Table1[[#This Row],[backers_count]]</f>
        <v>2</v>
      </c>
      <c r="O4008" s="1">
        <f t="shared" si="188"/>
        <v>0</v>
      </c>
      <c r="P4008" s="5" t="s">
        <v>8270</v>
      </c>
      <c r="Q4008" s="1" t="s">
        <v>8318</v>
      </c>
      <c r="R4008" s="1" t="s">
        <v>8319</v>
      </c>
      <c r="S4008" s="9">
        <f t="shared" si="186"/>
        <v>42391.772997685184</v>
      </c>
      <c r="T4008" s="11">
        <f t="shared" si="187"/>
        <v>42416.772997685184</v>
      </c>
      <c r="U4008" s="12" t="str">
        <f>TEXT(Table1[[#This Row],[Date Created Conversion (Launched at)]],"mmmm")</f>
        <v>January</v>
      </c>
      <c r="V4008" s="12">
        <f>YEAR(Table1[[#This Row],[Date Created Conversion (Launched at)]])</f>
        <v>2016</v>
      </c>
    </row>
    <row r="4009" spans="1:22" ht="43" x14ac:dyDescent="0.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 s="8">
        <v>1409070480</v>
      </c>
      <c r="J4009" s="8">
        <v>1406572381</v>
      </c>
      <c r="K4009" t="b">
        <v>0</v>
      </c>
      <c r="L4009">
        <v>1</v>
      </c>
      <c r="M4009" t="b">
        <v>0</v>
      </c>
      <c r="N4009" s="5">
        <f>Table1[[#This Row],[pledged]]/Table1[[#This Row],[backers_count]]</f>
        <v>5</v>
      </c>
      <c r="O4009" s="1">
        <f t="shared" si="188"/>
        <v>0</v>
      </c>
      <c r="P4009" s="5" t="s">
        <v>8270</v>
      </c>
      <c r="Q4009" s="1" t="s">
        <v>8318</v>
      </c>
      <c r="R4009" s="1" t="s">
        <v>8319</v>
      </c>
      <c r="S4009" s="9">
        <f t="shared" si="186"/>
        <v>41848.772928240738</v>
      </c>
      <c r="T4009" s="11">
        <f t="shared" si="187"/>
        <v>41877.686111111107</v>
      </c>
      <c r="U4009" s="12" t="str">
        <f>TEXT(Table1[[#This Row],[Date Created Conversion (Launched at)]],"mmmm")</f>
        <v>July</v>
      </c>
      <c r="V4009" s="12">
        <f>YEAR(Table1[[#This Row],[Date Created Conversion (Launched at)]])</f>
        <v>2014</v>
      </c>
    </row>
    <row r="4010" spans="1:22" ht="43" x14ac:dyDescent="0.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 s="8">
        <v>1437606507</v>
      </c>
      <c r="J4010" s="8">
        <v>1435014507</v>
      </c>
      <c r="K4010" t="b">
        <v>0</v>
      </c>
      <c r="L4010">
        <v>4</v>
      </c>
      <c r="M4010" t="b">
        <v>0</v>
      </c>
      <c r="N4010" s="5">
        <f>Table1[[#This Row],[pledged]]/Table1[[#This Row],[backers_count]]</f>
        <v>15</v>
      </c>
      <c r="O4010" s="1">
        <f t="shared" si="188"/>
        <v>6</v>
      </c>
      <c r="P4010" s="5" t="s">
        <v>8270</v>
      </c>
      <c r="Q4010" s="1" t="s">
        <v>8318</v>
      </c>
      <c r="R4010" s="1" t="s">
        <v>8319</v>
      </c>
      <c r="S4010" s="9">
        <f t="shared" si="186"/>
        <v>42177.964201388888</v>
      </c>
      <c r="T4010" s="11">
        <f t="shared" si="187"/>
        <v>42207.964201388888</v>
      </c>
      <c r="U4010" s="12" t="str">
        <f>TEXT(Table1[[#This Row],[Date Created Conversion (Launched at)]],"mmmm")</f>
        <v>June</v>
      </c>
      <c r="V4010" s="12">
        <f>YEAR(Table1[[#This Row],[Date Created Conversion (Launched at)]])</f>
        <v>2015</v>
      </c>
    </row>
    <row r="4011" spans="1:22" ht="43" x14ac:dyDescent="0.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 s="8">
        <v>1410281360</v>
      </c>
      <c r="J4011" s="8">
        <v>1406825360</v>
      </c>
      <c r="K4011" t="b">
        <v>0</v>
      </c>
      <c r="L4011">
        <v>3</v>
      </c>
      <c r="M4011" t="b">
        <v>0</v>
      </c>
      <c r="N4011" s="5">
        <f>Table1[[#This Row],[pledged]]/Table1[[#This Row],[backers_count]]</f>
        <v>25</v>
      </c>
      <c r="O4011" s="1">
        <f t="shared" si="188"/>
        <v>4</v>
      </c>
      <c r="P4011" s="5" t="s">
        <v>8270</v>
      </c>
      <c r="Q4011" s="1" t="s">
        <v>8318</v>
      </c>
      <c r="R4011" s="1" t="s">
        <v>8319</v>
      </c>
      <c r="S4011" s="9">
        <f t="shared" si="186"/>
        <v>41851.700925925928</v>
      </c>
      <c r="T4011" s="11">
        <f t="shared" si="187"/>
        <v>41891.700925925928</v>
      </c>
      <c r="U4011" s="12" t="str">
        <f>TEXT(Table1[[#This Row],[Date Created Conversion (Launched at)]],"mmmm")</f>
        <v>July</v>
      </c>
      <c r="V4011" s="12">
        <f>YEAR(Table1[[#This Row],[Date Created Conversion (Launched at)]])</f>
        <v>2014</v>
      </c>
    </row>
    <row r="4012" spans="1:22" ht="43" x14ac:dyDescent="0.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 s="8">
        <v>1414348166</v>
      </c>
      <c r="J4012" s="8">
        <v>1412879366</v>
      </c>
      <c r="K4012" t="b">
        <v>0</v>
      </c>
      <c r="L4012">
        <v>38</v>
      </c>
      <c r="M4012" t="b">
        <v>0</v>
      </c>
      <c r="N4012" s="5">
        <f>Table1[[#This Row],[pledged]]/Table1[[#This Row],[backers_count]]</f>
        <v>45.842105263157897</v>
      </c>
      <c r="O4012" s="1">
        <f t="shared" si="188"/>
        <v>24</v>
      </c>
      <c r="P4012" s="5" t="s">
        <v>8270</v>
      </c>
      <c r="Q4012" s="1" t="s">
        <v>8318</v>
      </c>
      <c r="R4012" s="1" t="s">
        <v>8319</v>
      </c>
      <c r="S4012" s="9">
        <f t="shared" si="186"/>
        <v>41921.770439814813</v>
      </c>
      <c r="T4012" s="11">
        <f t="shared" si="187"/>
        <v>41938.770439814813</v>
      </c>
      <c r="U4012" s="12" t="str">
        <f>TEXT(Table1[[#This Row],[Date Created Conversion (Launched at)]],"mmmm")</f>
        <v>October</v>
      </c>
      <c r="V4012" s="12">
        <f>YEAR(Table1[[#This Row],[Date Created Conversion (Launched at)]])</f>
        <v>2014</v>
      </c>
    </row>
    <row r="4013" spans="1:22" ht="43" x14ac:dyDescent="0.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 s="8">
        <v>1422450278</v>
      </c>
      <c r="J4013" s="8">
        <v>1419858278</v>
      </c>
      <c r="K4013" t="b">
        <v>0</v>
      </c>
      <c r="L4013">
        <v>4</v>
      </c>
      <c r="M4013" t="b">
        <v>0</v>
      </c>
      <c r="N4013" s="5">
        <f>Table1[[#This Row],[pledged]]/Table1[[#This Row],[backers_count]]</f>
        <v>4.75</v>
      </c>
      <c r="O4013" s="1">
        <f t="shared" si="188"/>
        <v>8</v>
      </c>
      <c r="P4013" s="5" t="s">
        <v>8270</v>
      </c>
      <c r="Q4013" s="1" t="s">
        <v>8318</v>
      </c>
      <c r="R4013" s="1" t="s">
        <v>8319</v>
      </c>
      <c r="S4013" s="9">
        <f t="shared" si="186"/>
        <v>42002.54488425926</v>
      </c>
      <c r="T4013" s="11">
        <f t="shared" si="187"/>
        <v>42032.54488425926</v>
      </c>
      <c r="U4013" s="12" t="str">
        <f>TEXT(Table1[[#This Row],[Date Created Conversion (Launched at)]],"mmmm")</f>
        <v>December</v>
      </c>
      <c r="V4013" s="12">
        <f>YEAR(Table1[[#This Row],[Date Created Conversion (Launched at)]])</f>
        <v>2014</v>
      </c>
    </row>
    <row r="4014" spans="1:22" ht="57.35" x14ac:dyDescent="0.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 s="8">
        <v>1430571849</v>
      </c>
      <c r="J4014" s="8">
        <v>1427979849</v>
      </c>
      <c r="K4014" t="b">
        <v>0</v>
      </c>
      <c r="L4014">
        <v>0</v>
      </c>
      <c r="M4014" t="b">
        <v>0</v>
      </c>
      <c r="N4014" s="5" t="e">
        <f>Table1[[#This Row],[pledged]]/Table1[[#This Row],[backers_count]]</f>
        <v>#DIV/0!</v>
      </c>
      <c r="O4014" s="1">
        <f t="shared" si="188"/>
        <v>0</v>
      </c>
      <c r="P4014" s="5" t="s">
        <v>8270</v>
      </c>
      <c r="Q4014" s="1" t="s">
        <v>8318</v>
      </c>
      <c r="R4014" s="1" t="s">
        <v>8319</v>
      </c>
      <c r="S4014" s="9">
        <f t="shared" si="186"/>
        <v>42096.544548611113</v>
      </c>
      <c r="T4014" s="11">
        <f t="shared" si="187"/>
        <v>42126.544548611113</v>
      </c>
      <c r="U4014" s="12" t="str">
        <f>TEXT(Table1[[#This Row],[Date Created Conversion (Launched at)]],"mmmm")</f>
        <v>April</v>
      </c>
      <c r="V4014" s="12">
        <f>YEAR(Table1[[#This Row],[Date Created Conversion (Launched at)]])</f>
        <v>2015</v>
      </c>
    </row>
    <row r="4015" spans="1:22" ht="43" x14ac:dyDescent="0.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 s="8">
        <v>1424070823</v>
      </c>
      <c r="J4015" s="8">
        <v>1421478823</v>
      </c>
      <c r="K4015" t="b">
        <v>0</v>
      </c>
      <c r="L4015">
        <v>2</v>
      </c>
      <c r="M4015" t="b">
        <v>0</v>
      </c>
      <c r="N4015" s="5">
        <f>Table1[[#This Row],[pledged]]/Table1[[#This Row],[backers_count]]</f>
        <v>13</v>
      </c>
      <c r="O4015" s="1">
        <f t="shared" si="188"/>
        <v>1</v>
      </c>
      <c r="P4015" s="5" t="s">
        <v>8270</v>
      </c>
      <c r="Q4015" s="1" t="s">
        <v>8318</v>
      </c>
      <c r="R4015" s="1" t="s">
        <v>8319</v>
      </c>
      <c r="S4015" s="9">
        <f t="shared" si="186"/>
        <v>42021.301192129627</v>
      </c>
      <c r="T4015" s="11">
        <f t="shared" si="187"/>
        <v>42051.301192129627</v>
      </c>
      <c r="U4015" s="12" t="str">
        <f>TEXT(Table1[[#This Row],[Date Created Conversion (Launched at)]],"mmmm")</f>
        <v>January</v>
      </c>
      <c r="V4015" s="12">
        <f>YEAR(Table1[[#This Row],[Date Created Conversion (Launched at)]])</f>
        <v>2015</v>
      </c>
    </row>
    <row r="4016" spans="1:22" ht="43" x14ac:dyDescent="0.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 s="8">
        <v>1457157269</v>
      </c>
      <c r="J4016" s="8">
        <v>1455861269</v>
      </c>
      <c r="K4016" t="b">
        <v>0</v>
      </c>
      <c r="L4016">
        <v>0</v>
      </c>
      <c r="M4016" t="b">
        <v>0</v>
      </c>
      <c r="N4016" s="5" t="e">
        <f>Table1[[#This Row],[pledged]]/Table1[[#This Row],[backers_count]]</f>
        <v>#DIV/0!</v>
      </c>
      <c r="O4016" s="1">
        <f t="shared" si="188"/>
        <v>0</v>
      </c>
      <c r="P4016" s="5" t="s">
        <v>8270</v>
      </c>
      <c r="Q4016" s="1" t="s">
        <v>8318</v>
      </c>
      <c r="R4016" s="1" t="s">
        <v>8319</v>
      </c>
      <c r="S4016" s="9">
        <f t="shared" si="186"/>
        <v>42419.246168981481</v>
      </c>
      <c r="T4016" s="11">
        <f t="shared" si="187"/>
        <v>42434.246168981481</v>
      </c>
      <c r="U4016" s="12" t="str">
        <f>TEXT(Table1[[#This Row],[Date Created Conversion (Launched at)]],"mmmm")</f>
        <v>February</v>
      </c>
      <c r="V4016" s="12">
        <f>YEAR(Table1[[#This Row],[Date Created Conversion (Launched at)]])</f>
        <v>2016</v>
      </c>
    </row>
    <row r="4017" spans="1:22" ht="43" x14ac:dyDescent="0.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 s="8">
        <v>1437331463</v>
      </c>
      <c r="J4017" s="8">
        <v>1434739463</v>
      </c>
      <c r="K4017" t="b">
        <v>0</v>
      </c>
      <c r="L4017">
        <v>1</v>
      </c>
      <c r="M4017" t="b">
        <v>0</v>
      </c>
      <c r="N4017" s="5">
        <f>Table1[[#This Row],[pledged]]/Table1[[#This Row],[backers_count]]</f>
        <v>1</v>
      </c>
      <c r="O4017" s="1">
        <f t="shared" si="188"/>
        <v>0</v>
      </c>
      <c r="P4017" s="5" t="s">
        <v>8270</v>
      </c>
      <c r="Q4017" s="1" t="s">
        <v>8318</v>
      </c>
      <c r="R4017" s="1" t="s">
        <v>8319</v>
      </c>
      <c r="S4017" s="9">
        <f t="shared" si="186"/>
        <v>42174.780821759261</v>
      </c>
      <c r="T4017" s="11">
        <f t="shared" si="187"/>
        <v>42204.780821759261</v>
      </c>
      <c r="U4017" s="12" t="str">
        <f>TEXT(Table1[[#This Row],[Date Created Conversion (Launched at)]],"mmmm")</f>
        <v>June</v>
      </c>
      <c r="V4017" s="12">
        <f>YEAR(Table1[[#This Row],[Date Created Conversion (Launched at)]])</f>
        <v>2015</v>
      </c>
    </row>
    <row r="4018" spans="1:22" ht="43" x14ac:dyDescent="0.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 s="8">
        <v>1410987400</v>
      </c>
      <c r="J4018" s="8">
        <v>1408395400</v>
      </c>
      <c r="K4018" t="b">
        <v>0</v>
      </c>
      <c r="L4018">
        <v>7</v>
      </c>
      <c r="M4018" t="b">
        <v>0</v>
      </c>
      <c r="N4018" s="5">
        <f>Table1[[#This Row],[pledged]]/Table1[[#This Row],[backers_count]]</f>
        <v>10</v>
      </c>
      <c r="O4018" s="1">
        <f t="shared" si="188"/>
        <v>14</v>
      </c>
      <c r="P4018" s="5" t="s">
        <v>8270</v>
      </c>
      <c r="Q4018" s="1" t="s">
        <v>8318</v>
      </c>
      <c r="R4018" s="1" t="s">
        <v>8319</v>
      </c>
      <c r="S4018" s="9">
        <f t="shared" si="186"/>
        <v>41869.872685185182</v>
      </c>
      <c r="T4018" s="11">
        <f t="shared" si="187"/>
        <v>41899.872685185182</v>
      </c>
      <c r="U4018" s="12" t="str">
        <f>TEXT(Table1[[#This Row],[Date Created Conversion (Launched at)]],"mmmm")</f>
        <v>August</v>
      </c>
      <c r="V4018" s="12">
        <f>YEAR(Table1[[#This Row],[Date Created Conversion (Launched at)]])</f>
        <v>2014</v>
      </c>
    </row>
    <row r="4019" spans="1:22" ht="43" x14ac:dyDescent="0.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 s="8">
        <v>1409846874</v>
      </c>
      <c r="J4019" s="8">
        <v>1407254874</v>
      </c>
      <c r="K4019" t="b">
        <v>0</v>
      </c>
      <c r="L4019">
        <v>2</v>
      </c>
      <c r="M4019" t="b">
        <v>0</v>
      </c>
      <c r="N4019" s="5">
        <f>Table1[[#This Row],[pledged]]/Table1[[#This Row],[backers_count]]</f>
        <v>52.5</v>
      </c>
      <c r="O4019" s="1">
        <f t="shared" si="188"/>
        <v>1</v>
      </c>
      <c r="P4019" s="5" t="s">
        <v>8270</v>
      </c>
      <c r="Q4019" s="1" t="s">
        <v>8318</v>
      </c>
      <c r="R4019" s="1" t="s">
        <v>8319</v>
      </c>
      <c r="S4019" s="9">
        <f t="shared" si="186"/>
        <v>41856.672152777777</v>
      </c>
      <c r="T4019" s="11">
        <f t="shared" si="187"/>
        <v>41886.672152777777</v>
      </c>
      <c r="U4019" s="12" t="str">
        <f>TEXT(Table1[[#This Row],[Date Created Conversion (Launched at)]],"mmmm")</f>
        <v>August</v>
      </c>
      <c r="V4019" s="12">
        <f>YEAR(Table1[[#This Row],[Date Created Conversion (Launched at)]])</f>
        <v>2014</v>
      </c>
    </row>
    <row r="4020" spans="1:22" ht="28.7" x14ac:dyDescent="0.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 s="8">
        <v>1475877108</v>
      </c>
      <c r="J4020" s="8">
        <v>1473285108</v>
      </c>
      <c r="K4020" t="b">
        <v>0</v>
      </c>
      <c r="L4020">
        <v>4</v>
      </c>
      <c r="M4020" t="b">
        <v>0</v>
      </c>
      <c r="N4020" s="5">
        <f>Table1[[#This Row],[pledged]]/Table1[[#This Row],[backers_count]]</f>
        <v>32.5</v>
      </c>
      <c r="O4020" s="1">
        <f t="shared" si="188"/>
        <v>9</v>
      </c>
      <c r="P4020" s="5" t="s">
        <v>8270</v>
      </c>
      <c r="Q4020" s="1" t="s">
        <v>8318</v>
      </c>
      <c r="R4020" s="1" t="s">
        <v>8319</v>
      </c>
      <c r="S4020" s="9">
        <f t="shared" si="186"/>
        <v>42620.91097222222</v>
      </c>
      <c r="T4020" s="11">
        <f t="shared" si="187"/>
        <v>42650.91097222222</v>
      </c>
      <c r="U4020" s="12" t="str">
        <f>TEXT(Table1[[#This Row],[Date Created Conversion (Launched at)]],"mmmm")</f>
        <v>September</v>
      </c>
      <c r="V4020" s="12">
        <f>YEAR(Table1[[#This Row],[Date Created Conversion (Launched at)]])</f>
        <v>2016</v>
      </c>
    </row>
    <row r="4021" spans="1:22" ht="43" x14ac:dyDescent="0.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 s="8">
        <v>1460737680</v>
      </c>
      <c r="J4021" s="8">
        <v>1455725596</v>
      </c>
      <c r="K4021" t="b">
        <v>0</v>
      </c>
      <c r="L4021">
        <v>4</v>
      </c>
      <c r="M4021" t="b">
        <v>0</v>
      </c>
      <c r="N4021" s="5">
        <f>Table1[[#This Row],[pledged]]/Table1[[#This Row],[backers_count]]</f>
        <v>7.25</v>
      </c>
      <c r="O4021" s="1">
        <f t="shared" si="188"/>
        <v>1</v>
      </c>
      <c r="P4021" s="5" t="s">
        <v>8270</v>
      </c>
      <c r="Q4021" s="1" t="s">
        <v>8318</v>
      </c>
      <c r="R4021" s="1" t="s">
        <v>8319</v>
      </c>
      <c r="S4021" s="9">
        <f t="shared" si="186"/>
        <v>42417.675879629634</v>
      </c>
      <c r="T4021" s="11">
        <f t="shared" si="187"/>
        <v>42475.686111111107</v>
      </c>
      <c r="U4021" s="12" t="str">
        <f>TEXT(Table1[[#This Row],[Date Created Conversion (Launched at)]],"mmmm")</f>
        <v>February</v>
      </c>
      <c r="V4021" s="12">
        <f>YEAR(Table1[[#This Row],[Date Created Conversion (Launched at)]])</f>
        <v>2016</v>
      </c>
    </row>
    <row r="4022" spans="1:22" ht="43" x14ac:dyDescent="0.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 s="8">
        <v>1427168099</v>
      </c>
      <c r="J4022" s="8">
        <v>1424579699</v>
      </c>
      <c r="K4022" t="b">
        <v>0</v>
      </c>
      <c r="L4022">
        <v>3</v>
      </c>
      <c r="M4022" t="b">
        <v>0</v>
      </c>
      <c r="N4022" s="5">
        <f>Table1[[#This Row],[pledged]]/Table1[[#This Row],[backers_count]]</f>
        <v>33.333333333333336</v>
      </c>
      <c r="O4022" s="1">
        <f t="shared" si="188"/>
        <v>17</v>
      </c>
      <c r="P4022" s="5" t="s">
        <v>8270</v>
      </c>
      <c r="Q4022" s="1" t="s">
        <v>8318</v>
      </c>
      <c r="R4022" s="1" t="s">
        <v>8319</v>
      </c>
      <c r="S4022" s="9">
        <f t="shared" si="186"/>
        <v>42057.190960648149</v>
      </c>
      <c r="T4022" s="11">
        <f t="shared" si="187"/>
        <v>42087.149293981478</v>
      </c>
      <c r="U4022" s="12" t="str">
        <f>TEXT(Table1[[#This Row],[Date Created Conversion (Launched at)]],"mmmm")</f>
        <v>February</v>
      </c>
      <c r="V4022" s="12">
        <f>YEAR(Table1[[#This Row],[Date Created Conversion (Launched at)]])</f>
        <v>2015</v>
      </c>
    </row>
    <row r="4023" spans="1:22" ht="43" x14ac:dyDescent="0.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 s="8">
        <v>1414360358</v>
      </c>
      <c r="J4023" s="8">
        <v>1409176358</v>
      </c>
      <c r="K4023" t="b">
        <v>0</v>
      </c>
      <c r="L4023">
        <v>2</v>
      </c>
      <c r="M4023" t="b">
        <v>0</v>
      </c>
      <c r="N4023" s="5">
        <f>Table1[[#This Row],[pledged]]/Table1[[#This Row],[backers_count]]</f>
        <v>62.5</v>
      </c>
      <c r="O4023" s="1">
        <f t="shared" si="188"/>
        <v>1</v>
      </c>
      <c r="P4023" s="5" t="s">
        <v>8270</v>
      </c>
      <c r="Q4023" s="1" t="s">
        <v>8318</v>
      </c>
      <c r="R4023" s="1" t="s">
        <v>8319</v>
      </c>
      <c r="S4023" s="9">
        <f t="shared" si="186"/>
        <v>41878.911550925928</v>
      </c>
      <c r="T4023" s="11">
        <f t="shared" si="187"/>
        <v>41938.911550925928</v>
      </c>
      <c r="U4023" s="12" t="str">
        <f>TEXT(Table1[[#This Row],[Date Created Conversion (Launched at)]],"mmmm")</f>
        <v>August</v>
      </c>
      <c r="V4023" s="12">
        <f>YEAR(Table1[[#This Row],[Date Created Conversion (Launched at)]])</f>
        <v>2014</v>
      </c>
    </row>
    <row r="4024" spans="1:22" ht="28.7" x14ac:dyDescent="0.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 s="8">
        <v>1422759240</v>
      </c>
      <c r="J4024" s="8">
        <v>1418824867</v>
      </c>
      <c r="K4024" t="b">
        <v>0</v>
      </c>
      <c r="L4024">
        <v>197</v>
      </c>
      <c r="M4024" t="b">
        <v>0</v>
      </c>
      <c r="N4024" s="5">
        <f>Table1[[#This Row],[pledged]]/Table1[[#This Row],[backers_count]]</f>
        <v>63.558375634517766</v>
      </c>
      <c r="O4024" s="1">
        <f t="shared" si="188"/>
        <v>70</v>
      </c>
      <c r="P4024" s="5" t="s">
        <v>8270</v>
      </c>
      <c r="Q4024" s="1" t="s">
        <v>8318</v>
      </c>
      <c r="R4024" s="1" t="s">
        <v>8319</v>
      </c>
      <c r="S4024" s="9">
        <f t="shared" si="186"/>
        <v>41990.584108796298</v>
      </c>
      <c r="T4024" s="11">
        <f t="shared" si="187"/>
        <v>42036.120833333334</v>
      </c>
      <c r="U4024" s="12" t="str">
        <f>TEXT(Table1[[#This Row],[Date Created Conversion (Launched at)]],"mmmm")</f>
        <v>December</v>
      </c>
      <c r="V4024" s="12">
        <f>YEAR(Table1[[#This Row],[Date Created Conversion (Launched at)]])</f>
        <v>2014</v>
      </c>
    </row>
    <row r="4025" spans="1:22" ht="43" x14ac:dyDescent="0.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 s="8">
        <v>1458860363</v>
      </c>
      <c r="J4025" s="8">
        <v>1454975963</v>
      </c>
      <c r="K4025" t="b">
        <v>0</v>
      </c>
      <c r="L4025">
        <v>0</v>
      </c>
      <c r="M4025" t="b">
        <v>0</v>
      </c>
      <c r="N4025" s="5" t="e">
        <f>Table1[[#This Row],[pledged]]/Table1[[#This Row],[backers_count]]</f>
        <v>#DIV/0!</v>
      </c>
      <c r="O4025" s="1">
        <f t="shared" si="188"/>
        <v>0</v>
      </c>
      <c r="P4025" s="5" t="s">
        <v>8270</v>
      </c>
      <c r="Q4025" s="1" t="s">
        <v>8318</v>
      </c>
      <c r="R4025" s="1" t="s">
        <v>8319</v>
      </c>
      <c r="S4025" s="9">
        <f t="shared" si="186"/>
        <v>42408.999571759261</v>
      </c>
      <c r="T4025" s="11">
        <f t="shared" si="187"/>
        <v>42453.957905092597</v>
      </c>
      <c r="U4025" s="12" t="str">
        <f>TEXT(Table1[[#This Row],[Date Created Conversion (Launched at)]],"mmmm")</f>
        <v>February</v>
      </c>
      <c r="V4025" s="12">
        <f>YEAR(Table1[[#This Row],[Date Created Conversion (Launched at)]])</f>
        <v>2016</v>
      </c>
    </row>
    <row r="4026" spans="1:22" ht="43" x14ac:dyDescent="0.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 s="8">
        <v>1441037097</v>
      </c>
      <c r="J4026" s="8">
        <v>1438445097</v>
      </c>
      <c r="K4026" t="b">
        <v>0</v>
      </c>
      <c r="L4026">
        <v>1</v>
      </c>
      <c r="M4026" t="b">
        <v>0</v>
      </c>
      <c r="N4026" s="5">
        <f>Table1[[#This Row],[pledged]]/Table1[[#This Row],[backers_count]]</f>
        <v>10</v>
      </c>
      <c r="O4026" s="1">
        <f t="shared" si="188"/>
        <v>1</v>
      </c>
      <c r="P4026" s="5" t="s">
        <v>8270</v>
      </c>
      <c r="Q4026" s="1" t="s">
        <v>8318</v>
      </c>
      <c r="R4026" s="1" t="s">
        <v>8319</v>
      </c>
      <c r="S4026" s="9">
        <f t="shared" si="186"/>
        <v>42217.670104166667</v>
      </c>
      <c r="T4026" s="11">
        <f t="shared" si="187"/>
        <v>42247.670104166667</v>
      </c>
      <c r="U4026" s="12" t="str">
        <f>TEXT(Table1[[#This Row],[Date Created Conversion (Launched at)]],"mmmm")</f>
        <v>August</v>
      </c>
      <c r="V4026" s="12">
        <f>YEAR(Table1[[#This Row],[Date Created Conversion (Launched at)]])</f>
        <v>2015</v>
      </c>
    </row>
    <row r="4027" spans="1:22" ht="43" x14ac:dyDescent="0.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 s="8">
        <v>1437889336</v>
      </c>
      <c r="J4027" s="8">
        <v>1432705336</v>
      </c>
      <c r="K4027" t="b">
        <v>0</v>
      </c>
      <c r="L4027">
        <v>4</v>
      </c>
      <c r="M4027" t="b">
        <v>0</v>
      </c>
      <c r="N4027" s="5">
        <f>Table1[[#This Row],[pledged]]/Table1[[#This Row],[backers_count]]</f>
        <v>62.5</v>
      </c>
      <c r="O4027" s="1">
        <f t="shared" si="188"/>
        <v>5</v>
      </c>
      <c r="P4027" s="5" t="s">
        <v>8270</v>
      </c>
      <c r="Q4027" s="1" t="s">
        <v>8318</v>
      </c>
      <c r="R4027" s="1" t="s">
        <v>8319</v>
      </c>
      <c r="S4027" s="9">
        <f t="shared" si="186"/>
        <v>42151.237685185188</v>
      </c>
      <c r="T4027" s="11">
        <f t="shared" si="187"/>
        <v>42211.237685185188</v>
      </c>
      <c r="U4027" s="12" t="str">
        <f>TEXT(Table1[[#This Row],[Date Created Conversion (Launched at)]],"mmmm")</f>
        <v>May</v>
      </c>
      <c r="V4027" s="12">
        <f>YEAR(Table1[[#This Row],[Date Created Conversion (Launched at)]])</f>
        <v>2015</v>
      </c>
    </row>
    <row r="4028" spans="1:22" ht="43" x14ac:dyDescent="0.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 s="8">
        <v>1449247439</v>
      </c>
      <c r="J4028" s="8">
        <v>1444059839</v>
      </c>
      <c r="K4028" t="b">
        <v>0</v>
      </c>
      <c r="L4028">
        <v>0</v>
      </c>
      <c r="M4028" t="b">
        <v>0</v>
      </c>
      <c r="N4028" s="5" t="e">
        <f>Table1[[#This Row],[pledged]]/Table1[[#This Row],[backers_count]]</f>
        <v>#DIV/0!</v>
      </c>
      <c r="O4028" s="1">
        <f t="shared" si="188"/>
        <v>0</v>
      </c>
      <c r="P4028" s="5" t="s">
        <v>8270</v>
      </c>
      <c r="Q4028" s="1" t="s">
        <v>8318</v>
      </c>
      <c r="R4028" s="1" t="s">
        <v>8319</v>
      </c>
      <c r="S4028" s="9">
        <f t="shared" si="186"/>
        <v>42282.655543981484</v>
      </c>
      <c r="T4028" s="11">
        <f t="shared" si="187"/>
        <v>42342.697210648148</v>
      </c>
      <c r="U4028" s="12" t="str">
        <f>TEXT(Table1[[#This Row],[Date Created Conversion (Launched at)]],"mmmm")</f>
        <v>October</v>
      </c>
      <c r="V4028" s="12">
        <f>YEAR(Table1[[#This Row],[Date Created Conversion (Launched at)]])</f>
        <v>2015</v>
      </c>
    </row>
    <row r="4029" spans="1:22" ht="43" x14ac:dyDescent="0.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 s="8">
        <v>1487811600</v>
      </c>
      <c r="J4029" s="8">
        <v>1486077481</v>
      </c>
      <c r="K4029" t="b">
        <v>0</v>
      </c>
      <c r="L4029">
        <v>7</v>
      </c>
      <c r="M4029" t="b">
        <v>0</v>
      </c>
      <c r="N4029" s="5">
        <f>Table1[[#This Row],[pledged]]/Table1[[#This Row],[backers_count]]</f>
        <v>30.714285714285715</v>
      </c>
      <c r="O4029" s="1">
        <f t="shared" si="188"/>
        <v>7</v>
      </c>
      <c r="P4029" s="5" t="s">
        <v>8270</v>
      </c>
      <c r="Q4029" s="1" t="s">
        <v>8318</v>
      </c>
      <c r="R4029" s="1" t="s">
        <v>8319</v>
      </c>
      <c r="S4029" s="9">
        <f t="shared" si="186"/>
        <v>42768.97084490741</v>
      </c>
      <c r="T4029" s="11">
        <f t="shared" si="187"/>
        <v>42789.041666666672</v>
      </c>
      <c r="U4029" s="12" t="str">
        <f>TEXT(Table1[[#This Row],[Date Created Conversion (Launched at)]],"mmmm")</f>
        <v>February</v>
      </c>
      <c r="V4029" s="12">
        <f>YEAR(Table1[[#This Row],[Date Created Conversion (Launched at)]])</f>
        <v>2017</v>
      </c>
    </row>
    <row r="4030" spans="1:22" ht="43" x14ac:dyDescent="0.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 s="8">
        <v>1402007500</v>
      </c>
      <c r="J4030" s="8">
        <v>1399415500</v>
      </c>
      <c r="K4030" t="b">
        <v>0</v>
      </c>
      <c r="L4030">
        <v>11</v>
      </c>
      <c r="M4030" t="b">
        <v>0</v>
      </c>
      <c r="N4030" s="5">
        <f>Table1[[#This Row],[pledged]]/Table1[[#This Row],[backers_count]]</f>
        <v>51</v>
      </c>
      <c r="O4030" s="1">
        <f t="shared" si="188"/>
        <v>28</v>
      </c>
      <c r="P4030" s="5" t="s">
        <v>8270</v>
      </c>
      <c r="Q4030" s="1" t="s">
        <v>8318</v>
      </c>
      <c r="R4030" s="1" t="s">
        <v>8319</v>
      </c>
      <c r="S4030" s="9">
        <f t="shared" si="186"/>
        <v>41765.938657407409</v>
      </c>
      <c r="T4030" s="11">
        <f t="shared" si="187"/>
        <v>41795.938657407409</v>
      </c>
      <c r="U4030" s="12" t="str">
        <f>TEXT(Table1[[#This Row],[Date Created Conversion (Launched at)]],"mmmm")</f>
        <v>May</v>
      </c>
      <c r="V4030" s="12">
        <f>YEAR(Table1[[#This Row],[Date Created Conversion (Launched at)]])</f>
        <v>2014</v>
      </c>
    </row>
    <row r="4031" spans="1:22" ht="43" x14ac:dyDescent="0.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 s="8">
        <v>1450053370</v>
      </c>
      <c r="J4031" s="8">
        <v>1447461370</v>
      </c>
      <c r="K4031" t="b">
        <v>0</v>
      </c>
      <c r="L4031">
        <v>0</v>
      </c>
      <c r="M4031" t="b">
        <v>0</v>
      </c>
      <c r="N4031" s="5" t="e">
        <f>Table1[[#This Row],[pledged]]/Table1[[#This Row],[backers_count]]</f>
        <v>#DIV/0!</v>
      </c>
      <c r="O4031" s="1">
        <f t="shared" si="188"/>
        <v>0</v>
      </c>
      <c r="P4031" s="5" t="s">
        <v>8270</v>
      </c>
      <c r="Q4031" s="1" t="s">
        <v>8318</v>
      </c>
      <c r="R4031" s="1" t="s">
        <v>8319</v>
      </c>
      <c r="S4031" s="9">
        <f t="shared" si="186"/>
        <v>42322.02511574074</v>
      </c>
      <c r="T4031" s="11">
        <f t="shared" si="187"/>
        <v>42352.02511574074</v>
      </c>
      <c r="U4031" s="12" t="str">
        <f>TEXT(Table1[[#This Row],[Date Created Conversion (Launched at)]],"mmmm")</f>
        <v>November</v>
      </c>
      <c r="V4031" s="12">
        <f>YEAR(Table1[[#This Row],[Date Created Conversion (Launched at)]])</f>
        <v>2015</v>
      </c>
    </row>
    <row r="4032" spans="1:22" ht="43" x14ac:dyDescent="0.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 s="8">
        <v>1454525340</v>
      </c>
      <c r="J4032" s="8">
        <v>1452008599</v>
      </c>
      <c r="K4032" t="b">
        <v>0</v>
      </c>
      <c r="L4032">
        <v>6</v>
      </c>
      <c r="M4032" t="b">
        <v>0</v>
      </c>
      <c r="N4032" s="5">
        <f>Table1[[#This Row],[pledged]]/Table1[[#This Row],[backers_count]]</f>
        <v>66.666666666666671</v>
      </c>
      <c r="O4032" s="1">
        <f t="shared" si="188"/>
        <v>16</v>
      </c>
      <c r="P4032" s="5" t="s">
        <v>8270</v>
      </c>
      <c r="Q4032" s="1" t="s">
        <v>8318</v>
      </c>
      <c r="R4032" s="1" t="s">
        <v>8319</v>
      </c>
      <c r="S4032" s="9">
        <f t="shared" si="186"/>
        <v>42374.655081018514</v>
      </c>
      <c r="T4032" s="11">
        <f t="shared" si="187"/>
        <v>42403.78402777778</v>
      </c>
      <c r="U4032" s="12" t="str">
        <f>TEXT(Table1[[#This Row],[Date Created Conversion (Launched at)]],"mmmm")</f>
        <v>January</v>
      </c>
      <c r="V4032" s="12">
        <f>YEAR(Table1[[#This Row],[Date Created Conversion (Launched at)]])</f>
        <v>2016</v>
      </c>
    </row>
    <row r="4033" spans="1:22" ht="43" x14ac:dyDescent="0.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 s="8">
        <v>1418914964</v>
      </c>
      <c r="J4033" s="8">
        <v>1414591364</v>
      </c>
      <c r="K4033" t="b">
        <v>0</v>
      </c>
      <c r="L4033">
        <v>0</v>
      </c>
      <c r="M4033" t="b">
        <v>0</v>
      </c>
      <c r="N4033" s="5" t="e">
        <f>Table1[[#This Row],[pledged]]/Table1[[#This Row],[backers_count]]</f>
        <v>#DIV/0!</v>
      </c>
      <c r="O4033" s="1">
        <f t="shared" si="188"/>
        <v>0</v>
      </c>
      <c r="P4033" s="5" t="s">
        <v>8270</v>
      </c>
      <c r="Q4033" s="1" t="s">
        <v>8318</v>
      </c>
      <c r="R4033" s="1" t="s">
        <v>8319</v>
      </c>
      <c r="S4033" s="9">
        <f t="shared" si="186"/>
        <v>41941.585231481484</v>
      </c>
      <c r="T4033" s="11">
        <f t="shared" si="187"/>
        <v>41991.626898148148</v>
      </c>
      <c r="U4033" s="12" t="str">
        <f>TEXT(Table1[[#This Row],[Date Created Conversion (Launched at)]],"mmmm")</f>
        <v>October</v>
      </c>
      <c r="V4033" s="12">
        <f>YEAR(Table1[[#This Row],[Date Created Conversion (Launched at)]])</f>
        <v>2014</v>
      </c>
    </row>
    <row r="4034" spans="1:22" ht="43" x14ac:dyDescent="0.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 s="8">
        <v>1450211116</v>
      </c>
      <c r="J4034" s="8">
        <v>1445023516</v>
      </c>
      <c r="K4034" t="b">
        <v>0</v>
      </c>
      <c r="L4034">
        <v>7</v>
      </c>
      <c r="M4034" t="b">
        <v>0</v>
      </c>
      <c r="N4034" s="5">
        <f>Table1[[#This Row],[pledged]]/Table1[[#This Row],[backers_count]]</f>
        <v>59</v>
      </c>
      <c r="O4034" s="1">
        <f t="shared" si="188"/>
        <v>7</v>
      </c>
      <c r="P4034" s="5" t="s">
        <v>8270</v>
      </c>
      <c r="Q4034" s="1" t="s">
        <v>8318</v>
      </c>
      <c r="R4034" s="1" t="s">
        <v>8319</v>
      </c>
      <c r="S4034" s="9">
        <f t="shared" ref="S4034:S4097" si="189">(J4034/86400)+DATE(1970,1,1)</f>
        <v>42293.809212962966</v>
      </c>
      <c r="T4034" s="11">
        <f t="shared" ref="T4034:T4097" si="190">(I4034/86400)+DATE(1970,1,1)</f>
        <v>42353.85087962963</v>
      </c>
      <c r="U4034" s="12" t="str">
        <f>TEXT(Table1[[#This Row],[Date Created Conversion (Launched at)]],"mmmm")</f>
        <v>October</v>
      </c>
      <c r="V4034" s="12">
        <f>YEAR(Table1[[#This Row],[Date Created Conversion (Launched at)]])</f>
        <v>2015</v>
      </c>
    </row>
    <row r="4035" spans="1:22" ht="43" x14ac:dyDescent="0.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 s="8">
        <v>1475398800</v>
      </c>
      <c r="J4035" s="8">
        <v>1472711224</v>
      </c>
      <c r="K4035" t="b">
        <v>0</v>
      </c>
      <c r="L4035">
        <v>94</v>
      </c>
      <c r="M4035" t="b">
        <v>0</v>
      </c>
      <c r="N4035" s="5">
        <f>Table1[[#This Row],[pledged]]/Table1[[#This Row],[backers_count]]</f>
        <v>65.340319148936175</v>
      </c>
      <c r="O4035" s="1">
        <f t="shared" ref="O4035:O4098" si="191">ROUND(($E4035/$D4035)*100,0)</f>
        <v>26</v>
      </c>
      <c r="P4035" s="5" t="s">
        <v>8270</v>
      </c>
      <c r="Q4035" s="1" t="s">
        <v>8318</v>
      </c>
      <c r="R4035" s="1" t="s">
        <v>8319</v>
      </c>
      <c r="S4035" s="9">
        <f t="shared" si="189"/>
        <v>42614.268796296295</v>
      </c>
      <c r="T4035" s="11">
        <f t="shared" si="190"/>
        <v>42645.375</v>
      </c>
      <c r="U4035" s="12" t="str">
        <f>TEXT(Table1[[#This Row],[Date Created Conversion (Launched at)]],"mmmm")</f>
        <v>September</v>
      </c>
      <c r="V4035" s="12">
        <f>YEAR(Table1[[#This Row],[Date Created Conversion (Launched at)]])</f>
        <v>2016</v>
      </c>
    </row>
    <row r="4036" spans="1:22" ht="43" x14ac:dyDescent="0.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 s="8">
        <v>1428097450</v>
      </c>
      <c r="J4036" s="8">
        <v>1425509050</v>
      </c>
      <c r="K4036" t="b">
        <v>0</v>
      </c>
      <c r="L4036">
        <v>2</v>
      </c>
      <c r="M4036" t="b">
        <v>0</v>
      </c>
      <c r="N4036" s="5">
        <f>Table1[[#This Row],[pledged]]/Table1[[#This Row],[backers_count]]</f>
        <v>100</v>
      </c>
      <c r="O4036" s="1">
        <f t="shared" si="191"/>
        <v>1</v>
      </c>
      <c r="P4036" s="5" t="s">
        <v>8270</v>
      </c>
      <c r="Q4036" s="1" t="s">
        <v>8318</v>
      </c>
      <c r="R4036" s="1" t="s">
        <v>8319</v>
      </c>
      <c r="S4036" s="9">
        <f t="shared" si="189"/>
        <v>42067.947337962964</v>
      </c>
      <c r="T4036" s="11">
        <f t="shared" si="190"/>
        <v>42097.905671296292</v>
      </c>
      <c r="U4036" s="12" t="str">
        <f>TEXT(Table1[[#This Row],[Date Created Conversion (Launched at)]],"mmmm")</f>
        <v>March</v>
      </c>
      <c r="V4036" s="12">
        <f>YEAR(Table1[[#This Row],[Date Created Conversion (Launched at)]])</f>
        <v>2015</v>
      </c>
    </row>
    <row r="4037" spans="1:22" ht="28.7" x14ac:dyDescent="0.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 s="8">
        <v>1413925887</v>
      </c>
      <c r="J4037" s="8">
        <v>1411333887</v>
      </c>
      <c r="K4037" t="b">
        <v>0</v>
      </c>
      <c r="L4037">
        <v>25</v>
      </c>
      <c r="M4037" t="b">
        <v>0</v>
      </c>
      <c r="N4037" s="5">
        <f>Table1[[#This Row],[pledged]]/Table1[[#This Row],[backers_count]]</f>
        <v>147.4</v>
      </c>
      <c r="O4037" s="1">
        <f t="shared" si="191"/>
        <v>37</v>
      </c>
      <c r="P4037" s="5" t="s">
        <v>8270</v>
      </c>
      <c r="Q4037" s="1" t="s">
        <v>8318</v>
      </c>
      <c r="R4037" s="1" t="s">
        <v>8319</v>
      </c>
      <c r="S4037" s="9">
        <f t="shared" si="189"/>
        <v>41903.882951388892</v>
      </c>
      <c r="T4037" s="11">
        <f t="shared" si="190"/>
        <v>41933.882951388892</v>
      </c>
      <c r="U4037" s="12" t="str">
        <f>TEXT(Table1[[#This Row],[Date Created Conversion (Launched at)]],"mmmm")</f>
        <v>September</v>
      </c>
      <c r="V4037" s="12">
        <f>YEAR(Table1[[#This Row],[Date Created Conversion (Launched at)]])</f>
        <v>2014</v>
      </c>
    </row>
    <row r="4038" spans="1:22" ht="43" x14ac:dyDescent="0.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 s="8">
        <v>1404253800</v>
      </c>
      <c r="J4038" s="8">
        <v>1402784964</v>
      </c>
      <c r="K4038" t="b">
        <v>0</v>
      </c>
      <c r="L4038">
        <v>17</v>
      </c>
      <c r="M4038" t="b">
        <v>0</v>
      </c>
      <c r="N4038" s="5">
        <f>Table1[[#This Row],[pledged]]/Table1[[#This Row],[backers_count]]</f>
        <v>166.05882352941177</v>
      </c>
      <c r="O4038" s="1">
        <f t="shared" si="191"/>
        <v>47</v>
      </c>
      <c r="P4038" s="5" t="s">
        <v>8270</v>
      </c>
      <c r="Q4038" s="1" t="s">
        <v>8318</v>
      </c>
      <c r="R4038" s="1" t="s">
        <v>8319</v>
      </c>
      <c r="S4038" s="9">
        <f t="shared" si="189"/>
        <v>41804.937083333338</v>
      </c>
      <c r="T4038" s="11">
        <f t="shared" si="190"/>
        <v>41821.9375</v>
      </c>
      <c r="U4038" s="12" t="str">
        <f>TEXT(Table1[[#This Row],[Date Created Conversion (Launched at)]],"mmmm")</f>
        <v>June</v>
      </c>
      <c r="V4038" s="12">
        <f>YEAR(Table1[[#This Row],[Date Created Conversion (Launched at)]])</f>
        <v>2014</v>
      </c>
    </row>
    <row r="4039" spans="1:22" ht="43" x14ac:dyDescent="0.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 s="8">
        <v>1464099900</v>
      </c>
      <c r="J4039" s="8">
        <v>1462585315</v>
      </c>
      <c r="K4039" t="b">
        <v>0</v>
      </c>
      <c r="L4039">
        <v>2</v>
      </c>
      <c r="M4039" t="b">
        <v>0</v>
      </c>
      <c r="N4039" s="5">
        <f>Table1[[#This Row],[pledged]]/Table1[[#This Row],[backers_count]]</f>
        <v>40</v>
      </c>
      <c r="O4039" s="1">
        <f t="shared" si="191"/>
        <v>11</v>
      </c>
      <c r="P4039" s="5" t="s">
        <v>8270</v>
      </c>
      <c r="Q4039" s="1" t="s">
        <v>8318</v>
      </c>
      <c r="R4039" s="1" t="s">
        <v>8319</v>
      </c>
      <c r="S4039" s="9">
        <f t="shared" si="189"/>
        <v>42497.070775462962</v>
      </c>
      <c r="T4039" s="11">
        <f t="shared" si="190"/>
        <v>42514.600694444445</v>
      </c>
      <c r="U4039" s="12" t="str">
        <f>TEXT(Table1[[#This Row],[Date Created Conversion (Launched at)]],"mmmm")</f>
        <v>May</v>
      </c>
      <c r="V4039" s="12">
        <f>YEAR(Table1[[#This Row],[Date Created Conversion (Launched at)]])</f>
        <v>2016</v>
      </c>
    </row>
    <row r="4040" spans="1:22" ht="43" x14ac:dyDescent="0.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 s="8">
        <v>1413573010</v>
      </c>
      <c r="J4040" s="8">
        <v>1408389010</v>
      </c>
      <c r="K4040" t="b">
        <v>0</v>
      </c>
      <c r="L4040">
        <v>4</v>
      </c>
      <c r="M4040" t="b">
        <v>0</v>
      </c>
      <c r="N4040" s="5">
        <f>Table1[[#This Row],[pledged]]/Table1[[#This Row],[backers_count]]</f>
        <v>75.25</v>
      </c>
      <c r="O4040" s="1">
        <f t="shared" si="191"/>
        <v>12</v>
      </c>
      <c r="P4040" s="5" t="s">
        <v>8270</v>
      </c>
      <c r="Q4040" s="1" t="s">
        <v>8318</v>
      </c>
      <c r="R4040" s="1" t="s">
        <v>8319</v>
      </c>
      <c r="S4040" s="9">
        <f t="shared" si="189"/>
        <v>41869.798726851848</v>
      </c>
      <c r="T4040" s="11">
        <f t="shared" si="190"/>
        <v>41929.798726851848</v>
      </c>
      <c r="U4040" s="12" t="str">
        <f>TEXT(Table1[[#This Row],[Date Created Conversion (Launched at)]],"mmmm")</f>
        <v>August</v>
      </c>
      <c r="V4040" s="12">
        <f>YEAR(Table1[[#This Row],[Date Created Conversion (Launched at)]])</f>
        <v>2014</v>
      </c>
    </row>
    <row r="4041" spans="1:22" ht="43" x14ac:dyDescent="0.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 s="8">
        <v>1448949540</v>
      </c>
      <c r="J4041" s="8">
        <v>1446048367</v>
      </c>
      <c r="K4041" t="b">
        <v>0</v>
      </c>
      <c r="L4041">
        <v>5</v>
      </c>
      <c r="M4041" t="b">
        <v>0</v>
      </c>
      <c r="N4041" s="5">
        <f>Table1[[#This Row],[pledged]]/Table1[[#This Row],[backers_count]]</f>
        <v>60</v>
      </c>
      <c r="O4041" s="1">
        <f t="shared" si="191"/>
        <v>60</v>
      </c>
      <c r="P4041" s="5" t="s">
        <v>8270</v>
      </c>
      <c r="Q4041" s="1" t="s">
        <v>8318</v>
      </c>
      <c r="R4041" s="1" t="s">
        <v>8319</v>
      </c>
      <c r="S4041" s="9">
        <f t="shared" si="189"/>
        <v>42305.670914351853</v>
      </c>
      <c r="T4041" s="11">
        <f t="shared" si="190"/>
        <v>42339.249305555553</v>
      </c>
      <c r="U4041" s="12" t="str">
        <f>TEXT(Table1[[#This Row],[Date Created Conversion (Launched at)]],"mmmm")</f>
        <v>October</v>
      </c>
      <c r="V4041" s="12">
        <f>YEAR(Table1[[#This Row],[Date Created Conversion (Launched at)]])</f>
        <v>2015</v>
      </c>
    </row>
    <row r="4042" spans="1:22" ht="43" x14ac:dyDescent="0.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 s="8">
        <v>1437188400</v>
      </c>
      <c r="J4042" s="8">
        <v>1432100004</v>
      </c>
      <c r="K4042" t="b">
        <v>0</v>
      </c>
      <c r="L4042">
        <v>2</v>
      </c>
      <c r="M4042" t="b">
        <v>0</v>
      </c>
      <c r="N4042" s="5">
        <f>Table1[[#This Row],[pledged]]/Table1[[#This Row],[backers_count]]</f>
        <v>1250</v>
      </c>
      <c r="O4042" s="1">
        <f t="shared" si="191"/>
        <v>31</v>
      </c>
      <c r="P4042" s="5" t="s">
        <v>8270</v>
      </c>
      <c r="Q4042" s="1" t="s">
        <v>8318</v>
      </c>
      <c r="R4042" s="1" t="s">
        <v>8319</v>
      </c>
      <c r="S4042" s="9">
        <f t="shared" si="189"/>
        <v>42144.231527777782</v>
      </c>
      <c r="T4042" s="11">
        <f t="shared" si="190"/>
        <v>42203.125</v>
      </c>
      <c r="U4042" s="12" t="str">
        <f>TEXT(Table1[[#This Row],[Date Created Conversion (Launched at)]],"mmmm")</f>
        <v>May</v>
      </c>
      <c r="V4042" s="12">
        <f>YEAR(Table1[[#This Row],[Date Created Conversion (Launched at)]])</f>
        <v>2015</v>
      </c>
    </row>
    <row r="4043" spans="1:22" ht="28.7" x14ac:dyDescent="0.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 s="8">
        <v>1473160954</v>
      </c>
      <c r="J4043" s="8">
        <v>1467976954</v>
      </c>
      <c r="K4043" t="b">
        <v>0</v>
      </c>
      <c r="L4043">
        <v>2</v>
      </c>
      <c r="M4043" t="b">
        <v>0</v>
      </c>
      <c r="N4043" s="5">
        <f>Table1[[#This Row],[pledged]]/Table1[[#This Row],[backers_count]]</f>
        <v>10.5</v>
      </c>
      <c r="O4043" s="1">
        <f t="shared" si="191"/>
        <v>0</v>
      </c>
      <c r="P4043" s="5" t="s">
        <v>8270</v>
      </c>
      <c r="Q4043" s="1" t="s">
        <v>8318</v>
      </c>
      <c r="R4043" s="1" t="s">
        <v>8319</v>
      </c>
      <c r="S4043" s="9">
        <f t="shared" si="189"/>
        <v>42559.474004629628</v>
      </c>
      <c r="T4043" s="11">
        <f t="shared" si="190"/>
        <v>42619.474004629628</v>
      </c>
      <c r="U4043" s="12" t="str">
        <f>TEXT(Table1[[#This Row],[Date Created Conversion (Launched at)]],"mmmm")</f>
        <v>July</v>
      </c>
      <c r="V4043" s="12">
        <f>YEAR(Table1[[#This Row],[Date Created Conversion (Launched at)]])</f>
        <v>2016</v>
      </c>
    </row>
    <row r="4044" spans="1:22" ht="43" x14ac:dyDescent="0.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 s="8">
        <v>1421781360</v>
      </c>
      <c r="J4044" s="8">
        <v>1419213664</v>
      </c>
      <c r="K4044" t="b">
        <v>0</v>
      </c>
      <c r="L4044">
        <v>3</v>
      </c>
      <c r="M4044" t="b">
        <v>0</v>
      </c>
      <c r="N4044" s="5">
        <f>Table1[[#This Row],[pledged]]/Table1[[#This Row],[backers_count]]</f>
        <v>7</v>
      </c>
      <c r="O4044" s="1">
        <f t="shared" si="191"/>
        <v>0</v>
      </c>
      <c r="P4044" s="5" t="s">
        <v>8270</v>
      </c>
      <c r="Q4044" s="1" t="s">
        <v>8318</v>
      </c>
      <c r="R4044" s="1" t="s">
        <v>8319</v>
      </c>
      <c r="S4044" s="9">
        <f t="shared" si="189"/>
        <v>41995.084074074075</v>
      </c>
      <c r="T4044" s="11">
        <f t="shared" si="190"/>
        <v>42024.802777777775</v>
      </c>
      <c r="U4044" s="12" t="str">
        <f>TEXT(Table1[[#This Row],[Date Created Conversion (Launched at)]],"mmmm")</f>
        <v>December</v>
      </c>
      <c r="V4044" s="12">
        <f>YEAR(Table1[[#This Row],[Date Created Conversion (Launched at)]])</f>
        <v>2014</v>
      </c>
    </row>
    <row r="4045" spans="1:22" ht="43" x14ac:dyDescent="0.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 s="8">
        <v>1416524325</v>
      </c>
      <c r="J4045" s="8">
        <v>1415228325</v>
      </c>
      <c r="K4045" t="b">
        <v>0</v>
      </c>
      <c r="L4045">
        <v>0</v>
      </c>
      <c r="M4045" t="b">
        <v>0</v>
      </c>
      <c r="N4045" s="5" t="e">
        <f>Table1[[#This Row],[pledged]]/Table1[[#This Row],[backers_count]]</f>
        <v>#DIV/0!</v>
      </c>
      <c r="O4045" s="1">
        <f t="shared" si="191"/>
        <v>0</v>
      </c>
      <c r="P4045" s="5" t="s">
        <v>8270</v>
      </c>
      <c r="Q4045" s="1" t="s">
        <v>8318</v>
      </c>
      <c r="R4045" s="1" t="s">
        <v>8319</v>
      </c>
      <c r="S4045" s="9">
        <f t="shared" si="189"/>
        <v>41948.957465277781</v>
      </c>
      <c r="T4045" s="11">
        <f t="shared" si="190"/>
        <v>41963.957465277781</v>
      </c>
      <c r="U4045" s="12" t="str">
        <f>TEXT(Table1[[#This Row],[Date Created Conversion (Launched at)]],"mmmm")</f>
        <v>November</v>
      </c>
      <c r="V4045" s="12">
        <f>YEAR(Table1[[#This Row],[Date Created Conversion (Launched at)]])</f>
        <v>2014</v>
      </c>
    </row>
    <row r="4046" spans="1:22" ht="43" x14ac:dyDescent="0.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 s="8">
        <v>1428642000</v>
      </c>
      <c r="J4046" s="8">
        <v>1426050982</v>
      </c>
      <c r="K4046" t="b">
        <v>0</v>
      </c>
      <c r="L4046">
        <v>4</v>
      </c>
      <c r="M4046" t="b">
        <v>0</v>
      </c>
      <c r="N4046" s="5">
        <f>Table1[[#This Row],[pledged]]/Table1[[#This Row],[backers_count]]</f>
        <v>56.25</v>
      </c>
      <c r="O4046" s="1">
        <f t="shared" si="191"/>
        <v>38</v>
      </c>
      <c r="P4046" s="5" t="s">
        <v>8270</v>
      </c>
      <c r="Q4046" s="1" t="s">
        <v>8318</v>
      </c>
      <c r="R4046" s="1" t="s">
        <v>8319</v>
      </c>
      <c r="S4046" s="9">
        <f t="shared" si="189"/>
        <v>42074.219699074078</v>
      </c>
      <c r="T4046" s="11">
        <f t="shared" si="190"/>
        <v>42104.208333333328</v>
      </c>
      <c r="U4046" s="12" t="str">
        <f>TEXT(Table1[[#This Row],[Date Created Conversion (Launched at)]],"mmmm")</f>
        <v>March</v>
      </c>
      <c r="V4046" s="12">
        <f>YEAR(Table1[[#This Row],[Date Created Conversion (Launched at)]])</f>
        <v>2015</v>
      </c>
    </row>
    <row r="4047" spans="1:22" ht="43" x14ac:dyDescent="0.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 s="8">
        <v>1408596589</v>
      </c>
      <c r="J4047" s="8">
        <v>1406004589</v>
      </c>
      <c r="K4047" t="b">
        <v>0</v>
      </c>
      <c r="L4047">
        <v>1</v>
      </c>
      <c r="M4047" t="b">
        <v>0</v>
      </c>
      <c r="N4047" s="5">
        <f>Table1[[#This Row],[pledged]]/Table1[[#This Row],[backers_count]]</f>
        <v>1</v>
      </c>
      <c r="O4047" s="1">
        <f t="shared" si="191"/>
        <v>0</v>
      </c>
      <c r="P4047" s="5" t="s">
        <v>8270</v>
      </c>
      <c r="Q4047" s="1" t="s">
        <v>8318</v>
      </c>
      <c r="R4047" s="1" t="s">
        <v>8319</v>
      </c>
      <c r="S4047" s="9">
        <f t="shared" si="189"/>
        <v>41842.201261574075</v>
      </c>
      <c r="T4047" s="11">
        <f t="shared" si="190"/>
        <v>41872.201261574075</v>
      </c>
      <c r="U4047" s="12" t="str">
        <f>TEXT(Table1[[#This Row],[Date Created Conversion (Launched at)]],"mmmm")</f>
        <v>July</v>
      </c>
      <c r="V4047" s="12">
        <f>YEAR(Table1[[#This Row],[Date Created Conversion (Launched at)]])</f>
        <v>2014</v>
      </c>
    </row>
    <row r="4048" spans="1:22" ht="43" x14ac:dyDescent="0.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 s="8">
        <v>1413992210</v>
      </c>
      <c r="J4048" s="8">
        <v>1411400210</v>
      </c>
      <c r="K4048" t="b">
        <v>0</v>
      </c>
      <c r="L4048">
        <v>12</v>
      </c>
      <c r="M4048" t="b">
        <v>0</v>
      </c>
      <c r="N4048" s="5">
        <f>Table1[[#This Row],[pledged]]/Table1[[#This Row],[backers_count]]</f>
        <v>38.333333333333336</v>
      </c>
      <c r="O4048" s="1">
        <f t="shared" si="191"/>
        <v>8</v>
      </c>
      <c r="P4048" s="5" t="s">
        <v>8270</v>
      </c>
      <c r="Q4048" s="1" t="s">
        <v>8318</v>
      </c>
      <c r="R4048" s="1" t="s">
        <v>8319</v>
      </c>
      <c r="S4048" s="9">
        <f t="shared" si="189"/>
        <v>41904.650578703702</v>
      </c>
      <c r="T4048" s="11">
        <f t="shared" si="190"/>
        <v>41934.650578703702</v>
      </c>
      <c r="U4048" s="12" t="str">
        <f>TEXT(Table1[[#This Row],[Date Created Conversion (Launched at)]],"mmmm")</f>
        <v>September</v>
      </c>
      <c r="V4048" s="12">
        <f>YEAR(Table1[[#This Row],[Date Created Conversion (Launched at)]])</f>
        <v>2014</v>
      </c>
    </row>
    <row r="4049" spans="1:22" ht="43" x14ac:dyDescent="0.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 s="8">
        <v>1420938000</v>
      </c>
      <c r="J4049" s="8">
        <v>1418862743</v>
      </c>
      <c r="K4049" t="b">
        <v>0</v>
      </c>
      <c r="L4049">
        <v>4</v>
      </c>
      <c r="M4049" t="b">
        <v>0</v>
      </c>
      <c r="N4049" s="5">
        <f>Table1[[#This Row],[pledged]]/Table1[[#This Row],[backers_count]]</f>
        <v>27.5</v>
      </c>
      <c r="O4049" s="1">
        <f t="shared" si="191"/>
        <v>2</v>
      </c>
      <c r="P4049" s="5" t="s">
        <v>8270</v>
      </c>
      <c r="Q4049" s="1" t="s">
        <v>8318</v>
      </c>
      <c r="R4049" s="1" t="s">
        <v>8319</v>
      </c>
      <c r="S4049" s="9">
        <f t="shared" si="189"/>
        <v>41991.022488425922</v>
      </c>
      <c r="T4049" s="11">
        <f t="shared" si="190"/>
        <v>42015.041666666672</v>
      </c>
      <c r="U4049" s="12" t="str">
        <f>TEXT(Table1[[#This Row],[Date Created Conversion (Launched at)]],"mmmm")</f>
        <v>December</v>
      </c>
      <c r="V4049" s="12">
        <f>YEAR(Table1[[#This Row],[Date Created Conversion (Launched at)]])</f>
        <v>2014</v>
      </c>
    </row>
    <row r="4050" spans="1:22" ht="43" x14ac:dyDescent="0.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 s="8">
        <v>1460373187</v>
      </c>
      <c r="J4050" s="8">
        <v>1457352787</v>
      </c>
      <c r="K4050" t="b">
        <v>0</v>
      </c>
      <c r="L4050">
        <v>91</v>
      </c>
      <c r="M4050" t="b">
        <v>0</v>
      </c>
      <c r="N4050" s="5">
        <f>Table1[[#This Row],[pledged]]/Table1[[#This Row],[backers_count]]</f>
        <v>32.978021978021978</v>
      </c>
      <c r="O4050" s="1">
        <f t="shared" si="191"/>
        <v>18</v>
      </c>
      <c r="P4050" s="5" t="s">
        <v>8270</v>
      </c>
      <c r="Q4050" s="1" t="s">
        <v>8318</v>
      </c>
      <c r="R4050" s="1" t="s">
        <v>8319</v>
      </c>
      <c r="S4050" s="9">
        <f t="shared" si="189"/>
        <v>42436.509108796294</v>
      </c>
      <c r="T4050" s="11">
        <f t="shared" si="190"/>
        <v>42471.467442129629</v>
      </c>
      <c r="U4050" s="12" t="str">
        <f>TEXT(Table1[[#This Row],[Date Created Conversion (Launched at)]],"mmmm")</f>
        <v>March</v>
      </c>
      <c r="V4050" s="12">
        <f>YEAR(Table1[[#This Row],[Date Created Conversion (Launched at)]])</f>
        <v>2016</v>
      </c>
    </row>
    <row r="4051" spans="1:22" ht="43" x14ac:dyDescent="0.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 s="8">
        <v>1436914815</v>
      </c>
      <c r="J4051" s="8">
        <v>1434322815</v>
      </c>
      <c r="K4051" t="b">
        <v>0</v>
      </c>
      <c r="L4051">
        <v>1</v>
      </c>
      <c r="M4051" t="b">
        <v>0</v>
      </c>
      <c r="N4051" s="5">
        <f>Table1[[#This Row],[pledged]]/Table1[[#This Row],[backers_count]]</f>
        <v>16</v>
      </c>
      <c r="O4051" s="1">
        <f t="shared" si="191"/>
        <v>0</v>
      </c>
      <c r="P4051" s="5" t="s">
        <v>8270</v>
      </c>
      <c r="Q4051" s="1" t="s">
        <v>8318</v>
      </c>
      <c r="R4051" s="1" t="s">
        <v>8319</v>
      </c>
      <c r="S4051" s="9">
        <f t="shared" si="189"/>
        <v>42169.958506944444</v>
      </c>
      <c r="T4051" s="11">
        <f t="shared" si="190"/>
        <v>42199.958506944444</v>
      </c>
      <c r="U4051" s="12" t="str">
        <f>TEXT(Table1[[#This Row],[Date Created Conversion (Launched at)]],"mmmm")</f>
        <v>June</v>
      </c>
      <c r="V4051" s="12">
        <f>YEAR(Table1[[#This Row],[Date Created Conversion (Launched at)]])</f>
        <v>2015</v>
      </c>
    </row>
    <row r="4052" spans="1:22" ht="43" x14ac:dyDescent="0.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 s="8">
        <v>1414077391</v>
      </c>
      <c r="J4052" s="8">
        <v>1411485391</v>
      </c>
      <c r="K4052" t="b">
        <v>0</v>
      </c>
      <c r="L4052">
        <v>1</v>
      </c>
      <c r="M4052" t="b">
        <v>0</v>
      </c>
      <c r="N4052" s="5">
        <f>Table1[[#This Row],[pledged]]/Table1[[#This Row],[backers_count]]</f>
        <v>1</v>
      </c>
      <c r="O4052" s="1">
        <f t="shared" si="191"/>
        <v>0</v>
      </c>
      <c r="P4052" s="5" t="s">
        <v>8270</v>
      </c>
      <c r="Q4052" s="1" t="s">
        <v>8318</v>
      </c>
      <c r="R4052" s="1" t="s">
        <v>8319</v>
      </c>
      <c r="S4052" s="9">
        <f t="shared" si="189"/>
        <v>41905.636469907404</v>
      </c>
      <c r="T4052" s="11">
        <f t="shared" si="190"/>
        <v>41935.636469907404</v>
      </c>
      <c r="U4052" s="12" t="str">
        <f>TEXT(Table1[[#This Row],[Date Created Conversion (Launched at)]],"mmmm")</f>
        <v>September</v>
      </c>
      <c r="V4052" s="12">
        <f>YEAR(Table1[[#This Row],[Date Created Conversion (Launched at)]])</f>
        <v>2014</v>
      </c>
    </row>
    <row r="4053" spans="1:22" ht="43" x14ac:dyDescent="0.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 s="8">
        <v>1399618380</v>
      </c>
      <c r="J4053" s="8">
        <v>1399058797</v>
      </c>
      <c r="K4053" t="b">
        <v>0</v>
      </c>
      <c r="L4053">
        <v>0</v>
      </c>
      <c r="M4053" t="b">
        <v>0</v>
      </c>
      <c r="N4053" s="5" t="e">
        <f>Table1[[#This Row],[pledged]]/Table1[[#This Row],[backers_count]]</f>
        <v>#DIV/0!</v>
      </c>
      <c r="O4053" s="1">
        <f t="shared" si="191"/>
        <v>0</v>
      </c>
      <c r="P4053" s="5" t="s">
        <v>8270</v>
      </c>
      <c r="Q4053" s="1" t="s">
        <v>8318</v>
      </c>
      <c r="R4053" s="1" t="s">
        <v>8319</v>
      </c>
      <c r="S4053" s="9">
        <f t="shared" si="189"/>
        <v>41761.810150462959</v>
      </c>
      <c r="T4053" s="11">
        <f t="shared" si="190"/>
        <v>41768.286805555559</v>
      </c>
      <c r="U4053" s="12" t="str">
        <f>TEXT(Table1[[#This Row],[Date Created Conversion (Launched at)]],"mmmm")</f>
        <v>May</v>
      </c>
      <c r="V4053" s="12">
        <f>YEAR(Table1[[#This Row],[Date Created Conversion (Launched at)]])</f>
        <v>2014</v>
      </c>
    </row>
    <row r="4054" spans="1:22" ht="57.35" x14ac:dyDescent="0.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 s="8">
        <v>1413234316</v>
      </c>
      <c r="J4054" s="8">
        <v>1408050316</v>
      </c>
      <c r="K4054" t="b">
        <v>0</v>
      </c>
      <c r="L4054">
        <v>13</v>
      </c>
      <c r="M4054" t="b">
        <v>0</v>
      </c>
      <c r="N4054" s="5">
        <f>Table1[[#This Row],[pledged]]/Table1[[#This Row],[backers_count]]</f>
        <v>86.615384615384613</v>
      </c>
      <c r="O4054" s="1">
        <f t="shared" si="191"/>
        <v>38</v>
      </c>
      <c r="P4054" s="5" t="s">
        <v>8270</v>
      </c>
      <c r="Q4054" s="1" t="s">
        <v>8318</v>
      </c>
      <c r="R4054" s="1" t="s">
        <v>8319</v>
      </c>
      <c r="S4054" s="9">
        <f t="shared" si="189"/>
        <v>41865.878657407404</v>
      </c>
      <c r="T4054" s="11">
        <f t="shared" si="190"/>
        <v>41925.878657407404</v>
      </c>
      <c r="U4054" s="12" t="str">
        <f>TEXT(Table1[[#This Row],[Date Created Conversion (Launched at)]],"mmmm")</f>
        <v>August</v>
      </c>
      <c r="V4054" s="12">
        <f>YEAR(Table1[[#This Row],[Date Created Conversion (Launched at)]])</f>
        <v>2014</v>
      </c>
    </row>
    <row r="4055" spans="1:22" ht="43" x14ac:dyDescent="0.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 s="8">
        <v>1416081600</v>
      </c>
      <c r="J4055" s="8">
        <v>1413477228</v>
      </c>
      <c r="K4055" t="b">
        <v>0</v>
      </c>
      <c r="L4055">
        <v>2</v>
      </c>
      <c r="M4055" t="b">
        <v>0</v>
      </c>
      <c r="N4055" s="5">
        <f>Table1[[#This Row],[pledged]]/Table1[[#This Row],[backers_count]]</f>
        <v>55</v>
      </c>
      <c r="O4055" s="1">
        <f t="shared" si="191"/>
        <v>22</v>
      </c>
      <c r="P4055" s="5" t="s">
        <v>8270</v>
      </c>
      <c r="Q4055" s="1" t="s">
        <v>8318</v>
      </c>
      <c r="R4055" s="1" t="s">
        <v>8319</v>
      </c>
      <c r="S4055" s="9">
        <f t="shared" si="189"/>
        <v>41928.690138888887</v>
      </c>
      <c r="T4055" s="11">
        <f t="shared" si="190"/>
        <v>41958.833333333328</v>
      </c>
      <c r="U4055" s="12" t="str">
        <f>TEXT(Table1[[#This Row],[Date Created Conversion (Launched at)]],"mmmm")</f>
        <v>October</v>
      </c>
      <c r="V4055" s="12">
        <f>YEAR(Table1[[#This Row],[Date Created Conversion (Launched at)]])</f>
        <v>2014</v>
      </c>
    </row>
    <row r="4056" spans="1:22" ht="43" x14ac:dyDescent="0.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 s="8">
        <v>1475294400</v>
      </c>
      <c r="J4056" s="8">
        <v>1472674285</v>
      </c>
      <c r="K4056" t="b">
        <v>0</v>
      </c>
      <c r="L4056">
        <v>0</v>
      </c>
      <c r="M4056" t="b">
        <v>0</v>
      </c>
      <c r="N4056" s="5" t="e">
        <f>Table1[[#This Row],[pledged]]/Table1[[#This Row],[backers_count]]</f>
        <v>#DIV/0!</v>
      </c>
      <c r="O4056" s="1">
        <f t="shared" si="191"/>
        <v>0</v>
      </c>
      <c r="P4056" s="5" t="s">
        <v>8270</v>
      </c>
      <c r="Q4056" s="1" t="s">
        <v>8318</v>
      </c>
      <c r="R4056" s="1" t="s">
        <v>8319</v>
      </c>
      <c r="S4056" s="9">
        <f t="shared" si="189"/>
        <v>42613.841261574074</v>
      </c>
      <c r="T4056" s="11">
        <f t="shared" si="190"/>
        <v>42644.166666666672</v>
      </c>
      <c r="U4056" s="12" t="str">
        <f>TEXT(Table1[[#This Row],[Date Created Conversion (Launched at)]],"mmmm")</f>
        <v>August</v>
      </c>
      <c r="V4056" s="12">
        <f>YEAR(Table1[[#This Row],[Date Created Conversion (Launched at)]])</f>
        <v>2016</v>
      </c>
    </row>
    <row r="4057" spans="1:22" ht="43" x14ac:dyDescent="0.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 s="8">
        <v>1403192031</v>
      </c>
      <c r="J4057" s="8">
        <v>1400600031</v>
      </c>
      <c r="K4057" t="b">
        <v>0</v>
      </c>
      <c r="L4057">
        <v>21</v>
      </c>
      <c r="M4057" t="b">
        <v>0</v>
      </c>
      <c r="N4057" s="5">
        <f>Table1[[#This Row],[pledged]]/Table1[[#This Row],[backers_count]]</f>
        <v>41.952380952380949</v>
      </c>
      <c r="O4057" s="1">
        <f t="shared" si="191"/>
        <v>18</v>
      </c>
      <c r="P4057" s="5" t="s">
        <v>8270</v>
      </c>
      <c r="Q4057" s="1" t="s">
        <v>8318</v>
      </c>
      <c r="R4057" s="1" t="s">
        <v>8319</v>
      </c>
      <c r="S4057" s="9">
        <f t="shared" si="189"/>
        <v>41779.648506944446</v>
      </c>
      <c r="T4057" s="11">
        <f t="shared" si="190"/>
        <v>41809.648506944446</v>
      </c>
      <c r="U4057" s="12" t="str">
        <f>TEXT(Table1[[#This Row],[Date Created Conversion (Launched at)]],"mmmm")</f>
        <v>May</v>
      </c>
      <c r="V4057" s="12">
        <f>YEAR(Table1[[#This Row],[Date Created Conversion (Launched at)]])</f>
        <v>2014</v>
      </c>
    </row>
    <row r="4058" spans="1:22" ht="43" x14ac:dyDescent="0.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 s="8">
        <v>1467575940</v>
      </c>
      <c r="J4058" s="8">
        <v>1465856639</v>
      </c>
      <c r="K4058" t="b">
        <v>0</v>
      </c>
      <c r="L4058">
        <v>9</v>
      </c>
      <c r="M4058" t="b">
        <v>0</v>
      </c>
      <c r="N4058" s="5">
        <f>Table1[[#This Row],[pledged]]/Table1[[#This Row],[backers_count]]</f>
        <v>88.333333333333329</v>
      </c>
      <c r="O4058" s="1">
        <f t="shared" si="191"/>
        <v>53</v>
      </c>
      <c r="P4058" s="5" t="s">
        <v>8270</v>
      </c>
      <c r="Q4058" s="1" t="s">
        <v>8318</v>
      </c>
      <c r="R4058" s="1" t="s">
        <v>8319</v>
      </c>
      <c r="S4058" s="9">
        <f t="shared" si="189"/>
        <v>42534.933321759258</v>
      </c>
      <c r="T4058" s="11">
        <f t="shared" si="190"/>
        <v>42554.832638888889</v>
      </c>
      <c r="U4058" s="12" t="str">
        <f>TEXT(Table1[[#This Row],[Date Created Conversion (Launched at)]],"mmmm")</f>
        <v>June</v>
      </c>
      <c r="V4058" s="12">
        <f>YEAR(Table1[[#This Row],[Date Created Conversion (Launched at)]])</f>
        <v>2016</v>
      </c>
    </row>
    <row r="4059" spans="1:22" ht="43" x14ac:dyDescent="0.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 s="8">
        <v>1448492400</v>
      </c>
      <c r="J4059" s="8">
        <v>1446506080</v>
      </c>
      <c r="K4059" t="b">
        <v>0</v>
      </c>
      <c r="L4059">
        <v>6</v>
      </c>
      <c r="M4059" t="b">
        <v>0</v>
      </c>
      <c r="N4059" s="5">
        <f>Table1[[#This Row],[pledged]]/Table1[[#This Row],[backers_count]]</f>
        <v>129.16666666666666</v>
      </c>
      <c r="O4059" s="1">
        <f t="shared" si="191"/>
        <v>22</v>
      </c>
      <c r="P4059" s="5" t="s">
        <v>8270</v>
      </c>
      <c r="Q4059" s="1" t="s">
        <v>8318</v>
      </c>
      <c r="R4059" s="1" t="s">
        <v>8319</v>
      </c>
      <c r="S4059" s="9">
        <f t="shared" si="189"/>
        <v>42310.968518518523</v>
      </c>
      <c r="T4059" s="11">
        <f t="shared" si="190"/>
        <v>42333.958333333328</v>
      </c>
      <c r="U4059" s="12" t="str">
        <f>TEXT(Table1[[#This Row],[Date Created Conversion (Launched at)]],"mmmm")</f>
        <v>November</v>
      </c>
      <c r="V4059" s="12">
        <f>YEAR(Table1[[#This Row],[Date Created Conversion (Launched at)]])</f>
        <v>2015</v>
      </c>
    </row>
    <row r="4060" spans="1:22" ht="43" x14ac:dyDescent="0.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 s="8">
        <v>1459483140</v>
      </c>
      <c r="J4060" s="8">
        <v>1458178044</v>
      </c>
      <c r="K4060" t="b">
        <v>0</v>
      </c>
      <c r="L4060">
        <v>4</v>
      </c>
      <c r="M4060" t="b">
        <v>0</v>
      </c>
      <c r="N4060" s="5">
        <f>Table1[[#This Row],[pledged]]/Table1[[#This Row],[backers_count]]</f>
        <v>23.75</v>
      </c>
      <c r="O4060" s="1">
        <f t="shared" si="191"/>
        <v>3</v>
      </c>
      <c r="P4060" s="5" t="s">
        <v>8270</v>
      </c>
      <c r="Q4060" s="1" t="s">
        <v>8318</v>
      </c>
      <c r="R4060" s="1" t="s">
        <v>8319</v>
      </c>
      <c r="S4060" s="9">
        <f t="shared" si="189"/>
        <v>42446.060694444444</v>
      </c>
      <c r="T4060" s="11">
        <f t="shared" si="190"/>
        <v>42461.165972222225</v>
      </c>
      <c r="U4060" s="12" t="str">
        <f>TEXT(Table1[[#This Row],[Date Created Conversion (Launched at)]],"mmmm")</f>
        <v>March</v>
      </c>
      <c r="V4060" s="12">
        <f>YEAR(Table1[[#This Row],[Date Created Conversion (Launched at)]])</f>
        <v>2016</v>
      </c>
    </row>
    <row r="4061" spans="1:22" ht="43" x14ac:dyDescent="0.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 s="8">
        <v>1410836400</v>
      </c>
      <c r="J4061" s="8">
        <v>1408116152</v>
      </c>
      <c r="K4061" t="b">
        <v>0</v>
      </c>
      <c r="L4061">
        <v>7</v>
      </c>
      <c r="M4061" t="b">
        <v>0</v>
      </c>
      <c r="N4061" s="5">
        <f>Table1[[#This Row],[pledged]]/Table1[[#This Row],[backers_count]]</f>
        <v>35.714285714285715</v>
      </c>
      <c r="O4061" s="1">
        <f t="shared" si="191"/>
        <v>3</v>
      </c>
      <c r="P4061" s="5" t="s">
        <v>8270</v>
      </c>
      <c r="Q4061" s="1" t="s">
        <v>8318</v>
      </c>
      <c r="R4061" s="1" t="s">
        <v>8319</v>
      </c>
      <c r="S4061" s="9">
        <f t="shared" si="189"/>
        <v>41866.640648148146</v>
      </c>
      <c r="T4061" s="11">
        <f t="shared" si="190"/>
        <v>41898.125</v>
      </c>
      <c r="U4061" s="12" t="str">
        <f>TEXT(Table1[[#This Row],[Date Created Conversion (Launched at)]],"mmmm")</f>
        <v>August</v>
      </c>
      <c r="V4061" s="12">
        <f>YEAR(Table1[[#This Row],[Date Created Conversion (Launched at)]])</f>
        <v>2014</v>
      </c>
    </row>
    <row r="4062" spans="1:22" ht="43" x14ac:dyDescent="0.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 s="8">
        <v>1403539200</v>
      </c>
      <c r="J4062" s="8">
        <v>1400604056</v>
      </c>
      <c r="K4062" t="b">
        <v>0</v>
      </c>
      <c r="L4062">
        <v>5</v>
      </c>
      <c r="M4062" t="b">
        <v>0</v>
      </c>
      <c r="N4062" s="5">
        <f>Table1[[#This Row],[pledged]]/Table1[[#This Row],[backers_count]]</f>
        <v>57</v>
      </c>
      <c r="O4062" s="1">
        <f t="shared" si="191"/>
        <v>3</v>
      </c>
      <c r="P4062" s="5" t="s">
        <v>8270</v>
      </c>
      <c r="Q4062" s="1" t="s">
        <v>8318</v>
      </c>
      <c r="R4062" s="1" t="s">
        <v>8319</v>
      </c>
      <c r="S4062" s="9">
        <f t="shared" si="189"/>
        <v>41779.695092592592</v>
      </c>
      <c r="T4062" s="11">
        <f t="shared" si="190"/>
        <v>41813.666666666664</v>
      </c>
      <c r="U4062" s="12" t="str">
        <f>TEXT(Table1[[#This Row],[Date Created Conversion (Launched at)]],"mmmm")</f>
        <v>May</v>
      </c>
      <c r="V4062" s="12">
        <f>YEAR(Table1[[#This Row],[Date Created Conversion (Launched at)]])</f>
        <v>2014</v>
      </c>
    </row>
    <row r="4063" spans="1:22" ht="43" x14ac:dyDescent="0.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 s="8">
        <v>1461205423</v>
      </c>
      <c r="J4063" s="8">
        <v>1456025023</v>
      </c>
      <c r="K4063" t="b">
        <v>0</v>
      </c>
      <c r="L4063">
        <v>0</v>
      </c>
      <c r="M4063" t="b">
        <v>0</v>
      </c>
      <c r="N4063" s="5" t="e">
        <f>Table1[[#This Row],[pledged]]/Table1[[#This Row],[backers_count]]</f>
        <v>#DIV/0!</v>
      </c>
      <c r="O4063" s="1">
        <f t="shared" si="191"/>
        <v>0</v>
      </c>
      <c r="P4063" s="5" t="s">
        <v>8270</v>
      </c>
      <c r="Q4063" s="1" t="s">
        <v>8318</v>
      </c>
      <c r="R4063" s="1" t="s">
        <v>8319</v>
      </c>
      <c r="S4063" s="9">
        <f t="shared" si="189"/>
        <v>42421.141469907408</v>
      </c>
      <c r="T4063" s="11">
        <f t="shared" si="190"/>
        <v>42481.099803240737</v>
      </c>
      <c r="U4063" s="12" t="str">
        <f>TEXT(Table1[[#This Row],[Date Created Conversion (Launched at)]],"mmmm")</f>
        <v>February</v>
      </c>
      <c r="V4063" s="12">
        <f>YEAR(Table1[[#This Row],[Date Created Conversion (Launched at)]])</f>
        <v>2016</v>
      </c>
    </row>
    <row r="4064" spans="1:22" ht="43" x14ac:dyDescent="0.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 s="8">
        <v>1467481468</v>
      </c>
      <c r="J4064" s="8">
        <v>1464889468</v>
      </c>
      <c r="K4064" t="b">
        <v>0</v>
      </c>
      <c r="L4064">
        <v>3</v>
      </c>
      <c r="M4064" t="b">
        <v>0</v>
      </c>
      <c r="N4064" s="5">
        <f>Table1[[#This Row],[pledged]]/Table1[[#This Row],[backers_count]]</f>
        <v>163.33333333333334</v>
      </c>
      <c r="O4064" s="1">
        <f t="shared" si="191"/>
        <v>2</v>
      </c>
      <c r="P4064" s="5" t="s">
        <v>8270</v>
      </c>
      <c r="Q4064" s="1" t="s">
        <v>8318</v>
      </c>
      <c r="R4064" s="1" t="s">
        <v>8319</v>
      </c>
      <c r="S4064" s="9">
        <f t="shared" si="189"/>
        <v>42523.739212962959</v>
      </c>
      <c r="T4064" s="11">
        <f t="shared" si="190"/>
        <v>42553.739212962959</v>
      </c>
      <c r="U4064" s="12" t="str">
        <f>TEXT(Table1[[#This Row],[Date Created Conversion (Launched at)]],"mmmm")</f>
        <v>June</v>
      </c>
      <c r="V4064" s="12">
        <f>YEAR(Table1[[#This Row],[Date Created Conversion (Launched at)]])</f>
        <v>2016</v>
      </c>
    </row>
    <row r="4065" spans="1:22" ht="43" x14ac:dyDescent="0.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 s="8">
        <v>1403886084</v>
      </c>
      <c r="J4065" s="8">
        <v>1401294084</v>
      </c>
      <c r="K4065" t="b">
        <v>0</v>
      </c>
      <c r="L4065">
        <v>9</v>
      </c>
      <c r="M4065" t="b">
        <v>0</v>
      </c>
      <c r="N4065" s="5">
        <f>Table1[[#This Row],[pledged]]/Table1[[#This Row],[backers_count]]</f>
        <v>15</v>
      </c>
      <c r="O4065" s="1">
        <f t="shared" si="191"/>
        <v>1</v>
      </c>
      <c r="P4065" s="5" t="s">
        <v>8270</v>
      </c>
      <c r="Q4065" s="1" t="s">
        <v>8318</v>
      </c>
      <c r="R4065" s="1" t="s">
        <v>8319</v>
      </c>
      <c r="S4065" s="9">
        <f t="shared" si="189"/>
        <v>41787.681527777779</v>
      </c>
      <c r="T4065" s="11">
        <f t="shared" si="190"/>
        <v>41817.681527777779</v>
      </c>
      <c r="U4065" s="12" t="str">
        <f>TEXT(Table1[[#This Row],[Date Created Conversion (Launched at)]],"mmmm")</f>
        <v>May</v>
      </c>
      <c r="V4065" s="12">
        <f>YEAR(Table1[[#This Row],[Date Created Conversion (Launched at)]])</f>
        <v>2014</v>
      </c>
    </row>
    <row r="4066" spans="1:22" ht="43" x14ac:dyDescent="0.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 s="8">
        <v>1430316426</v>
      </c>
      <c r="J4066" s="8">
        <v>1427724426</v>
      </c>
      <c r="K4066" t="b">
        <v>0</v>
      </c>
      <c r="L4066">
        <v>6</v>
      </c>
      <c r="M4066" t="b">
        <v>0</v>
      </c>
      <c r="N4066" s="5">
        <f>Table1[[#This Row],[pledged]]/Table1[[#This Row],[backers_count]]</f>
        <v>64.166666666666671</v>
      </c>
      <c r="O4066" s="1">
        <f t="shared" si="191"/>
        <v>19</v>
      </c>
      <c r="P4066" s="5" t="s">
        <v>8270</v>
      </c>
      <c r="Q4066" s="1" t="s">
        <v>8318</v>
      </c>
      <c r="R4066" s="1" t="s">
        <v>8319</v>
      </c>
      <c r="S4066" s="9">
        <f t="shared" si="189"/>
        <v>42093.588263888887</v>
      </c>
      <c r="T4066" s="11">
        <f t="shared" si="190"/>
        <v>42123.588263888887</v>
      </c>
      <c r="U4066" s="12" t="str">
        <f>TEXT(Table1[[#This Row],[Date Created Conversion (Launched at)]],"mmmm")</f>
        <v>March</v>
      </c>
      <c r="V4066" s="12">
        <f>YEAR(Table1[[#This Row],[Date Created Conversion (Launched at)]])</f>
        <v>2015</v>
      </c>
    </row>
    <row r="4067" spans="1:22" ht="28.7" x14ac:dyDescent="0.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 s="8">
        <v>1407883811</v>
      </c>
      <c r="J4067" s="8">
        <v>1405291811</v>
      </c>
      <c r="K4067" t="b">
        <v>0</v>
      </c>
      <c r="L4067">
        <v>4</v>
      </c>
      <c r="M4067" t="b">
        <v>0</v>
      </c>
      <c r="N4067" s="5">
        <f>Table1[[#This Row],[pledged]]/Table1[[#This Row],[backers_count]]</f>
        <v>6.75</v>
      </c>
      <c r="O4067" s="1">
        <f t="shared" si="191"/>
        <v>1</v>
      </c>
      <c r="P4067" s="5" t="s">
        <v>8270</v>
      </c>
      <c r="Q4067" s="1" t="s">
        <v>8318</v>
      </c>
      <c r="R4067" s="1" t="s">
        <v>8319</v>
      </c>
      <c r="S4067" s="9">
        <f t="shared" si="189"/>
        <v>41833.951516203706</v>
      </c>
      <c r="T4067" s="11">
        <f t="shared" si="190"/>
        <v>41863.951516203706</v>
      </c>
      <c r="U4067" s="12" t="str">
        <f>TEXT(Table1[[#This Row],[Date Created Conversion (Launched at)]],"mmmm")</f>
        <v>July</v>
      </c>
      <c r="V4067" s="12">
        <f>YEAR(Table1[[#This Row],[Date Created Conversion (Launched at)]])</f>
        <v>2014</v>
      </c>
    </row>
    <row r="4068" spans="1:22" ht="57.35" x14ac:dyDescent="0.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 s="8">
        <v>1463619388</v>
      </c>
      <c r="J4068" s="8">
        <v>1461027388</v>
      </c>
      <c r="K4068" t="b">
        <v>0</v>
      </c>
      <c r="L4068">
        <v>1</v>
      </c>
      <c r="M4068" t="b">
        <v>0</v>
      </c>
      <c r="N4068" s="5">
        <f>Table1[[#This Row],[pledged]]/Table1[[#This Row],[backers_count]]</f>
        <v>25</v>
      </c>
      <c r="O4068" s="1">
        <f t="shared" si="191"/>
        <v>0</v>
      </c>
      <c r="P4068" s="5" t="s">
        <v>8270</v>
      </c>
      <c r="Q4068" s="1" t="s">
        <v>8318</v>
      </c>
      <c r="R4068" s="1" t="s">
        <v>8319</v>
      </c>
      <c r="S4068" s="9">
        <f t="shared" si="189"/>
        <v>42479.039212962962</v>
      </c>
      <c r="T4068" s="11">
        <f t="shared" si="190"/>
        <v>42509.039212962962</v>
      </c>
      <c r="U4068" s="12" t="str">
        <f>TEXT(Table1[[#This Row],[Date Created Conversion (Launched at)]],"mmmm")</f>
        <v>April</v>
      </c>
      <c r="V4068" s="12">
        <f>YEAR(Table1[[#This Row],[Date Created Conversion (Launched at)]])</f>
        <v>2016</v>
      </c>
    </row>
    <row r="4069" spans="1:22" ht="43" x14ac:dyDescent="0.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 s="8">
        <v>1443408550</v>
      </c>
      <c r="J4069" s="8">
        <v>1439952550</v>
      </c>
      <c r="K4069" t="b">
        <v>0</v>
      </c>
      <c r="L4069">
        <v>17</v>
      </c>
      <c r="M4069" t="b">
        <v>0</v>
      </c>
      <c r="N4069" s="5">
        <f>Table1[[#This Row],[pledged]]/Table1[[#This Row],[backers_count]]</f>
        <v>179.11764705882354</v>
      </c>
      <c r="O4069" s="1">
        <f t="shared" si="191"/>
        <v>61</v>
      </c>
      <c r="P4069" s="5" t="s">
        <v>8270</v>
      </c>
      <c r="Q4069" s="1" t="s">
        <v>8318</v>
      </c>
      <c r="R4069" s="1" t="s">
        <v>8319</v>
      </c>
      <c r="S4069" s="9">
        <f t="shared" si="189"/>
        <v>42235.117476851854</v>
      </c>
      <c r="T4069" s="11">
        <f t="shared" si="190"/>
        <v>42275.117476851854</v>
      </c>
      <c r="U4069" s="12" t="str">
        <f>TEXT(Table1[[#This Row],[Date Created Conversion (Launched at)]],"mmmm")</f>
        <v>August</v>
      </c>
      <c r="V4069" s="12">
        <f>YEAR(Table1[[#This Row],[Date Created Conversion (Launched at)]])</f>
        <v>2015</v>
      </c>
    </row>
    <row r="4070" spans="1:22" ht="28.7" x14ac:dyDescent="0.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 s="8">
        <v>1484348700</v>
      </c>
      <c r="J4070" s="8">
        <v>1481756855</v>
      </c>
      <c r="K4070" t="b">
        <v>0</v>
      </c>
      <c r="L4070">
        <v>1</v>
      </c>
      <c r="M4070" t="b">
        <v>0</v>
      </c>
      <c r="N4070" s="5">
        <f>Table1[[#This Row],[pledged]]/Table1[[#This Row],[backers_count]]</f>
        <v>34.950000000000003</v>
      </c>
      <c r="O4070" s="1">
        <f t="shared" si="191"/>
        <v>1</v>
      </c>
      <c r="P4070" s="5" t="s">
        <v>8270</v>
      </c>
      <c r="Q4070" s="1" t="s">
        <v>8318</v>
      </c>
      <c r="R4070" s="1" t="s">
        <v>8319</v>
      </c>
      <c r="S4070" s="9">
        <f t="shared" si="189"/>
        <v>42718.963599537034</v>
      </c>
      <c r="T4070" s="11">
        <f t="shared" si="190"/>
        <v>42748.961805555555</v>
      </c>
      <c r="U4070" s="12" t="str">
        <f>TEXT(Table1[[#This Row],[Date Created Conversion (Launched at)]],"mmmm")</f>
        <v>December</v>
      </c>
      <c r="V4070" s="12">
        <f>YEAR(Table1[[#This Row],[Date Created Conversion (Launched at)]])</f>
        <v>2016</v>
      </c>
    </row>
    <row r="4071" spans="1:22" ht="43" x14ac:dyDescent="0.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 s="8">
        <v>1425124800</v>
      </c>
      <c r="J4071" s="8">
        <v>1421596356</v>
      </c>
      <c r="K4071" t="b">
        <v>0</v>
      </c>
      <c r="L4071">
        <v>13</v>
      </c>
      <c r="M4071" t="b">
        <v>0</v>
      </c>
      <c r="N4071" s="5">
        <f>Table1[[#This Row],[pledged]]/Table1[[#This Row],[backers_count]]</f>
        <v>33.07692307692308</v>
      </c>
      <c r="O4071" s="1">
        <f t="shared" si="191"/>
        <v>34</v>
      </c>
      <c r="P4071" s="5" t="s">
        <v>8270</v>
      </c>
      <c r="Q4071" s="1" t="s">
        <v>8318</v>
      </c>
      <c r="R4071" s="1" t="s">
        <v>8319</v>
      </c>
      <c r="S4071" s="9">
        <f t="shared" si="189"/>
        <v>42022.661527777775</v>
      </c>
      <c r="T4071" s="11">
        <f t="shared" si="190"/>
        <v>42063.5</v>
      </c>
      <c r="U4071" s="12" t="str">
        <f>TEXT(Table1[[#This Row],[Date Created Conversion (Launched at)]],"mmmm")</f>
        <v>January</v>
      </c>
      <c r="V4071" s="12">
        <f>YEAR(Table1[[#This Row],[Date Created Conversion (Launched at)]])</f>
        <v>2015</v>
      </c>
    </row>
    <row r="4072" spans="1:22" ht="28.7" x14ac:dyDescent="0.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 s="8">
        <v>1425178800</v>
      </c>
      <c r="J4072" s="8">
        <v>1422374420</v>
      </c>
      <c r="K4072" t="b">
        <v>0</v>
      </c>
      <c r="L4072">
        <v>6</v>
      </c>
      <c r="M4072" t="b">
        <v>0</v>
      </c>
      <c r="N4072" s="5">
        <f>Table1[[#This Row],[pledged]]/Table1[[#This Row],[backers_count]]</f>
        <v>27.5</v>
      </c>
      <c r="O4072" s="1">
        <f t="shared" si="191"/>
        <v>17</v>
      </c>
      <c r="P4072" s="5" t="s">
        <v>8270</v>
      </c>
      <c r="Q4072" s="1" t="s">
        <v>8318</v>
      </c>
      <c r="R4072" s="1" t="s">
        <v>8319</v>
      </c>
      <c r="S4072" s="9">
        <f t="shared" si="189"/>
        <v>42031.666898148149</v>
      </c>
      <c r="T4072" s="11">
        <f t="shared" si="190"/>
        <v>42064.125</v>
      </c>
      <c r="U4072" s="12" t="str">
        <f>TEXT(Table1[[#This Row],[Date Created Conversion (Launched at)]],"mmmm")</f>
        <v>January</v>
      </c>
      <c r="V4072" s="12">
        <f>YEAR(Table1[[#This Row],[Date Created Conversion (Launched at)]])</f>
        <v>2015</v>
      </c>
    </row>
    <row r="4073" spans="1:22" ht="57.35" x14ac:dyDescent="0.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 s="8">
        <v>1482779931</v>
      </c>
      <c r="J4073" s="8">
        <v>1480187931</v>
      </c>
      <c r="K4073" t="b">
        <v>0</v>
      </c>
      <c r="L4073">
        <v>0</v>
      </c>
      <c r="M4073" t="b">
        <v>0</v>
      </c>
      <c r="N4073" s="5" t="e">
        <f>Table1[[#This Row],[pledged]]/Table1[[#This Row],[backers_count]]</f>
        <v>#DIV/0!</v>
      </c>
      <c r="O4073" s="1">
        <f t="shared" si="191"/>
        <v>0</v>
      </c>
      <c r="P4073" s="5" t="s">
        <v>8270</v>
      </c>
      <c r="Q4073" s="1" t="s">
        <v>8318</v>
      </c>
      <c r="R4073" s="1" t="s">
        <v>8319</v>
      </c>
      <c r="S4073" s="9">
        <f t="shared" si="189"/>
        <v>42700.804756944446</v>
      </c>
      <c r="T4073" s="11">
        <f t="shared" si="190"/>
        <v>42730.804756944446</v>
      </c>
      <c r="U4073" s="12" t="str">
        <f>TEXT(Table1[[#This Row],[Date Created Conversion (Launched at)]],"mmmm")</f>
        <v>November</v>
      </c>
      <c r="V4073" s="12">
        <f>YEAR(Table1[[#This Row],[Date Created Conversion (Launched at)]])</f>
        <v>2016</v>
      </c>
    </row>
    <row r="4074" spans="1:22" ht="57.35" x14ac:dyDescent="0.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 s="8">
        <v>1408646111</v>
      </c>
      <c r="J4074" s="8">
        <v>1403462111</v>
      </c>
      <c r="K4074" t="b">
        <v>0</v>
      </c>
      <c r="L4074">
        <v>2</v>
      </c>
      <c r="M4074" t="b">
        <v>0</v>
      </c>
      <c r="N4074" s="5">
        <f>Table1[[#This Row],[pledged]]/Table1[[#This Row],[backers_count]]</f>
        <v>2</v>
      </c>
      <c r="O4074" s="1">
        <f t="shared" si="191"/>
        <v>0</v>
      </c>
      <c r="P4074" s="5" t="s">
        <v>8270</v>
      </c>
      <c r="Q4074" s="1" t="s">
        <v>8318</v>
      </c>
      <c r="R4074" s="1" t="s">
        <v>8319</v>
      </c>
      <c r="S4074" s="9">
        <f t="shared" si="189"/>
        <v>41812.77443287037</v>
      </c>
      <c r="T4074" s="11">
        <f t="shared" si="190"/>
        <v>41872.77443287037</v>
      </c>
      <c r="U4074" s="12" t="str">
        <f>TEXT(Table1[[#This Row],[Date Created Conversion (Launched at)]],"mmmm")</f>
        <v>June</v>
      </c>
      <c r="V4074" s="12">
        <f>YEAR(Table1[[#This Row],[Date Created Conversion (Launched at)]])</f>
        <v>2014</v>
      </c>
    </row>
    <row r="4075" spans="1:22" ht="43" x14ac:dyDescent="0.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 s="8">
        <v>1431144000</v>
      </c>
      <c r="J4075" s="8">
        <v>1426407426</v>
      </c>
      <c r="K4075" t="b">
        <v>0</v>
      </c>
      <c r="L4075">
        <v>2</v>
      </c>
      <c r="M4075" t="b">
        <v>0</v>
      </c>
      <c r="N4075" s="5">
        <f>Table1[[#This Row],[pledged]]/Table1[[#This Row],[backers_count]]</f>
        <v>18.5</v>
      </c>
      <c r="O4075" s="1">
        <f t="shared" si="191"/>
        <v>1</v>
      </c>
      <c r="P4075" s="5" t="s">
        <v>8270</v>
      </c>
      <c r="Q4075" s="1" t="s">
        <v>8318</v>
      </c>
      <c r="R4075" s="1" t="s">
        <v>8319</v>
      </c>
      <c r="S4075" s="9">
        <f t="shared" si="189"/>
        <v>42078.345208333332</v>
      </c>
      <c r="T4075" s="11">
        <f t="shared" si="190"/>
        <v>42133.166666666672</v>
      </c>
      <c r="U4075" s="12" t="str">
        <f>TEXT(Table1[[#This Row],[Date Created Conversion (Launched at)]],"mmmm")</f>
        <v>March</v>
      </c>
      <c r="V4075" s="12">
        <f>YEAR(Table1[[#This Row],[Date Created Conversion (Launched at)]])</f>
        <v>2015</v>
      </c>
    </row>
    <row r="4076" spans="1:22" ht="43" x14ac:dyDescent="0.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 s="8">
        <v>1446732975</v>
      </c>
      <c r="J4076" s="8">
        <v>1444137375</v>
      </c>
      <c r="K4076" t="b">
        <v>0</v>
      </c>
      <c r="L4076">
        <v>21</v>
      </c>
      <c r="M4076" t="b">
        <v>0</v>
      </c>
      <c r="N4076" s="5">
        <f>Table1[[#This Row],[pledged]]/Table1[[#This Row],[backers_count]]</f>
        <v>35</v>
      </c>
      <c r="O4076" s="1">
        <f t="shared" si="191"/>
        <v>27</v>
      </c>
      <c r="P4076" s="5" t="s">
        <v>8270</v>
      </c>
      <c r="Q4076" s="1" t="s">
        <v>8318</v>
      </c>
      <c r="R4076" s="1" t="s">
        <v>8319</v>
      </c>
      <c r="S4076" s="9">
        <f t="shared" si="189"/>
        <v>42283.552951388891</v>
      </c>
      <c r="T4076" s="11">
        <f t="shared" si="190"/>
        <v>42313.594618055555</v>
      </c>
      <c r="U4076" s="12" t="str">
        <f>TEXT(Table1[[#This Row],[Date Created Conversion (Launched at)]],"mmmm")</f>
        <v>October</v>
      </c>
      <c r="V4076" s="12">
        <f>YEAR(Table1[[#This Row],[Date Created Conversion (Launched at)]])</f>
        <v>2015</v>
      </c>
    </row>
    <row r="4077" spans="1:22" ht="43" x14ac:dyDescent="0.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 s="8">
        <v>1404149280</v>
      </c>
      <c r="J4077" s="8">
        <v>1400547969</v>
      </c>
      <c r="K4077" t="b">
        <v>0</v>
      </c>
      <c r="L4077">
        <v>13</v>
      </c>
      <c r="M4077" t="b">
        <v>0</v>
      </c>
      <c r="N4077" s="5">
        <f>Table1[[#This Row],[pledged]]/Table1[[#This Row],[backers_count]]</f>
        <v>44.307692307692307</v>
      </c>
      <c r="O4077" s="1">
        <f t="shared" si="191"/>
        <v>29</v>
      </c>
      <c r="P4077" s="5" t="s">
        <v>8270</v>
      </c>
      <c r="Q4077" s="1" t="s">
        <v>8318</v>
      </c>
      <c r="R4077" s="1" t="s">
        <v>8319</v>
      </c>
      <c r="S4077" s="9">
        <f t="shared" si="189"/>
        <v>41779.045937499999</v>
      </c>
      <c r="T4077" s="11">
        <f t="shared" si="190"/>
        <v>41820.727777777778</v>
      </c>
      <c r="U4077" s="12" t="str">
        <f>TEXT(Table1[[#This Row],[Date Created Conversion (Launched at)]],"mmmm")</f>
        <v>May</v>
      </c>
      <c r="V4077" s="12">
        <f>YEAR(Table1[[#This Row],[Date Created Conversion (Launched at)]])</f>
        <v>2014</v>
      </c>
    </row>
    <row r="4078" spans="1:22" ht="43" x14ac:dyDescent="0.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 s="8">
        <v>1413921060</v>
      </c>
      <c r="J4078" s="8">
        <v>1411499149</v>
      </c>
      <c r="K4078" t="b">
        <v>0</v>
      </c>
      <c r="L4078">
        <v>0</v>
      </c>
      <c r="M4078" t="b">
        <v>0</v>
      </c>
      <c r="N4078" s="5" t="e">
        <f>Table1[[#This Row],[pledged]]/Table1[[#This Row],[backers_count]]</f>
        <v>#DIV/0!</v>
      </c>
      <c r="O4078" s="1">
        <f t="shared" si="191"/>
        <v>0</v>
      </c>
      <c r="P4078" s="5" t="s">
        <v>8270</v>
      </c>
      <c r="Q4078" s="1" t="s">
        <v>8318</v>
      </c>
      <c r="R4078" s="1" t="s">
        <v>8319</v>
      </c>
      <c r="S4078" s="9">
        <f t="shared" si="189"/>
        <v>41905.795706018514</v>
      </c>
      <c r="T4078" s="11">
        <f t="shared" si="190"/>
        <v>41933.827083333337</v>
      </c>
      <c r="U4078" s="12" t="str">
        <f>TEXT(Table1[[#This Row],[Date Created Conversion (Launched at)]],"mmmm")</f>
        <v>September</v>
      </c>
      <c r="V4078" s="12">
        <f>YEAR(Table1[[#This Row],[Date Created Conversion (Launched at)]])</f>
        <v>2014</v>
      </c>
    </row>
    <row r="4079" spans="1:22" ht="43" x14ac:dyDescent="0.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 s="8">
        <v>1482339794</v>
      </c>
      <c r="J4079" s="8">
        <v>1479747794</v>
      </c>
      <c r="K4079" t="b">
        <v>0</v>
      </c>
      <c r="L4079">
        <v>6</v>
      </c>
      <c r="M4079" t="b">
        <v>0</v>
      </c>
      <c r="N4079" s="5">
        <f>Table1[[#This Row],[pledged]]/Table1[[#This Row],[backers_count]]</f>
        <v>222.5</v>
      </c>
      <c r="O4079" s="1">
        <f t="shared" si="191"/>
        <v>9</v>
      </c>
      <c r="P4079" s="5" t="s">
        <v>8270</v>
      </c>
      <c r="Q4079" s="1" t="s">
        <v>8318</v>
      </c>
      <c r="R4079" s="1" t="s">
        <v>8319</v>
      </c>
      <c r="S4079" s="9">
        <f t="shared" si="189"/>
        <v>42695.7105787037</v>
      </c>
      <c r="T4079" s="11">
        <f t="shared" si="190"/>
        <v>42725.7105787037</v>
      </c>
      <c r="U4079" s="12" t="str">
        <f>TEXT(Table1[[#This Row],[Date Created Conversion (Launched at)]],"mmmm")</f>
        <v>November</v>
      </c>
      <c r="V4079" s="12">
        <f>YEAR(Table1[[#This Row],[Date Created Conversion (Launched at)]])</f>
        <v>2016</v>
      </c>
    </row>
    <row r="4080" spans="1:22" ht="43" x14ac:dyDescent="0.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 s="8">
        <v>1485543242</v>
      </c>
      <c r="J4080" s="8">
        <v>1482951242</v>
      </c>
      <c r="K4080" t="b">
        <v>0</v>
      </c>
      <c r="L4080">
        <v>0</v>
      </c>
      <c r="M4080" t="b">
        <v>0</v>
      </c>
      <c r="N4080" s="5" t="e">
        <f>Table1[[#This Row],[pledged]]/Table1[[#This Row],[backers_count]]</f>
        <v>#DIV/0!</v>
      </c>
      <c r="O4080" s="1">
        <f t="shared" si="191"/>
        <v>0</v>
      </c>
      <c r="P4080" s="5" t="s">
        <v>8270</v>
      </c>
      <c r="Q4080" s="1" t="s">
        <v>8318</v>
      </c>
      <c r="R4080" s="1" t="s">
        <v>8319</v>
      </c>
      <c r="S4080" s="9">
        <f t="shared" si="189"/>
        <v>42732.787523148145</v>
      </c>
      <c r="T4080" s="11">
        <f t="shared" si="190"/>
        <v>42762.787523148145</v>
      </c>
      <c r="U4080" s="12" t="str">
        <f>TEXT(Table1[[#This Row],[Date Created Conversion (Launched at)]],"mmmm")</f>
        <v>December</v>
      </c>
      <c r="V4080" s="12">
        <f>YEAR(Table1[[#This Row],[Date Created Conversion (Launched at)]])</f>
        <v>2016</v>
      </c>
    </row>
    <row r="4081" spans="1:22" ht="43" x14ac:dyDescent="0.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 s="8">
        <v>1466375521</v>
      </c>
      <c r="J4081" s="8">
        <v>1463783521</v>
      </c>
      <c r="K4081" t="b">
        <v>0</v>
      </c>
      <c r="L4081">
        <v>1</v>
      </c>
      <c r="M4081" t="b">
        <v>0</v>
      </c>
      <c r="N4081" s="5">
        <f>Table1[[#This Row],[pledged]]/Table1[[#This Row],[backers_count]]</f>
        <v>5</v>
      </c>
      <c r="O4081" s="1">
        <f t="shared" si="191"/>
        <v>0</v>
      </c>
      <c r="P4081" s="5" t="s">
        <v>8270</v>
      </c>
      <c r="Q4081" s="1" t="s">
        <v>8318</v>
      </c>
      <c r="R4081" s="1" t="s">
        <v>8319</v>
      </c>
      <c r="S4081" s="9">
        <f t="shared" si="189"/>
        <v>42510.938900462963</v>
      </c>
      <c r="T4081" s="11">
        <f t="shared" si="190"/>
        <v>42540.938900462963</v>
      </c>
      <c r="U4081" s="12" t="str">
        <f>TEXT(Table1[[#This Row],[Date Created Conversion (Launched at)]],"mmmm")</f>
        <v>May</v>
      </c>
      <c r="V4081" s="12">
        <f>YEAR(Table1[[#This Row],[Date Created Conversion (Launched at)]])</f>
        <v>2016</v>
      </c>
    </row>
    <row r="4082" spans="1:22" ht="43" x14ac:dyDescent="0.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 s="8">
        <v>1465930440</v>
      </c>
      <c r="J4082" s="8">
        <v>1463849116</v>
      </c>
      <c r="K4082" t="b">
        <v>0</v>
      </c>
      <c r="L4082">
        <v>0</v>
      </c>
      <c r="M4082" t="b">
        <v>0</v>
      </c>
      <c r="N4082" s="5" t="e">
        <f>Table1[[#This Row],[pledged]]/Table1[[#This Row],[backers_count]]</f>
        <v>#DIV/0!</v>
      </c>
      <c r="O4082" s="1">
        <f t="shared" si="191"/>
        <v>0</v>
      </c>
      <c r="P4082" s="5" t="s">
        <v>8270</v>
      </c>
      <c r="Q4082" s="1" t="s">
        <v>8318</v>
      </c>
      <c r="R4082" s="1" t="s">
        <v>8319</v>
      </c>
      <c r="S4082" s="9">
        <f t="shared" si="189"/>
        <v>42511.698101851856</v>
      </c>
      <c r="T4082" s="11">
        <f t="shared" si="190"/>
        <v>42535.787499999999</v>
      </c>
      <c r="U4082" s="12" t="str">
        <f>TEXT(Table1[[#This Row],[Date Created Conversion (Launched at)]],"mmmm")</f>
        <v>May</v>
      </c>
      <c r="V4082" s="12">
        <f>YEAR(Table1[[#This Row],[Date Created Conversion (Launched at)]])</f>
        <v>2016</v>
      </c>
    </row>
    <row r="4083" spans="1:22" ht="43" x14ac:dyDescent="0.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 s="8">
        <v>1425819425</v>
      </c>
      <c r="J4083" s="8">
        <v>1423231025</v>
      </c>
      <c r="K4083" t="b">
        <v>0</v>
      </c>
      <c r="L4083">
        <v>12</v>
      </c>
      <c r="M4083" t="b">
        <v>0</v>
      </c>
      <c r="N4083" s="5">
        <f>Table1[[#This Row],[pledged]]/Table1[[#This Row],[backers_count]]</f>
        <v>29.166666666666668</v>
      </c>
      <c r="O4083" s="1">
        <f t="shared" si="191"/>
        <v>16</v>
      </c>
      <c r="P4083" s="5" t="s">
        <v>8270</v>
      </c>
      <c r="Q4083" s="1" t="s">
        <v>8318</v>
      </c>
      <c r="R4083" s="1" t="s">
        <v>8319</v>
      </c>
      <c r="S4083" s="9">
        <f t="shared" si="189"/>
        <v>42041.581307870365</v>
      </c>
      <c r="T4083" s="11">
        <f t="shared" si="190"/>
        <v>42071.539641203708</v>
      </c>
      <c r="U4083" s="12" t="str">
        <f>TEXT(Table1[[#This Row],[Date Created Conversion (Launched at)]],"mmmm")</f>
        <v>February</v>
      </c>
      <c r="V4083" s="12">
        <f>YEAR(Table1[[#This Row],[Date Created Conversion (Launched at)]])</f>
        <v>2015</v>
      </c>
    </row>
    <row r="4084" spans="1:22" ht="43" x14ac:dyDescent="0.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 s="8">
        <v>1447542000</v>
      </c>
      <c r="J4084" s="8">
        <v>1446179553</v>
      </c>
      <c r="K4084" t="b">
        <v>0</v>
      </c>
      <c r="L4084">
        <v>2</v>
      </c>
      <c r="M4084" t="b">
        <v>0</v>
      </c>
      <c r="N4084" s="5">
        <f>Table1[[#This Row],[pledged]]/Table1[[#This Row],[backers_count]]</f>
        <v>1.5</v>
      </c>
      <c r="O4084" s="1">
        <f t="shared" si="191"/>
        <v>2</v>
      </c>
      <c r="P4084" s="5" t="s">
        <v>8270</v>
      </c>
      <c r="Q4084" s="1" t="s">
        <v>8318</v>
      </c>
      <c r="R4084" s="1" t="s">
        <v>8319</v>
      </c>
      <c r="S4084" s="9">
        <f t="shared" si="189"/>
        <v>42307.189270833333</v>
      </c>
      <c r="T4084" s="11">
        <f t="shared" si="190"/>
        <v>42322.958333333328</v>
      </c>
      <c r="U4084" s="12" t="str">
        <f>TEXT(Table1[[#This Row],[Date Created Conversion (Launched at)]],"mmmm")</f>
        <v>October</v>
      </c>
      <c r="V4084" s="12">
        <f>YEAR(Table1[[#This Row],[Date Created Conversion (Launched at)]])</f>
        <v>2015</v>
      </c>
    </row>
    <row r="4085" spans="1:22" ht="43" x14ac:dyDescent="0.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 s="8">
        <v>1452795416</v>
      </c>
      <c r="J4085" s="8">
        <v>1450203416</v>
      </c>
      <c r="K4085" t="b">
        <v>0</v>
      </c>
      <c r="L4085">
        <v>6</v>
      </c>
      <c r="M4085" t="b">
        <v>0</v>
      </c>
      <c r="N4085" s="5">
        <f>Table1[[#This Row],[pledged]]/Table1[[#This Row],[backers_count]]</f>
        <v>126.5</v>
      </c>
      <c r="O4085" s="1">
        <f t="shared" si="191"/>
        <v>22</v>
      </c>
      <c r="P4085" s="5" t="s">
        <v>8270</v>
      </c>
      <c r="Q4085" s="1" t="s">
        <v>8318</v>
      </c>
      <c r="R4085" s="1" t="s">
        <v>8319</v>
      </c>
      <c r="S4085" s="9">
        <f t="shared" si="189"/>
        <v>42353.761759259258</v>
      </c>
      <c r="T4085" s="11">
        <f t="shared" si="190"/>
        <v>42383.761759259258</v>
      </c>
      <c r="U4085" s="12" t="str">
        <f>TEXT(Table1[[#This Row],[Date Created Conversion (Launched at)]],"mmmm")</f>
        <v>December</v>
      </c>
      <c r="V4085" s="12">
        <f>YEAR(Table1[[#This Row],[Date Created Conversion (Launched at)]])</f>
        <v>2015</v>
      </c>
    </row>
    <row r="4086" spans="1:22" ht="57.35" x14ac:dyDescent="0.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 s="8">
        <v>1476008906</v>
      </c>
      <c r="J4086" s="8">
        <v>1473416906</v>
      </c>
      <c r="K4086" t="b">
        <v>0</v>
      </c>
      <c r="L4086">
        <v>1</v>
      </c>
      <c r="M4086" t="b">
        <v>0</v>
      </c>
      <c r="N4086" s="5">
        <f>Table1[[#This Row],[pledged]]/Table1[[#This Row],[backers_count]]</f>
        <v>10</v>
      </c>
      <c r="O4086" s="1">
        <f t="shared" si="191"/>
        <v>0</v>
      </c>
      <c r="P4086" s="5" t="s">
        <v>8270</v>
      </c>
      <c r="Q4086" s="1" t="s">
        <v>8318</v>
      </c>
      <c r="R4086" s="1" t="s">
        <v>8319</v>
      </c>
      <c r="S4086" s="9">
        <f t="shared" si="189"/>
        <v>42622.436412037037</v>
      </c>
      <c r="T4086" s="11">
        <f t="shared" si="190"/>
        <v>42652.436412037037</v>
      </c>
      <c r="U4086" s="12" t="str">
        <f>TEXT(Table1[[#This Row],[Date Created Conversion (Launched at)]],"mmmm")</f>
        <v>September</v>
      </c>
      <c r="V4086" s="12">
        <f>YEAR(Table1[[#This Row],[Date Created Conversion (Launched at)]])</f>
        <v>2016</v>
      </c>
    </row>
    <row r="4087" spans="1:22" ht="43" x14ac:dyDescent="0.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 s="8">
        <v>1427169540</v>
      </c>
      <c r="J4087" s="8">
        <v>1424701775</v>
      </c>
      <c r="K4087" t="b">
        <v>0</v>
      </c>
      <c r="L4087">
        <v>1</v>
      </c>
      <c r="M4087" t="b">
        <v>0</v>
      </c>
      <c r="N4087" s="5">
        <f>Table1[[#This Row],[pledged]]/Table1[[#This Row],[backers_count]]</f>
        <v>10</v>
      </c>
      <c r="O4087" s="1">
        <f t="shared" si="191"/>
        <v>0</v>
      </c>
      <c r="P4087" s="5" t="s">
        <v>8270</v>
      </c>
      <c r="Q4087" s="1" t="s">
        <v>8318</v>
      </c>
      <c r="R4087" s="1" t="s">
        <v>8319</v>
      </c>
      <c r="S4087" s="9">
        <f t="shared" si="189"/>
        <v>42058.603877314818</v>
      </c>
      <c r="T4087" s="11">
        <f t="shared" si="190"/>
        <v>42087.165972222225</v>
      </c>
      <c r="U4087" s="12" t="str">
        <f>TEXT(Table1[[#This Row],[Date Created Conversion (Launched at)]],"mmmm")</f>
        <v>February</v>
      </c>
      <c r="V4087" s="12">
        <f>YEAR(Table1[[#This Row],[Date Created Conversion (Launched at)]])</f>
        <v>2015</v>
      </c>
    </row>
    <row r="4088" spans="1:22" ht="43" x14ac:dyDescent="0.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 s="8">
        <v>1448078400</v>
      </c>
      <c r="J4088" s="8">
        <v>1445985299</v>
      </c>
      <c r="K4088" t="b">
        <v>0</v>
      </c>
      <c r="L4088">
        <v>5</v>
      </c>
      <c r="M4088" t="b">
        <v>0</v>
      </c>
      <c r="N4088" s="5">
        <f>Table1[[#This Row],[pledged]]/Table1[[#This Row],[backers_count]]</f>
        <v>9.4</v>
      </c>
      <c r="O4088" s="1">
        <f t="shared" si="191"/>
        <v>5</v>
      </c>
      <c r="P4088" s="5" t="s">
        <v>8270</v>
      </c>
      <c r="Q4088" s="1" t="s">
        <v>8318</v>
      </c>
      <c r="R4088" s="1" t="s">
        <v>8319</v>
      </c>
      <c r="S4088" s="9">
        <f t="shared" si="189"/>
        <v>42304.940960648149</v>
      </c>
      <c r="T4088" s="11">
        <f t="shared" si="190"/>
        <v>42329.166666666672</v>
      </c>
      <c r="U4088" s="12" t="str">
        <f>TEXT(Table1[[#This Row],[Date Created Conversion (Launched at)]],"mmmm")</f>
        <v>October</v>
      </c>
      <c r="V4088" s="12">
        <f>YEAR(Table1[[#This Row],[Date Created Conversion (Launched at)]])</f>
        <v>2015</v>
      </c>
    </row>
    <row r="4089" spans="1:22" x14ac:dyDescent="0.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 s="8">
        <v>1468777786</v>
      </c>
      <c r="J4089" s="8">
        <v>1466185786</v>
      </c>
      <c r="K4089" t="b">
        <v>0</v>
      </c>
      <c r="L4089">
        <v>0</v>
      </c>
      <c r="M4089" t="b">
        <v>0</v>
      </c>
      <c r="N4089" s="5" t="e">
        <f>Table1[[#This Row],[pledged]]/Table1[[#This Row],[backers_count]]</f>
        <v>#DIV/0!</v>
      </c>
      <c r="O4089" s="1">
        <f t="shared" si="191"/>
        <v>0</v>
      </c>
      <c r="P4089" s="5" t="s">
        <v>8270</v>
      </c>
      <c r="Q4089" s="1" t="s">
        <v>8318</v>
      </c>
      <c r="R4089" s="1" t="s">
        <v>8319</v>
      </c>
      <c r="S4089" s="9">
        <f t="shared" si="189"/>
        <v>42538.742893518516</v>
      </c>
      <c r="T4089" s="11">
        <f t="shared" si="190"/>
        <v>42568.742893518516</v>
      </c>
      <c r="U4089" s="12" t="str">
        <f>TEXT(Table1[[#This Row],[Date Created Conversion (Launched at)]],"mmmm")</f>
        <v>June</v>
      </c>
      <c r="V4089" s="12">
        <f>YEAR(Table1[[#This Row],[Date Created Conversion (Launched at)]])</f>
        <v>2016</v>
      </c>
    </row>
    <row r="4090" spans="1:22" ht="43" x14ac:dyDescent="0.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 s="8">
        <v>1421403960</v>
      </c>
      <c r="J4090" s="8">
        <v>1418827324</v>
      </c>
      <c r="K4090" t="b">
        <v>0</v>
      </c>
      <c r="L4090">
        <v>3</v>
      </c>
      <c r="M4090" t="b">
        <v>0</v>
      </c>
      <c r="N4090" s="5">
        <f>Table1[[#This Row],[pledged]]/Table1[[#This Row],[backers_count]]</f>
        <v>72</v>
      </c>
      <c r="O4090" s="1">
        <f t="shared" si="191"/>
        <v>11</v>
      </c>
      <c r="P4090" s="5" t="s">
        <v>8270</v>
      </c>
      <c r="Q4090" s="1" t="s">
        <v>8318</v>
      </c>
      <c r="R4090" s="1" t="s">
        <v>8319</v>
      </c>
      <c r="S4090" s="9">
        <f t="shared" si="189"/>
        <v>41990.612546296295</v>
      </c>
      <c r="T4090" s="11">
        <f t="shared" si="190"/>
        <v>42020.43472222222</v>
      </c>
      <c r="U4090" s="12" t="str">
        <f>TEXT(Table1[[#This Row],[Date Created Conversion (Launched at)]],"mmmm")</f>
        <v>December</v>
      </c>
      <c r="V4090" s="12">
        <f>YEAR(Table1[[#This Row],[Date Created Conversion (Launched at)]])</f>
        <v>2014</v>
      </c>
    </row>
    <row r="4091" spans="1:22" ht="43" x14ac:dyDescent="0.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 s="8">
        <v>1433093700</v>
      </c>
      <c r="J4091" s="8">
        <v>1430242488</v>
      </c>
      <c r="K4091" t="b">
        <v>0</v>
      </c>
      <c r="L4091">
        <v>8</v>
      </c>
      <c r="M4091" t="b">
        <v>0</v>
      </c>
      <c r="N4091" s="5">
        <f>Table1[[#This Row],[pledged]]/Table1[[#This Row],[backers_count]]</f>
        <v>30</v>
      </c>
      <c r="O4091" s="1">
        <f t="shared" si="191"/>
        <v>5</v>
      </c>
      <c r="P4091" s="5" t="s">
        <v>8270</v>
      </c>
      <c r="Q4091" s="1" t="s">
        <v>8318</v>
      </c>
      <c r="R4091" s="1" t="s">
        <v>8319</v>
      </c>
      <c r="S4091" s="9">
        <f t="shared" si="189"/>
        <v>42122.732499999998</v>
      </c>
      <c r="T4091" s="11">
        <f t="shared" si="190"/>
        <v>42155.732638888891</v>
      </c>
      <c r="U4091" s="12" t="str">
        <f>TEXT(Table1[[#This Row],[Date Created Conversion (Launched at)]],"mmmm")</f>
        <v>April</v>
      </c>
      <c r="V4091" s="12">
        <f>YEAR(Table1[[#This Row],[Date Created Conversion (Launched at)]])</f>
        <v>2015</v>
      </c>
    </row>
    <row r="4092" spans="1:22" ht="43" x14ac:dyDescent="0.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 s="8">
        <v>1438959600</v>
      </c>
      <c r="J4092" s="8">
        <v>1437754137</v>
      </c>
      <c r="K4092" t="b">
        <v>0</v>
      </c>
      <c r="L4092">
        <v>3</v>
      </c>
      <c r="M4092" t="b">
        <v>0</v>
      </c>
      <c r="N4092" s="5">
        <f>Table1[[#This Row],[pledged]]/Table1[[#This Row],[backers_count]]</f>
        <v>10.666666666666666</v>
      </c>
      <c r="O4092" s="1">
        <f t="shared" si="191"/>
        <v>3</v>
      </c>
      <c r="P4092" s="5" t="s">
        <v>8270</v>
      </c>
      <c r="Q4092" s="1" t="s">
        <v>8318</v>
      </c>
      <c r="R4092" s="1" t="s">
        <v>8319</v>
      </c>
      <c r="S4092" s="9">
        <f t="shared" si="189"/>
        <v>42209.67288194444</v>
      </c>
      <c r="T4092" s="11">
        <f t="shared" si="190"/>
        <v>42223.625</v>
      </c>
      <c r="U4092" s="12" t="str">
        <f>TEXT(Table1[[#This Row],[Date Created Conversion (Launched at)]],"mmmm")</f>
        <v>July</v>
      </c>
      <c r="V4092" s="12">
        <f>YEAR(Table1[[#This Row],[Date Created Conversion (Launched at)]])</f>
        <v>2015</v>
      </c>
    </row>
    <row r="4093" spans="1:22" ht="43" x14ac:dyDescent="0.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 s="8">
        <v>1421410151</v>
      </c>
      <c r="J4093" s="8">
        <v>1418818151</v>
      </c>
      <c r="K4093" t="b">
        <v>0</v>
      </c>
      <c r="L4093">
        <v>8</v>
      </c>
      <c r="M4093" t="b">
        <v>0</v>
      </c>
      <c r="N4093" s="5">
        <f>Table1[[#This Row],[pledged]]/Table1[[#This Row],[backers_count]]</f>
        <v>25.5</v>
      </c>
      <c r="O4093" s="1">
        <f t="shared" si="191"/>
        <v>13</v>
      </c>
      <c r="P4093" s="5" t="s">
        <v>8270</v>
      </c>
      <c r="Q4093" s="1" t="s">
        <v>8318</v>
      </c>
      <c r="R4093" s="1" t="s">
        <v>8319</v>
      </c>
      <c r="S4093" s="9">
        <f t="shared" si="189"/>
        <v>41990.506377314814</v>
      </c>
      <c r="T4093" s="11">
        <f t="shared" si="190"/>
        <v>42020.506377314814</v>
      </c>
      <c r="U4093" s="12" t="str">
        <f>TEXT(Table1[[#This Row],[Date Created Conversion (Launched at)]],"mmmm")</f>
        <v>December</v>
      </c>
      <c r="V4093" s="12">
        <f>YEAR(Table1[[#This Row],[Date Created Conversion (Launched at)]])</f>
        <v>2014</v>
      </c>
    </row>
    <row r="4094" spans="1:22" ht="43" x14ac:dyDescent="0.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 s="8">
        <v>1428205247</v>
      </c>
      <c r="J4094" s="8">
        <v>1423024847</v>
      </c>
      <c r="K4094" t="b">
        <v>0</v>
      </c>
      <c r="L4094">
        <v>1</v>
      </c>
      <c r="M4094" t="b">
        <v>0</v>
      </c>
      <c r="N4094" s="5">
        <f>Table1[[#This Row],[pledged]]/Table1[[#This Row],[backers_count]]</f>
        <v>20</v>
      </c>
      <c r="O4094" s="1">
        <f t="shared" si="191"/>
        <v>0</v>
      </c>
      <c r="P4094" s="5" t="s">
        <v>8270</v>
      </c>
      <c r="Q4094" s="1" t="s">
        <v>8318</v>
      </c>
      <c r="R4094" s="1" t="s">
        <v>8319</v>
      </c>
      <c r="S4094" s="9">
        <f t="shared" si="189"/>
        <v>42039.194988425923</v>
      </c>
      <c r="T4094" s="11">
        <f t="shared" si="190"/>
        <v>42099.153321759259</v>
      </c>
      <c r="U4094" s="12" t="str">
        <f>TEXT(Table1[[#This Row],[Date Created Conversion (Launched at)]],"mmmm")</f>
        <v>February</v>
      </c>
      <c r="V4094" s="12">
        <f>YEAR(Table1[[#This Row],[Date Created Conversion (Launched at)]])</f>
        <v>2015</v>
      </c>
    </row>
    <row r="4095" spans="1:22" ht="43" x14ac:dyDescent="0.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 s="8">
        <v>1440272093</v>
      </c>
      <c r="J4095" s="8">
        <v>1435088093</v>
      </c>
      <c r="K4095" t="b">
        <v>0</v>
      </c>
      <c r="L4095">
        <v>4</v>
      </c>
      <c r="M4095" t="b">
        <v>0</v>
      </c>
      <c r="N4095" s="5">
        <f>Table1[[#This Row],[pledged]]/Table1[[#This Row],[backers_count]]</f>
        <v>15</v>
      </c>
      <c r="O4095" s="1">
        <f t="shared" si="191"/>
        <v>2</v>
      </c>
      <c r="P4095" s="5" t="s">
        <v>8270</v>
      </c>
      <c r="Q4095" s="1" t="s">
        <v>8318</v>
      </c>
      <c r="R4095" s="1" t="s">
        <v>8319</v>
      </c>
      <c r="S4095" s="9">
        <f t="shared" si="189"/>
        <v>42178.815891203703</v>
      </c>
      <c r="T4095" s="11">
        <f t="shared" si="190"/>
        <v>42238.815891203703</v>
      </c>
      <c r="U4095" s="12" t="str">
        <f>TEXT(Table1[[#This Row],[Date Created Conversion (Launched at)]],"mmmm")</f>
        <v>June</v>
      </c>
      <c r="V4095" s="12">
        <f>YEAR(Table1[[#This Row],[Date Created Conversion (Launched at)]])</f>
        <v>2015</v>
      </c>
    </row>
    <row r="4096" spans="1:22" ht="43" x14ac:dyDescent="0.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 s="8">
        <v>1413953940</v>
      </c>
      <c r="J4096" s="8">
        <v>1410141900</v>
      </c>
      <c r="K4096" t="b">
        <v>0</v>
      </c>
      <c r="L4096">
        <v>8</v>
      </c>
      <c r="M4096" t="b">
        <v>0</v>
      </c>
      <c r="N4096" s="5">
        <f>Table1[[#This Row],[pledged]]/Table1[[#This Row],[backers_count]]</f>
        <v>91.25</v>
      </c>
      <c r="O4096" s="1">
        <f t="shared" si="191"/>
        <v>37</v>
      </c>
      <c r="P4096" s="5" t="s">
        <v>8270</v>
      </c>
      <c r="Q4096" s="1" t="s">
        <v>8318</v>
      </c>
      <c r="R4096" s="1" t="s">
        <v>8319</v>
      </c>
      <c r="S4096" s="9">
        <f t="shared" si="189"/>
        <v>41890.086805555555</v>
      </c>
      <c r="T4096" s="11">
        <f t="shared" si="190"/>
        <v>41934.207638888889</v>
      </c>
      <c r="U4096" s="12" t="str">
        <f>TEXT(Table1[[#This Row],[Date Created Conversion (Launched at)]],"mmmm")</f>
        <v>September</v>
      </c>
      <c r="V4096" s="12">
        <f>YEAR(Table1[[#This Row],[Date Created Conversion (Launched at)]])</f>
        <v>2014</v>
      </c>
    </row>
    <row r="4097" spans="1:22" ht="28.7" x14ac:dyDescent="0.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 s="8">
        <v>1482108350</v>
      </c>
      <c r="J4097" s="8">
        <v>1479516350</v>
      </c>
      <c r="K4097" t="b">
        <v>0</v>
      </c>
      <c r="L4097">
        <v>1</v>
      </c>
      <c r="M4097" t="b">
        <v>0</v>
      </c>
      <c r="N4097" s="5">
        <f>Table1[[#This Row],[pledged]]/Table1[[#This Row],[backers_count]]</f>
        <v>800</v>
      </c>
      <c r="O4097" s="1">
        <f t="shared" si="191"/>
        <v>3</v>
      </c>
      <c r="P4097" s="5" t="s">
        <v>8270</v>
      </c>
      <c r="Q4097" s="1" t="s">
        <v>8318</v>
      </c>
      <c r="R4097" s="1" t="s">
        <v>8319</v>
      </c>
      <c r="S4097" s="9">
        <f t="shared" si="189"/>
        <v>42693.031828703708</v>
      </c>
      <c r="T4097" s="11">
        <f t="shared" si="190"/>
        <v>42723.031828703708</v>
      </c>
      <c r="U4097" s="12" t="str">
        <f>TEXT(Table1[[#This Row],[Date Created Conversion (Launched at)]],"mmmm")</f>
        <v>November</v>
      </c>
      <c r="V4097" s="12">
        <f>YEAR(Table1[[#This Row],[Date Created Conversion (Launched at)]])</f>
        <v>2016</v>
      </c>
    </row>
    <row r="4098" spans="1:22" ht="43" x14ac:dyDescent="0.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 s="8">
        <v>1488271860</v>
      </c>
      <c r="J4098" s="8">
        <v>1484484219</v>
      </c>
      <c r="K4098" t="b">
        <v>0</v>
      </c>
      <c r="L4098">
        <v>5</v>
      </c>
      <c r="M4098" t="b">
        <v>0</v>
      </c>
      <c r="N4098" s="5">
        <f>Table1[[#This Row],[pledged]]/Table1[[#This Row],[backers_count]]</f>
        <v>80</v>
      </c>
      <c r="O4098" s="1">
        <f t="shared" si="191"/>
        <v>11</v>
      </c>
      <c r="P4098" s="5" t="s">
        <v>8270</v>
      </c>
      <c r="Q4098" s="1" t="s">
        <v>8318</v>
      </c>
      <c r="R4098" s="1" t="s">
        <v>8319</v>
      </c>
      <c r="S4098" s="9">
        <f t="shared" ref="S4098:S4115" si="192">(J4098/86400)+DATE(1970,1,1)</f>
        <v>42750.530312499999</v>
      </c>
      <c r="T4098" s="11">
        <f t="shared" ref="T4098:T4115" si="193">(I4098/86400)+DATE(1970,1,1)</f>
        <v>42794.368750000001</v>
      </c>
      <c r="U4098" s="12" t="str">
        <f>TEXT(Table1[[#This Row],[Date Created Conversion (Launched at)]],"mmmm")</f>
        <v>January</v>
      </c>
      <c r="V4098" s="12">
        <f>YEAR(Table1[[#This Row],[Date Created Conversion (Launched at)]])</f>
        <v>2017</v>
      </c>
    </row>
    <row r="4099" spans="1:22" ht="43" x14ac:dyDescent="0.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 s="8">
        <v>1454284500</v>
      </c>
      <c r="J4099" s="8">
        <v>1449431237</v>
      </c>
      <c r="K4099" t="b">
        <v>0</v>
      </c>
      <c r="L4099">
        <v>0</v>
      </c>
      <c r="M4099" t="b">
        <v>0</v>
      </c>
      <c r="N4099" s="5" t="e">
        <f>Table1[[#This Row],[pledged]]/Table1[[#This Row],[backers_count]]</f>
        <v>#DIV/0!</v>
      </c>
      <c r="O4099" s="1">
        <f t="shared" ref="O4099:O4115" si="194">ROUND(($E4099/$D4099)*100,0)</f>
        <v>0</v>
      </c>
      <c r="P4099" s="5" t="s">
        <v>8270</v>
      </c>
      <c r="Q4099" s="1" t="s">
        <v>8318</v>
      </c>
      <c r="R4099" s="1" t="s">
        <v>8319</v>
      </c>
      <c r="S4099" s="9">
        <f t="shared" si="192"/>
        <v>42344.824502314819</v>
      </c>
      <c r="T4099" s="11">
        <f t="shared" si="193"/>
        <v>42400.996527777781</v>
      </c>
      <c r="U4099" s="12" t="str">
        <f>TEXT(Table1[[#This Row],[Date Created Conversion (Launched at)]],"mmmm")</f>
        <v>December</v>
      </c>
      <c r="V4099" s="12">
        <f>YEAR(Table1[[#This Row],[Date Created Conversion (Launched at)]])</f>
        <v>2015</v>
      </c>
    </row>
    <row r="4100" spans="1:22" ht="43" x14ac:dyDescent="0.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 s="8">
        <v>1465060797</v>
      </c>
      <c r="J4100" s="8">
        <v>1462468797</v>
      </c>
      <c r="K4100" t="b">
        <v>0</v>
      </c>
      <c r="L4100">
        <v>0</v>
      </c>
      <c r="M4100" t="b">
        <v>0</v>
      </c>
      <c r="N4100" s="5" t="e">
        <f>Table1[[#This Row],[pledged]]/Table1[[#This Row],[backers_count]]</f>
        <v>#DIV/0!</v>
      </c>
      <c r="O4100" s="1">
        <f t="shared" si="194"/>
        <v>0</v>
      </c>
      <c r="P4100" s="5" t="s">
        <v>8270</v>
      </c>
      <c r="Q4100" s="1" t="s">
        <v>8318</v>
      </c>
      <c r="R4100" s="1" t="s">
        <v>8319</v>
      </c>
      <c r="S4100" s="9">
        <f t="shared" si="192"/>
        <v>42495.722187499996</v>
      </c>
      <c r="T4100" s="11">
        <f t="shared" si="193"/>
        <v>42525.722187499996</v>
      </c>
      <c r="U4100" s="12" t="str">
        <f>TEXT(Table1[[#This Row],[Date Created Conversion (Launched at)]],"mmmm")</f>
        <v>May</v>
      </c>
      <c r="V4100" s="12">
        <f>YEAR(Table1[[#This Row],[Date Created Conversion (Launched at)]])</f>
        <v>2016</v>
      </c>
    </row>
    <row r="4101" spans="1:22" ht="43" x14ac:dyDescent="0.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 s="8">
        <v>1472847873</v>
      </c>
      <c r="J4101" s="8">
        <v>1468959873</v>
      </c>
      <c r="K4101" t="b">
        <v>0</v>
      </c>
      <c r="L4101">
        <v>1</v>
      </c>
      <c r="M4101" t="b">
        <v>0</v>
      </c>
      <c r="N4101" s="5">
        <f>Table1[[#This Row],[pledged]]/Table1[[#This Row],[backers_count]]</f>
        <v>50</v>
      </c>
      <c r="O4101" s="1">
        <f t="shared" si="194"/>
        <v>1</v>
      </c>
      <c r="P4101" s="5" t="s">
        <v>8270</v>
      </c>
      <c r="Q4101" s="1" t="s">
        <v>8318</v>
      </c>
      <c r="R4101" s="1" t="s">
        <v>8319</v>
      </c>
      <c r="S4101" s="9">
        <f t="shared" si="192"/>
        <v>42570.850381944445</v>
      </c>
      <c r="T4101" s="11">
        <f t="shared" si="193"/>
        <v>42615.850381944445</v>
      </c>
      <c r="U4101" s="12" t="str">
        <f>TEXT(Table1[[#This Row],[Date Created Conversion (Launched at)]],"mmmm")</f>
        <v>July</v>
      </c>
      <c r="V4101" s="12">
        <f>YEAR(Table1[[#This Row],[Date Created Conversion (Launched at)]])</f>
        <v>2016</v>
      </c>
    </row>
    <row r="4102" spans="1:22" ht="28.7" x14ac:dyDescent="0.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 s="8">
        <v>1414205990</v>
      </c>
      <c r="J4102" s="8">
        <v>1413341990</v>
      </c>
      <c r="K4102" t="b">
        <v>0</v>
      </c>
      <c r="L4102">
        <v>0</v>
      </c>
      <c r="M4102" t="b">
        <v>0</v>
      </c>
      <c r="N4102" s="5" t="e">
        <f>Table1[[#This Row],[pledged]]/Table1[[#This Row],[backers_count]]</f>
        <v>#DIV/0!</v>
      </c>
      <c r="O4102" s="1">
        <f t="shared" si="194"/>
        <v>0</v>
      </c>
      <c r="P4102" s="5" t="s">
        <v>8270</v>
      </c>
      <c r="Q4102" s="1" t="s">
        <v>8318</v>
      </c>
      <c r="R4102" s="1" t="s">
        <v>8319</v>
      </c>
      <c r="S4102" s="9">
        <f t="shared" si="192"/>
        <v>41927.124884259261</v>
      </c>
      <c r="T4102" s="11">
        <f t="shared" si="193"/>
        <v>41937.124884259261</v>
      </c>
      <c r="U4102" s="12" t="str">
        <f>TEXT(Table1[[#This Row],[Date Created Conversion (Launched at)]],"mmmm")</f>
        <v>October</v>
      </c>
      <c r="V4102" s="12">
        <f>YEAR(Table1[[#This Row],[Date Created Conversion (Launched at)]])</f>
        <v>2014</v>
      </c>
    </row>
    <row r="4103" spans="1:22" ht="43" x14ac:dyDescent="0.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 s="8">
        <v>1485380482</v>
      </c>
      <c r="J4103" s="8">
        <v>1482788482</v>
      </c>
      <c r="K4103" t="b">
        <v>0</v>
      </c>
      <c r="L4103">
        <v>0</v>
      </c>
      <c r="M4103" t="b">
        <v>0</v>
      </c>
      <c r="N4103" s="5" t="e">
        <f>Table1[[#This Row],[pledged]]/Table1[[#This Row],[backers_count]]</f>
        <v>#DIV/0!</v>
      </c>
      <c r="O4103" s="1">
        <f t="shared" si="194"/>
        <v>0</v>
      </c>
      <c r="P4103" s="5" t="s">
        <v>8270</v>
      </c>
      <c r="Q4103" s="1" t="s">
        <v>8318</v>
      </c>
      <c r="R4103" s="1" t="s">
        <v>8319</v>
      </c>
      <c r="S4103" s="9">
        <f t="shared" si="192"/>
        <v>42730.903726851851</v>
      </c>
      <c r="T4103" s="11">
        <f t="shared" si="193"/>
        <v>42760.903726851851</v>
      </c>
      <c r="U4103" s="12" t="str">
        <f>TEXT(Table1[[#This Row],[Date Created Conversion (Launched at)]],"mmmm")</f>
        <v>December</v>
      </c>
      <c r="V4103" s="12">
        <f>YEAR(Table1[[#This Row],[Date Created Conversion (Launched at)]])</f>
        <v>2016</v>
      </c>
    </row>
    <row r="4104" spans="1:22" ht="43" x14ac:dyDescent="0.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 s="8">
        <v>1463343673</v>
      </c>
      <c r="J4104" s="8">
        <v>1460751673</v>
      </c>
      <c r="K4104" t="b">
        <v>0</v>
      </c>
      <c r="L4104">
        <v>6</v>
      </c>
      <c r="M4104" t="b">
        <v>0</v>
      </c>
      <c r="N4104" s="5">
        <f>Table1[[#This Row],[pledged]]/Table1[[#This Row],[backers_count]]</f>
        <v>22.833333333333332</v>
      </c>
      <c r="O4104" s="1">
        <f t="shared" si="194"/>
        <v>27</v>
      </c>
      <c r="P4104" s="5" t="s">
        <v>8270</v>
      </c>
      <c r="Q4104" s="1" t="s">
        <v>8318</v>
      </c>
      <c r="R4104" s="1" t="s">
        <v>8319</v>
      </c>
      <c r="S4104" s="9">
        <f t="shared" si="192"/>
        <v>42475.848067129627</v>
      </c>
      <c r="T4104" s="11">
        <f t="shared" si="193"/>
        <v>42505.848067129627</v>
      </c>
      <c r="U4104" s="12" t="str">
        <f>TEXT(Table1[[#This Row],[Date Created Conversion (Launched at)]],"mmmm")</f>
        <v>April</v>
      </c>
      <c r="V4104" s="12">
        <f>YEAR(Table1[[#This Row],[Date Created Conversion (Launched at)]])</f>
        <v>2016</v>
      </c>
    </row>
    <row r="4105" spans="1:22" ht="43" x14ac:dyDescent="0.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 s="8">
        <v>1440613920</v>
      </c>
      <c r="J4105" s="8">
        <v>1435953566</v>
      </c>
      <c r="K4105" t="b">
        <v>0</v>
      </c>
      <c r="L4105">
        <v>6</v>
      </c>
      <c r="M4105" t="b">
        <v>0</v>
      </c>
      <c r="N4105" s="5">
        <f>Table1[[#This Row],[pledged]]/Table1[[#This Row],[backers_count]]</f>
        <v>16.666666666666668</v>
      </c>
      <c r="O4105" s="1">
        <f t="shared" si="194"/>
        <v>10</v>
      </c>
      <c r="P4105" s="5" t="s">
        <v>8270</v>
      </c>
      <c r="Q4105" s="1" t="s">
        <v>8318</v>
      </c>
      <c r="R4105" s="1" t="s">
        <v>8319</v>
      </c>
      <c r="S4105" s="9">
        <f t="shared" si="192"/>
        <v>42188.83293981482</v>
      </c>
      <c r="T4105" s="11">
        <f t="shared" si="193"/>
        <v>42242.772222222222</v>
      </c>
      <c r="U4105" s="12" t="str">
        <f>TEXT(Table1[[#This Row],[Date Created Conversion (Launched at)]],"mmmm")</f>
        <v>July</v>
      </c>
      <c r="V4105" s="12">
        <f>YEAR(Table1[[#This Row],[Date Created Conversion (Launched at)]])</f>
        <v>2015</v>
      </c>
    </row>
    <row r="4106" spans="1:22" ht="43" x14ac:dyDescent="0.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 s="8">
        <v>1477550434</v>
      </c>
      <c r="J4106" s="8">
        <v>1474958434</v>
      </c>
      <c r="K4106" t="b">
        <v>0</v>
      </c>
      <c r="L4106">
        <v>14</v>
      </c>
      <c r="M4106" t="b">
        <v>0</v>
      </c>
      <c r="N4106" s="5">
        <f>Table1[[#This Row],[pledged]]/Table1[[#This Row],[backers_count]]</f>
        <v>45.785714285714285</v>
      </c>
      <c r="O4106" s="1">
        <f t="shared" si="194"/>
        <v>21</v>
      </c>
      <c r="P4106" s="5" t="s">
        <v>8270</v>
      </c>
      <c r="Q4106" s="1" t="s">
        <v>8318</v>
      </c>
      <c r="R4106" s="1" t="s">
        <v>8319</v>
      </c>
      <c r="S4106" s="9">
        <f t="shared" si="192"/>
        <v>42640.278171296297</v>
      </c>
      <c r="T4106" s="11">
        <f t="shared" si="193"/>
        <v>42670.278171296297</v>
      </c>
      <c r="U4106" s="12" t="str">
        <f>TEXT(Table1[[#This Row],[Date Created Conversion (Launched at)]],"mmmm")</f>
        <v>September</v>
      </c>
      <c r="V4106" s="12">
        <f>YEAR(Table1[[#This Row],[Date Created Conversion (Launched at)]])</f>
        <v>2016</v>
      </c>
    </row>
    <row r="4107" spans="1:22" ht="43" x14ac:dyDescent="0.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 s="8">
        <v>1482711309</v>
      </c>
      <c r="J4107" s="8">
        <v>1479860109</v>
      </c>
      <c r="K4107" t="b">
        <v>0</v>
      </c>
      <c r="L4107">
        <v>6</v>
      </c>
      <c r="M4107" t="b">
        <v>0</v>
      </c>
      <c r="N4107" s="5">
        <f>Table1[[#This Row],[pledged]]/Table1[[#This Row],[backers_count]]</f>
        <v>383.33333333333331</v>
      </c>
      <c r="O4107" s="1">
        <f t="shared" si="194"/>
        <v>7</v>
      </c>
      <c r="P4107" s="5" t="s">
        <v>8270</v>
      </c>
      <c r="Q4107" s="1" t="s">
        <v>8318</v>
      </c>
      <c r="R4107" s="1" t="s">
        <v>8319</v>
      </c>
      <c r="S4107" s="9">
        <f t="shared" si="192"/>
        <v>42697.010520833333</v>
      </c>
      <c r="T4107" s="11">
        <f t="shared" si="193"/>
        <v>42730.010520833333</v>
      </c>
      <c r="U4107" s="12" t="str">
        <f>TEXT(Table1[[#This Row],[Date Created Conversion (Launched at)]],"mmmm")</f>
        <v>November</v>
      </c>
      <c r="V4107" s="12">
        <f>YEAR(Table1[[#This Row],[Date Created Conversion (Launched at)]])</f>
        <v>2016</v>
      </c>
    </row>
    <row r="4108" spans="1:22" ht="43" x14ac:dyDescent="0.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 s="8">
        <v>1427936400</v>
      </c>
      <c r="J4108" s="8">
        <v>1424221866</v>
      </c>
      <c r="K4108" t="b">
        <v>0</v>
      </c>
      <c r="L4108">
        <v>33</v>
      </c>
      <c r="M4108" t="b">
        <v>0</v>
      </c>
      <c r="N4108" s="5">
        <f>Table1[[#This Row],[pledged]]/Table1[[#This Row],[backers_count]]</f>
        <v>106.96969696969697</v>
      </c>
      <c r="O4108" s="1">
        <f t="shared" si="194"/>
        <v>71</v>
      </c>
      <c r="P4108" s="5" t="s">
        <v>8270</v>
      </c>
      <c r="Q4108" s="1" t="s">
        <v>8318</v>
      </c>
      <c r="R4108" s="1" t="s">
        <v>8319</v>
      </c>
      <c r="S4108" s="9">
        <f t="shared" si="192"/>
        <v>42053.049375000002</v>
      </c>
      <c r="T4108" s="11">
        <f t="shared" si="193"/>
        <v>42096.041666666672</v>
      </c>
      <c r="U4108" s="12" t="str">
        <f>TEXT(Table1[[#This Row],[Date Created Conversion (Launched at)]],"mmmm")</f>
        <v>February</v>
      </c>
      <c r="V4108" s="12">
        <f>YEAR(Table1[[#This Row],[Date Created Conversion (Launched at)]])</f>
        <v>2015</v>
      </c>
    </row>
    <row r="4109" spans="1:22" ht="43" x14ac:dyDescent="0.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 s="8">
        <v>1411596001</v>
      </c>
      <c r="J4109" s="8">
        <v>1409608801</v>
      </c>
      <c r="K4109" t="b">
        <v>0</v>
      </c>
      <c r="L4109">
        <v>4</v>
      </c>
      <c r="M4109" t="b">
        <v>0</v>
      </c>
      <c r="N4109" s="5">
        <f>Table1[[#This Row],[pledged]]/Table1[[#This Row],[backers_count]]</f>
        <v>10.25</v>
      </c>
      <c r="O4109" s="1">
        <f t="shared" si="194"/>
        <v>2</v>
      </c>
      <c r="P4109" s="5" t="s">
        <v>8270</v>
      </c>
      <c r="Q4109" s="1" t="s">
        <v>8318</v>
      </c>
      <c r="R4109" s="1" t="s">
        <v>8319</v>
      </c>
      <c r="S4109" s="9">
        <f t="shared" si="192"/>
        <v>41883.916678240741</v>
      </c>
      <c r="T4109" s="11">
        <f t="shared" si="193"/>
        <v>41906.916678240741</v>
      </c>
      <c r="U4109" s="12" t="str">
        <f>TEXT(Table1[[#This Row],[Date Created Conversion (Launched at)]],"mmmm")</f>
        <v>September</v>
      </c>
      <c r="V4109" s="12">
        <f>YEAR(Table1[[#This Row],[Date Created Conversion (Launched at)]])</f>
        <v>2014</v>
      </c>
    </row>
    <row r="4110" spans="1:22" ht="43" x14ac:dyDescent="0.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 s="8">
        <v>1488517200</v>
      </c>
      <c r="J4110" s="8">
        <v>1485909937</v>
      </c>
      <c r="K4110" t="b">
        <v>0</v>
      </c>
      <c r="L4110">
        <v>1</v>
      </c>
      <c r="M4110" t="b">
        <v>0</v>
      </c>
      <c r="N4110" s="5">
        <f>Table1[[#This Row],[pledged]]/Table1[[#This Row],[backers_count]]</f>
        <v>59</v>
      </c>
      <c r="O4110" s="1">
        <f t="shared" si="194"/>
        <v>2</v>
      </c>
      <c r="P4110" s="5" t="s">
        <v>8270</v>
      </c>
      <c r="Q4110" s="1" t="s">
        <v>8318</v>
      </c>
      <c r="R4110" s="1" t="s">
        <v>8319</v>
      </c>
      <c r="S4110" s="9">
        <f t="shared" si="192"/>
        <v>42767.031678240739</v>
      </c>
      <c r="T4110" s="11">
        <f t="shared" si="193"/>
        <v>42797.208333333328</v>
      </c>
      <c r="U4110" s="12" t="str">
        <f>TEXT(Table1[[#This Row],[Date Created Conversion (Launched at)]],"mmmm")</f>
        <v>February</v>
      </c>
      <c r="V4110" s="12">
        <f>YEAR(Table1[[#This Row],[Date Created Conversion (Launched at)]])</f>
        <v>2017</v>
      </c>
    </row>
    <row r="4111" spans="1:22" ht="43" x14ac:dyDescent="0.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 s="8">
        <v>1448805404</v>
      </c>
      <c r="J4111" s="8">
        <v>1446209804</v>
      </c>
      <c r="K4111" t="b">
        <v>0</v>
      </c>
      <c r="L4111">
        <v>0</v>
      </c>
      <c r="M4111" t="b">
        <v>0</v>
      </c>
      <c r="N4111" s="5" t="e">
        <f>Table1[[#This Row],[pledged]]/Table1[[#This Row],[backers_count]]</f>
        <v>#DIV/0!</v>
      </c>
      <c r="O4111" s="1">
        <f t="shared" si="194"/>
        <v>0</v>
      </c>
      <c r="P4111" s="5" t="s">
        <v>8270</v>
      </c>
      <c r="Q4111" s="1" t="s">
        <v>8318</v>
      </c>
      <c r="R4111" s="1" t="s">
        <v>8319</v>
      </c>
      <c r="S4111" s="9">
        <f t="shared" si="192"/>
        <v>42307.539398148147</v>
      </c>
      <c r="T4111" s="11">
        <f t="shared" si="193"/>
        <v>42337.581064814818</v>
      </c>
      <c r="U4111" s="12" t="str">
        <f>TEXT(Table1[[#This Row],[Date Created Conversion (Launched at)]],"mmmm")</f>
        <v>October</v>
      </c>
      <c r="V4111" s="12">
        <f>YEAR(Table1[[#This Row],[Date Created Conversion (Launched at)]])</f>
        <v>2015</v>
      </c>
    </row>
    <row r="4112" spans="1:22" ht="43" x14ac:dyDescent="0.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 s="8">
        <v>1469113351</v>
      </c>
      <c r="J4112" s="8">
        <v>1463929351</v>
      </c>
      <c r="K4112" t="b">
        <v>0</v>
      </c>
      <c r="L4112">
        <v>6</v>
      </c>
      <c r="M4112" t="b">
        <v>0</v>
      </c>
      <c r="N4112" s="5">
        <f>Table1[[#This Row],[pledged]]/Table1[[#This Row],[backers_count]]</f>
        <v>14.333333333333334</v>
      </c>
      <c r="O4112" s="1">
        <f t="shared" si="194"/>
        <v>29</v>
      </c>
      <c r="P4112" s="5" t="s">
        <v>8270</v>
      </c>
      <c r="Q4112" s="1" t="s">
        <v>8318</v>
      </c>
      <c r="R4112" s="1" t="s">
        <v>8319</v>
      </c>
      <c r="S4112" s="9">
        <f t="shared" si="192"/>
        <v>42512.626747685186</v>
      </c>
      <c r="T4112" s="11">
        <f t="shared" si="193"/>
        <v>42572.626747685186</v>
      </c>
      <c r="U4112" s="12" t="str">
        <f>TEXT(Table1[[#This Row],[Date Created Conversion (Launched at)]],"mmmm")</f>
        <v>May</v>
      </c>
      <c r="V4112" s="12">
        <f>YEAR(Table1[[#This Row],[Date Created Conversion (Launched at)]])</f>
        <v>2016</v>
      </c>
    </row>
    <row r="4113" spans="1:22" ht="43" x14ac:dyDescent="0.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 s="8">
        <v>1424747740</v>
      </c>
      <c r="J4113" s="8">
        <v>1422155740</v>
      </c>
      <c r="K4113" t="b">
        <v>0</v>
      </c>
      <c r="L4113">
        <v>6</v>
      </c>
      <c r="M4113" t="b">
        <v>0</v>
      </c>
      <c r="N4113" s="5">
        <f>Table1[[#This Row],[pledged]]/Table1[[#This Row],[backers_count]]</f>
        <v>15.666666666666666</v>
      </c>
      <c r="O4113" s="1">
        <f t="shared" si="194"/>
        <v>3</v>
      </c>
      <c r="P4113" s="5" t="s">
        <v>8270</v>
      </c>
      <c r="Q4113" s="1" t="s">
        <v>8318</v>
      </c>
      <c r="R4113" s="1" t="s">
        <v>8319</v>
      </c>
      <c r="S4113" s="9">
        <f t="shared" si="192"/>
        <v>42029.135879629626</v>
      </c>
      <c r="T4113" s="11">
        <f t="shared" si="193"/>
        <v>42059.135879629626</v>
      </c>
      <c r="U4113" s="12" t="str">
        <f>TEXT(Table1[[#This Row],[Date Created Conversion (Launched at)]],"mmmm")</f>
        <v>January</v>
      </c>
      <c r="V4113" s="12">
        <f>YEAR(Table1[[#This Row],[Date Created Conversion (Launched at)]])</f>
        <v>2015</v>
      </c>
    </row>
    <row r="4114" spans="1:22" ht="43" x14ac:dyDescent="0.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 s="8">
        <v>1456617600</v>
      </c>
      <c r="J4114" s="8">
        <v>1454280186</v>
      </c>
      <c r="K4114" t="b">
        <v>0</v>
      </c>
      <c r="L4114">
        <v>1</v>
      </c>
      <c r="M4114" t="b">
        <v>0</v>
      </c>
      <c r="N4114" s="5">
        <f>Table1[[#This Row],[pledged]]/Table1[[#This Row],[backers_count]]</f>
        <v>1</v>
      </c>
      <c r="O4114" s="1">
        <f t="shared" si="194"/>
        <v>0</v>
      </c>
      <c r="P4114" s="5" t="s">
        <v>8270</v>
      </c>
      <c r="Q4114" s="1" t="s">
        <v>8318</v>
      </c>
      <c r="R4114" s="1" t="s">
        <v>8319</v>
      </c>
      <c r="S4114" s="9">
        <f t="shared" si="192"/>
        <v>42400.946597222224</v>
      </c>
      <c r="T4114" s="11">
        <f t="shared" si="193"/>
        <v>42428</v>
      </c>
      <c r="U4114" s="12" t="str">
        <f>TEXT(Table1[[#This Row],[Date Created Conversion (Launched at)]],"mmmm")</f>
        <v>January</v>
      </c>
      <c r="V4114" s="12">
        <f>YEAR(Table1[[#This Row],[Date Created Conversion (Launched at)]])</f>
        <v>2016</v>
      </c>
    </row>
    <row r="4115" spans="1:22" ht="43" x14ac:dyDescent="0.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 s="8">
        <v>1452234840</v>
      </c>
      <c r="J4115" s="8">
        <v>1450619123</v>
      </c>
      <c r="K4115" t="b">
        <v>0</v>
      </c>
      <c r="L4115">
        <v>3</v>
      </c>
      <c r="M4115" t="b">
        <v>0</v>
      </c>
      <c r="N4115" s="5">
        <f>Table1[[#This Row],[pledged]]/Table1[[#This Row],[backers_count]]</f>
        <v>1</v>
      </c>
      <c r="O4115" s="1">
        <f t="shared" si="194"/>
        <v>0</v>
      </c>
      <c r="P4115" s="5" t="s">
        <v>8270</v>
      </c>
      <c r="Q4115" s="1" t="s">
        <v>8318</v>
      </c>
      <c r="R4115" s="1" t="s">
        <v>8319</v>
      </c>
      <c r="S4115" s="9">
        <f t="shared" si="192"/>
        <v>42358.573182870372</v>
      </c>
      <c r="T4115" s="11">
        <f t="shared" si="193"/>
        <v>42377.273611111115</v>
      </c>
      <c r="U4115" s="12" t="str">
        <f>TEXT(Table1[[#This Row],[Date Created Conversion (Launched at)]],"mmmm")</f>
        <v>December</v>
      </c>
      <c r="V4115" s="12">
        <f>YEAR(Table1[[#This Row],[Date Created Conversion (Launched at)]])</f>
        <v>2015</v>
      </c>
    </row>
  </sheetData>
  <conditionalFormatting sqref="F1">
    <cfRule type="expression" dxfId="20" priority="7">
      <formula>IF(F2,"successful",IF(F2,"canceled",IF(F2,"Failed",FALSE())))</formula>
    </cfRule>
  </conditionalFormatting>
  <conditionalFormatting sqref="F2:F4115">
    <cfRule type="containsText" dxfId="19" priority="5" operator="containsText" text="failed">
      <formula>NOT(ISERROR(SEARCH("failed",F2)))</formula>
    </cfRule>
    <cfRule type="containsText" dxfId="18" priority="6" operator="containsText" text="successful">
      <formula>NOT(ISERROR(SEARCH("successful",F2)))</formula>
    </cfRule>
  </conditionalFormatting>
  <conditionalFormatting sqref="F2:F4115">
    <cfRule type="containsText" dxfId="17" priority="3" operator="containsText" text="live">
      <formula>NOT(ISERROR(SEARCH("live",F2)))</formula>
    </cfRule>
    <cfRule type="containsText" dxfId="16" priority="4" operator="containsText" text="canceled">
      <formula>NOT(ISERROR(SEARCH("canceled",F2)))</formula>
    </cfRule>
  </conditionalFormatting>
  <conditionalFormatting sqref="O1:O4115 Q1:R4115">
    <cfRule type="colorScale" priority="9">
      <colorScale>
        <cfvo type="min"/>
        <cfvo type="num" val="100"/>
        <cfvo type="num" val="200"/>
        <color rgb="FFFD9691"/>
        <color theme="9" tint="0.59999389629810485"/>
        <color theme="4" tint="-0.249977111117893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Sheet13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 Vaithilingam</cp:lastModifiedBy>
  <dcterms:created xsi:type="dcterms:W3CDTF">2017-04-20T15:17:24Z</dcterms:created>
  <dcterms:modified xsi:type="dcterms:W3CDTF">2020-01-31T22:14:46Z</dcterms:modified>
</cp:coreProperties>
</file>