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0" yWindow="0" windowWidth="15480" windowHeight="9525" tabRatio="762" firstSheet="19" activeTab="19"/>
  </bookViews>
  <sheets>
    <sheet name="BGTA" sheetId="160" r:id="rId1"/>
    <sheet name="DATOS" sheetId="4" r:id="rId2"/>
    <sheet name="MODELO PROPUESTO" sheetId="5" r:id="rId3"/>
    <sheet name="Sabado 01 de Febrero" sheetId="161" r:id="rId4"/>
    <sheet name="Lunes 03 Febrero" sheetId="162" r:id="rId5"/>
    <sheet name="Martes 04 de Febrero (4)" sheetId="166" r:id="rId6"/>
    <sheet name="Miercoles 05 de Febrero (3)" sheetId="169" r:id="rId7"/>
    <sheet name="Jueves 06 de Febrero " sheetId="172" r:id="rId8"/>
    <sheet name="Sabado 08 de Febrero (2)" sheetId="174" r:id="rId9"/>
    <sheet name="Lunes 10 de Febrero (3)" sheetId="177" r:id="rId10"/>
    <sheet name="Martes 11 de Febrero" sheetId="178" r:id="rId11"/>
    <sheet name="Martes 11 de Febrero (3)" sheetId="180" r:id="rId12"/>
    <sheet name="Miercoles 12 de Febrero (2)" sheetId="182" r:id="rId13"/>
    <sheet name="Jueves 13 de Febrero " sheetId="184" r:id="rId14"/>
    <sheet name="Viernes 14 de Febrero (3)" sheetId="187" r:id="rId15"/>
    <sheet name="Sabado 15 de Febrero " sheetId="195" r:id="rId16"/>
    <sheet name="Lunes 17 de Febrero " sheetId="191" r:id="rId17"/>
    <sheet name="Martes 18 de Febrero (4)" sheetId="200" r:id="rId18"/>
    <sheet name="BGTA  Martes 18 Marzo" sheetId="197" r:id="rId19"/>
    <sheet name="Miercoles 19 de Febrero (2)" sheetId="205" r:id="rId20"/>
    <sheet name="BGTA  Miercoles 19 Marzo " sheetId="202" r:id="rId21"/>
  </sheets>
  <definedNames>
    <definedName name="_xlnm.Print_Area" localSheetId="18">#REF!</definedName>
    <definedName name="_xlnm.Print_Area" localSheetId="20">#REF!</definedName>
    <definedName name="_xlnm.Print_Area" localSheetId="7">'Jueves 06 de Febrero '!$A$1:$T$50</definedName>
    <definedName name="_xlnm.Print_Area" localSheetId="13">'Jueves 13 de Febrero '!$A$1:$T$50</definedName>
    <definedName name="_xlnm.Print_Area" localSheetId="4">'Lunes 03 Febrero'!$A$1:$T$50</definedName>
    <definedName name="_xlnm.Print_Area" localSheetId="9">'Lunes 10 de Febrero (3)'!$A$1:$T$50</definedName>
    <definedName name="_xlnm.Print_Area" localSheetId="16">'Lunes 17 de Febrero '!$A$1:$T$50</definedName>
    <definedName name="_xlnm.Print_Area" localSheetId="5">'Martes 04 de Febrero (4)'!$A$1:$T$50</definedName>
    <definedName name="_xlnm.Print_Area" localSheetId="10">'Martes 11 de Febrero'!$A$1:$T$50</definedName>
    <definedName name="_xlnm.Print_Area" localSheetId="11">'Martes 11 de Febrero (3)'!$A$1:$T$50</definedName>
    <definedName name="_xlnm.Print_Area" localSheetId="17">'Martes 18 de Febrero (4)'!$A$1:$T$50</definedName>
    <definedName name="_xlnm.Print_Area" localSheetId="6">'Miercoles 05 de Febrero (3)'!$A$1:$T$50</definedName>
    <definedName name="_xlnm.Print_Area" localSheetId="12">'Miercoles 12 de Febrero (2)'!$A$1:$T$50</definedName>
    <definedName name="_xlnm.Print_Area" localSheetId="19">'Miercoles 19 de Febrero (2)'!$A$1:$T$50</definedName>
    <definedName name="_xlnm.Print_Area" localSheetId="2">'MODELO PROPUESTO'!$A$1:$T$50</definedName>
    <definedName name="_xlnm.Print_Area" localSheetId="3">'Sabado 01 de Febrero'!$A$1:$T$50</definedName>
    <definedName name="_xlnm.Print_Area" localSheetId="8">'Sabado 08 de Febrero (2)'!$A$1:$T$50</definedName>
    <definedName name="_xlnm.Print_Area" localSheetId="15">'Sabado 15 de Febrero '!$A$1:$T$50</definedName>
    <definedName name="_xlnm.Print_Area" localSheetId="14">'Viernes 14 de Febrero (3)'!$A$1:$T$50</definedName>
    <definedName name="_xlnm.Print_Area">#REF!</definedName>
    <definedName name="_xlnm.Print_Titles" localSheetId="7">'Jueves 06 de Febrero '!$1:$9</definedName>
    <definedName name="_xlnm.Print_Titles" localSheetId="13">'Jueves 13 de Febrero '!$1:$9</definedName>
    <definedName name="_xlnm.Print_Titles" localSheetId="4">'Lunes 03 Febrero'!$1:$9</definedName>
    <definedName name="_xlnm.Print_Titles" localSheetId="9">'Lunes 10 de Febrero (3)'!$1:$9</definedName>
    <definedName name="_xlnm.Print_Titles" localSheetId="16">'Lunes 17 de Febrero '!$1:$9</definedName>
    <definedName name="_xlnm.Print_Titles" localSheetId="5">'Martes 04 de Febrero (4)'!$1:$9</definedName>
    <definedName name="_xlnm.Print_Titles" localSheetId="10">'Martes 11 de Febrero'!$1:$9</definedName>
    <definedName name="_xlnm.Print_Titles" localSheetId="11">'Martes 11 de Febrero (3)'!$1:$9</definedName>
    <definedName name="_xlnm.Print_Titles" localSheetId="17">'Martes 18 de Febrero (4)'!$1:$9</definedName>
    <definedName name="_xlnm.Print_Titles" localSheetId="6">'Miercoles 05 de Febrero (3)'!$1:$9</definedName>
    <definedName name="_xlnm.Print_Titles" localSheetId="12">'Miercoles 12 de Febrero (2)'!$1:$9</definedName>
    <definedName name="_xlnm.Print_Titles" localSheetId="19">'Miercoles 19 de Febrero (2)'!$1:$9</definedName>
    <definedName name="_xlnm.Print_Titles" localSheetId="2">'MODELO PROPUESTO'!$1:$9</definedName>
    <definedName name="_xlnm.Print_Titles" localSheetId="3">'Sabado 01 de Febrero'!$1:$9</definedName>
    <definedName name="_xlnm.Print_Titles" localSheetId="8">'Sabado 08 de Febrero (2)'!$1:$9</definedName>
    <definedName name="_xlnm.Print_Titles" localSheetId="15">'Sabado 15 de Febrero '!$1:$9</definedName>
    <definedName name="_xlnm.Print_Titles" localSheetId="14">'Viernes 14 de Febrero (3)'!$1:$9</definedName>
    <definedName name="_xlnm.Print_Titles">#N/A</definedName>
  </definedNames>
  <calcPr calcId="145621"/>
</workbook>
</file>

<file path=xl/calcChain.xml><?xml version="1.0" encoding="utf-8"?>
<calcChain xmlns="http://schemas.openxmlformats.org/spreadsheetml/2006/main">
  <c r="M30" i="205" l="1"/>
  <c r="J30" i="205"/>
  <c r="M29" i="205"/>
  <c r="J29" i="205"/>
  <c r="M28" i="205"/>
  <c r="J28" i="205"/>
  <c r="M27" i="205"/>
  <c r="J27" i="205"/>
  <c r="M26" i="205"/>
  <c r="J26" i="205"/>
  <c r="M25" i="205"/>
  <c r="J25" i="205"/>
  <c r="S18" i="205"/>
  <c r="S19" i="205"/>
  <c r="P24" i="205"/>
  <c r="M24" i="205"/>
  <c r="J24" i="205"/>
  <c r="P23" i="205"/>
  <c r="M23" i="205"/>
  <c r="J23" i="205"/>
  <c r="P22" i="205"/>
  <c r="O22" i="205"/>
  <c r="M22" i="205"/>
  <c r="J22" i="205"/>
  <c r="P21" i="205"/>
  <c r="M21" i="205"/>
  <c r="J21" i="205"/>
  <c r="P20" i="205"/>
  <c r="M20" i="205"/>
  <c r="J20" i="205"/>
  <c r="M19" i="205"/>
  <c r="J19" i="205"/>
  <c r="L50" i="205"/>
  <c r="K50" i="205"/>
  <c r="P49" i="205"/>
  <c r="S49" i="205" s="1"/>
  <c r="M49" i="205"/>
  <c r="J49" i="205"/>
  <c r="D49" i="205"/>
  <c r="P48" i="205"/>
  <c r="S48" i="205" s="1"/>
  <c r="M48" i="205"/>
  <c r="J48" i="205"/>
  <c r="D48" i="205"/>
  <c r="P47" i="205"/>
  <c r="S47" i="205" s="1"/>
  <c r="M47" i="205"/>
  <c r="J47" i="205"/>
  <c r="D47" i="205"/>
  <c r="P46" i="205"/>
  <c r="S46" i="205" s="1"/>
  <c r="M46" i="205"/>
  <c r="J46" i="205"/>
  <c r="D46" i="205"/>
  <c r="P45" i="205"/>
  <c r="S45" i="205" s="1"/>
  <c r="M45" i="205"/>
  <c r="J45" i="205"/>
  <c r="D45" i="205"/>
  <c r="P44" i="205"/>
  <c r="S44" i="205" s="1"/>
  <c r="M44" i="205"/>
  <c r="J44" i="205"/>
  <c r="D44" i="205"/>
  <c r="P43" i="205"/>
  <c r="S43" i="205" s="1"/>
  <c r="M43" i="205"/>
  <c r="J43" i="205"/>
  <c r="D43" i="205"/>
  <c r="P42" i="205"/>
  <c r="S42" i="205" s="1"/>
  <c r="M42" i="205"/>
  <c r="J42" i="205"/>
  <c r="D42" i="205"/>
  <c r="P41" i="205"/>
  <c r="S41" i="205" s="1"/>
  <c r="M41" i="205"/>
  <c r="J41" i="205"/>
  <c r="D41" i="205"/>
  <c r="P40" i="205"/>
  <c r="S40" i="205" s="1"/>
  <c r="M40" i="205"/>
  <c r="J40" i="205"/>
  <c r="D40" i="205"/>
  <c r="P39" i="205"/>
  <c r="S39" i="205" s="1"/>
  <c r="M39" i="205"/>
  <c r="J39" i="205"/>
  <c r="D39" i="205"/>
  <c r="P38" i="205"/>
  <c r="S38" i="205" s="1"/>
  <c r="M38" i="205"/>
  <c r="J38" i="205"/>
  <c r="D38" i="205"/>
  <c r="P37" i="205"/>
  <c r="S37" i="205" s="1"/>
  <c r="M37" i="205"/>
  <c r="J37" i="205"/>
  <c r="D37" i="205"/>
  <c r="P36" i="205"/>
  <c r="S36" i="205" s="1"/>
  <c r="M36" i="205"/>
  <c r="J36" i="205"/>
  <c r="D36" i="205"/>
  <c r="P35" i="205"/>
  <c r="S35" i="205" s="1"/>
  <c r="M35" i="205"/>
  <c r="J35" i="205"/>
  <c r="D35" i="205"/>
  <c r="P34" i="205"/>
  <c r="S34" i="205" s="1"/>
  <c r="M34" i="205"/>
  <c r="J34" i="205"/>
  <c r="D34" i="205"/>
  <c r="P33" i="205"/>
  <c r="S33" i="205" s="1"/>
  <c r="M33" i="205"/>
  <c r="J33" i="205"/>
  <c r="D33" i="205"/>
  <c r="P32" i="205"/>
  <c r="S32" i="205" s="1"/>
  <c r="M32" i="205"/>
  <c r="J32" i="205"/>
  <c r="D32" i="205"/>
  <c r="P31" i="205"/>
  <c r="S31" i="205" s="1"/>
  <c r="M31" i="205"/>
  <c r="J31" i="205"/>
  <c r="D31" i="205"/>
  <c r="P30" i="205"/>
  <c r="S30" i="205" s="1"/>
  <c r="D30" i="205"/>
  <c r="P29" i="205"/>
  <c r="S29" i="205" s="1"/>
  <c r="D29" i="205"/>
  <c r="P28" i="205"/>
  <c r="S28" i="205" s="1"/>
  <c r="D28" i="205"/>
  <c r="P27" i="205"/>
  <c r="S27" i="205" s="1"/>
  <c r="D27" i="205"/>
  <c r="P26" i="205"/>
  <c r="S26" i="205" s="1"/>
  <c r="D26" i="205"/>
  <c r="P25" i="205"/>
  <c r="S25" i="205" s="1"/>
  <c r="D25" i="205"/>
  <c r="D24" i="205"/>
  <c r="D23" i="205"/>
  <c r="D22" i="205"/>
  <c r="D21" i="205"/>
  <c r="D20" i="205"/>
  <c r="P19" i="205"/>
  <c r="D19" i="205"/>
  <c r="P18" i="205"/>
  <c r="M18" i="205"/>
  <c r="D18" i="205"/>
  <c r="P17" i="205"/>
  <c r="S17" i="205" s="1"/>
  <c r="M17" i="205"/>
  <c r="D17" i="205"/>
  <c r="S16" i="205"/>
  <c r="P16" i="205"/>
  <c r="M16" i="205"/>
  <c r="D16" i="205"/>
  <c r="P15" i="205"/>
  <c r="M15" i="205"/>
  <c r="J15" i="205"/>
  <c r="D15" i="205"/>
  <c r="T14" i="205"/>
  <c r="R15" i="205" s="1"/>
  <c r="Q14" i="205"/>
  <c r="P14" i="205"/>
  <c r="M14" i="205"/>
  <c r="J14" i="205"/>
  <c r="E14" i="205"/>
  <c r="C14" i="205" s="1"/>
  <c r="D14" i="205"/>
  <c r="P13" i="205"/>
  <c r="M13" i="205"/>
  <c r="D13" i="205"/>
  <c r="P12" i="205"/>
  <c r="M12" i="205"/>
  <c r="D12" i="205"/>
  <c r="P11" i="205"/>
  <c r="M11" i="205"/>
  <c r="D11" i="205"/>
  <c r="R10" i="205"/>
  <c r="T10" i="205" s="1"/>
  <c r="R11" i="205" s="1"/>
  <c r="P10" i="205"/>
  <c r="P50" i="205" s="1"/>
  <c r="M10" i="205"/>
  <c r="D10" i="205"/>
  <c r="T11" i="205" l="1"/>
  <c r="R12" i="205" s="1"/>
  <c r="Q11" i="205"/>
  <c r="E11" i="205" s="1"/>
  <c r="C11" i="205" s="1"/>
  <c r="T15" i="205"/>
  <c r="R16" i="205" s="1"/>
  <c r="Q15" i="205"/>
  <c r="E15" i="205" s="1"/>
  <c r="C15" i="205" s="1"/>
  <c r="M50" i="205"/>
  <c r="Q10" i="205"/>
  <c r="E10" i="205" s="1"/>
  <c r="C10" i="205" s="1"/>
  <c r="H35" i="202"/>
  <c r="G35" i="202"/>
  <c r="K34" i="202"/>
  <c r="I34" i="202"/>
  <c r="K33" i="202"/>
  <c r="I33" i="202"/>
  <c r="K32" i="202"/>
  <c r="I32" i="202"/>
  <c r="K31" i="202"/>
  <c r="I31" i="202"/>
  <c r="K30" i="202"/>
  <c r="I30" i="202"/>
  <c r="K29" i="202"/>
  <c r="I29" i="202"/>
  <c r="K28" i="202"/>
  <c r="I28" i="202"/>
  <c r="K27" i="202"/>
  <c r="I27" i="202"/>
  <c r="K26" i="202"/>
  <c r="K35" i="202" s="1"/>
  <c r="I26" i="202"/>
  <c r="I35" i="202" s="1"/>
  <c r="I12" i="202"/>
  <c r="H19" i="202"/>
  <c r="G19" i="202"/>
  <c r="K18" i="202"/>
  <c r="I18" i="202"/>
  <c r="K17" i="202"/>
  <c r="I17" i="202"/>
  <c r="K16" i="202"/>
  <c r="I16" i="202"/>
  <c r="K15" i="202"/>
  <c r="I15" i="202"/>
  <c r="K14" i="202"/>
  <c r="I14" i="202"/>
  <c r="K13" i="202"/>
  <c r="I13" i="202"/>
  <c r="K12" i="202"/>
  <c r="K11" i="202"/>
  <c r="I11" i="202"/>
  <c r="K10" i="202"/>
  <c r="I10" i="202"/>
  <c r="T16" i="205" l="1"/>
  <c r="R17" i="205" s="1"/>
  <c r="Q16" i="205"/>
  <c r="E16" i="205" s="1"/>
  <c r="C16" i="205" s="1"/>
  <c r="T12" i="205"/>
  <c r="R13" i="205" s="1"/>
  <c r="Q12" i="205"/>
  <c r="E12" i="205" s="1"/>
  <c r="C12" i="205" s="1"/>
  <c r="I19" i="202"/>
  <c r="K19" i="202"/>
  <c r="T13" i="205" l="1"/>
  <c r="Q13" i="205"/>
  <c r="E13" i="205" s="1"/>
  <c r="C13" i="205" s="1"/>
  <c r="Q17" i="205"/>
  <c r="E17" i="205" s="1"/>
  <c r="C17" i="205" s="1"/>
  <c r="T17" i="205"/>
  <c r="R18" i="205" s="1"/>
  <c r="Q18" i="205" l="1"/>
  <c r="E18" i="205" s="1"/>
  <c r="C18" i="205" s="1"/>
  <c r="T18" i="205"/>
  <c r="R19" i="205" s="1"/>
  <c r="T19" i="205" l="1"/>
  <c r="R20" i="205" s="1"/>
  <c r="Q20" i="205" s="1"/>
  <c r="Q19" i="205"/>
  <c r="E19" i="205" s="1"/>
  <c r="C19" i="205" s="1"/>
  <c r="T20" i="205" l="1"/>
  <c r="R21" i="205" s="1"/>
  <c r="Q21" i="205" s="1"/>
  <c r="E20" i="205"/>
  <c r="C20" i="205" s="1"/>
  <c r="T21" i="205" l="1"/>
  <c r="R22" i="205" s="1"/>
  <c r="Q22" i="205" s="1"/>
  <c r="E21" i="205"/>
  <c r="C21" i="205" s="1"/>
  <c r="T22" i="205" l="1"/>
  <c r="E22" i="205"/>
  <c r="C22" i="205" s="1"/>
  <c r="R23" i="205" l="1"/>
  <c r="Q23" i="205" s="1"/>
  <c r="E23" i="205" s="1"/>
  <c r="C23" i="205" s="1"/>
  <c r="T23" i="205" l="1"/>
  <c r="R24" i="205" s="1"/>
  <c r="Q24" i="205" l="1"/>
  <c r="E24" i="205" s="1"/>
  <c r="C24" i="205" s="1"/>
  <c r="T24" i="205"/>
  <c r="Q25" i="205"/>
  <c r="E25" i="205" s="1"/>
  <c r="C25" i="205" s="1"/>
  <c r="T25" i="205"/>
  <c r="R26" i="205" s="1"/>
  <c r="T26" i="205" l="1"/>
  <c r="R27" i="205" s="1"/>
  <c r="Q26" i="205"/>
  <c r="E26" i="205" s="1"/>
  <c r="C26" i="205" s="1"/>
  <c r="T27" i="205" l="1"/>
  <c r="R28" i="205" s="1"/>
  <c r="Q27" i="205"/>
  <c r="E27" i="205" s="1"/>
  <c r="C27" i="205" s="1"/>
  <c r="T28" i="205" l="1"/>
  <c r="R29" i="205" s="1"/>
  <c r="Q28" i="205"/>
  <c r="E28" i="205" s="1"/>
  <c r="C28" i="205" s="1"/>
  <c r="Q29" i="205" l="1"/>
  <c r="E29" i="205" s="1"/>
  <c r="C29" i="205" s="1"/>
  <c r="T29" i="205"/>
  <c r="R30" i="205" s="1"/>
  <c r="T30" i="205" l="1"/>
  <c r="R31" i="205" s="1"/>
  <c r="Q30" i="205"/>
  <c r="E30" i="205" s="1"/>
  <c r="C30" i="205" s="1"/>
  <c r="T31" i="205" l="1"/>
  <c r="R32" i="205" s="1"/>
  <c r="Q31" i="205"/>
  <c r="E31" i="205" s="1"/>
  <c r="C31" i="205" s="1"/>
  <c r="T32" i="205" l="1"/>
  <c r="R33" i="205" s="1"/>
  <c r="Q32" i="205"/>
  <c r="E32" i="205" s="1"/>
  <c r="C32" i="205" s="1"/>
  <c r="Q33" i="205" l="1"/>
  <c r="E33" i="205" s="1"/>
  <c r="C33" i="205" s="1"/>
  <c r="T33" i="205"/>
  <c r="R34" i="205" s="1"/>
  <c r="T34" i="205" l="1"/>
  <c r="R35" i="205" s="1"/>
  <c r="Q34" i="205"/>
  <c r="E34" i="205" s="1"/>
  <c r="C34" i="205" s="1"/>
  <c r="T35" i="205" l="1"/>
  <c r="R36" i="205" s="1"/>
  <c r="Q35" i="205"/>
  <c r="E35" i="205" s="1"/>
  <c r="C35" i="205" s="1"/>
  <c r="Q36" i="205" l="1"/>
  <c r="E36" i="205" s="1"/>
  <c r="C36" i="205" s="1"/>
  <c r="T36" i="205"/>
  <c r="R37" i="205" s="1"/>
  <c r="T37" i="205" l="1"/>
  <c r="R38" i="205" s="1"/>
  <c r="Q37" i="205"/>
  <c r="E37" i="205" s="1"/>
  <c r="C37" i="205" s="1"/>
  <c r="T38" i="205" l="1"/>
  <c r="R39" i="205" s="1"/>
  <c r="Q38" i="205"/>
  <c r="E38" i="205" s="1"/>
  <c r="C38" i="205" s="1"/>
  <c r="T39" i="205" l="1"/>
  <c r="R40" i="205" s="1"/>
  <c r="Q39" i="205"/>
  <c r="E39" i="205" s="1"/>
  <c r="C39" i="205" s="1"/>
  <c r="Q40" i="205" l="1"/>
  <c r="E40" i="205" s="1"/>
  <c r="C40" i="205" s="1"/>
  <c r="T40" i="205"/>
  <c r="R41" i="205" s="1"/>
  <c r="T41" i="205" l="1"/>
  <c r="R42" i="205" s="1"/>
  <c r="Q41" i="205"/>
  <c r="E41" i="205" s="1"/>
  <c r="C41" i="205" s="1"/>
  <c r="T42" i="205" l="1"/>
  <c r="R43" i="205" s="1"/>
  <c r="Q42" i="205"/>
  <c r="E42" i="205" s="1"/>
  <c r="C42" i="205" s="1"/>
  <c r="T43" i="205" l="1"/>
  <c r="R44" i="205" s="1"/>
  <c r="Q43" i="205"/>
  <c r="E43" i="205" s="1"/>
  <c r="C43" i="205" s="1"/>
  <c r="Q44" i="205" l="1"/>
  <c r="E44" i="205" s="1"/>
  <c r="C44" i="205" s="1"/>
  <c r="T44" i="205"/>
  <c r="R45" i="205" s="1"/>
  <c r="T45" i="205" l="1"/>
  <c r="R46" i="205" s="1"/>
  <c r="Q45" i="205"/>
  <c r="E45" i="205" s="1"/>
  <c r="C45" i="205" s="1"/>
  <c r="T46" i="205" l="1"/>
  <c r="R47" i="205" s="1"/>
  <c r="Q46" i="205"/>
  <c r="E46" i="205" s="1"/>
  <c r="C46" i="205" s="1"/>
  <c r="Q47" i="205" l="1"/>
  <c r="E47" i="205" s="1"/>
  <c r="C47" i="205" s="1"/>
  <c r="T47" i="205"/>
  <c r="R48" i="205" s="1"/>
  <c r="T48" i="205" l="1"/>
  <c r="R49" i="205" s="1"/>
  <c r="Q48" i="205"/>
  <c r="E48" i="205" s="1"/>
  <c r="C48" i="205" s="1"/>
  <c r="T49" i="205" l="1"/>
  <c r="Q49" i="205"/>
  <c r="E49" i="205" s="1"/>
  <c r="C49" i="205" s="1"/>
  <c r="S21" i="200" l="1"/>
  <c r="S20" i="200"/>
  <c r="M27" i="200"/>
  <c r="J27" i="200"/>
  <c r="M26" i="200"/>
  <c r="J26" i="200"/>
  <c r="M25" i="200"/>
  <c r="J25" i="200"/>
  <c r="M24" i="200"/>
  <c r="J24" i="200"/>
  <c r="M23" i="200"/>
  <c r="J23" i="200"/>
  <c r="M22" i="200"/>
  <c r="J22" i="200"/>
  <c r="M21" i="200"/>
  <c r="J21" i="200"/>
  <c r="M20" i="200"/>
  <c r="M19" i="200"/>
  <c r="J19" i="200"/>
  <c r="M18" i="200"/>
  <c r="J18" i="200"/>
  <c r="M17" i="200"/>
  <c r="J17" i="200"/>
  <c r="M16" i="200"/>
  <c r="J16" i="200"/>
  <c r="M15" i="200"/>
  <c r="J15" i="200"/>
  <c r="M14" i="200"/>
  <c r="J12" i="200"/>
  <c r="M12" i="200"/>
  <c r="J13" i="200"/>
  <c r="M13" i="200"/>
  <c r="J28" i="200"/>
  <c r="M28" i="200"/>
  <c r="L50" i="200"/>
  <c r="K50" i="200"/>
  <c r="P49" i="200"/>
  <c r="S49" i="200" s="1"/>
  <c r="M49" i="200"/>
  <c r="J49" i="200"/>
  <c r="D49" i="200"/>
  <c r="P48" i="200"/>
  <c r="S48" i="200" s="1"/>
  <c r="M48" i="200"/>
  <c r="J48" i="200"/>
  <c r="D48" i="200"/>
  <c r="P47" i="200"/>
  <c r="S47" i="200" s="1"/>
  <c r="M47" i="200"/>
  <c r="J47" i="200"/>
  <c r="D47" i="200"/>
  <c r="P46" i="200"/>
  <c r="S46" i="200" s="1"/>
  <c r="M46" i="200"/>
  <c r="J46" i="200"/>
  <c r="D46" i="200"/>
  <c r="P45" i="200"/>
  <c r="S45" i="200" s="1"/>
  <c r="M45" i="200"/>
  <c r="J45" i="200"/>
  <c r="D45" i="200"/>
  <c r="P44" i="200"/>
  <c r="S44" i="200" s="1"/>
  <c r="M44" i="200"/>
  <c r="J44" i="200"/>
  <c r="D44" i="200"/>
  <c r="P43" i="200"/>
  <c r="S43" i="200" s="1"/>
  <c r="M43" i="200"/>
  <c r="J43" i="200"/>
  <c r="D43" i="200"/>
  <c r="P42" i="200"/>
  <c r="S42" i="200" s="1"/>
  <c r="M42" i="200"/>
  <c r="J42" i="200"/>
  <c r="D42" i="200"/>
  <c r="P41" i="200"/>
  <c r="S41" i="200" s="1"/>
  <c r="M41" i="200"/>
  <c r="J41" i="200"/>
  <c r="D41" i="200"/>
  <c r="P40" i="200"/>
  <c r="S40" i="200" s="1"/>
  <c r="M40" i="200"/>
  <c r="J40" i="200"/>
  <c r="D40" i="200"/>
  <c r="P39" i="200"/>
  <c r="S39" i="200" s="1"/>
  <c r="M39" i="200"/>
  <c r="J39" i="200"/>
  <c r="D39" i="200"/>
  <c r="P38" i="200"/>
  <c r="S38" i="200" s="1"/>
  <c r="M38" i="200"/>
  <c r="J38" i="200"/>
  <c r="D38" i="200"/>
  <c r="P37" i="200"/>
  <c r="S37" i="200" s="1"/>
  <c r="M37" i="200"/>
  <c r="J37" i="200"/>
  <c r="D37" i="200"/>
  <c r="P36" i="200"/>
  <c r="S36" i="200" s="1"/>
  <c r="M36" i="200"/>
  <c r="J36" i="200"/>
  <c r="D36" i="200"/>
  <c r="P35" i="200"/>
  <c r="S35" i="200" s="1"/>
  <c r="M35" i="200"/>
  <c r="J35" i="200"/>
  <c r="D35" i="200"/>
  <c r="P34" i="200"/>
  <c r="S34" i="200" s="1"/>
  <c r="M34" i="200"/>
  <c r="J34" i="200"/>
  <c r="D34" i="200"/>
  <c r="P33" i="200"/>
  <c r="S33" i="200" s="1"/>
  <c r="M33" i="200"/>
  <c r="J33" i="200"/>
  <c r="D33" i="200"/>
  <c r="P32" i="200"/>
  <c r="S32" i="200" s="1"/>
  <c r="M32" i="200"/>
  <c r="J32" i="200"/>
  <c r="D32" i="200"/>
  <c r="P31" i="200"/>
  <c r="S31" i="200" s="1"/>
  <c r="M31" i="200"/>
  <c r="J31" i="200"/>
  <c r="D31" i="200"/>
  <c r="P30" i="200"/>
  <c r="S30" i="200" s="1"/>
  <c r="M30" i="200"/>
  <c r="J30" i="200"/>
  <c r="D30" i="200"/>
  <c r="P29" i="200"/>
  <c r="S29" i="200" s="1"/>
  <c r="M29" i="200"/>
  <c r="J29" i="200"/>
  <c r="D29" i="200"/>
  <c r="P28" i="200"/>
  <c r="S28" i="200" s="1"/>
  <c r="D28" i="200"/>
  <c r="P27" i="200"/>
  <c r="S27" i="200" s="1"/>
  <c r="D27" i="200"/>
  <c r="P26" i="200"/>
  <c r="S26" i="200" s="1"/>
  <c r="D26" i="200"/>
  <c r="S25" i="200"/>
  <c r="P25" i="200"/>
  <c r="D25" i="200"/>
  <c r="P24" i="200"/>
  <c r="S24" i="200" s="1"/>
  <c r="D24" i="200"/>
  <c r="P23" i="200"/>
  <c r="S23" i="200" s="1"/>
  <c r="D23" i="200"/>
  <c r="P22" i="200"/>
  <c r="S22" i="200" s="1"/>
  <c r="D22" i="200"/>
  <c r="P21" i="200"/>
  <c r="D21" i="200"/>
  <c r="P20" i="200"/>
  <c r="D20" i="200"/>
  <c r="P19" i="200"/>
  <c r="D19" i="200"/>
  <c r="P18" i="200"/>
  <c r="D18" i="200"/>
  <c r="P17" i="200"/>
  <c r="D17" i="200"/>
  <c r="P16" i="200"/>
  <c r="D16" i="200"/>
  <c r="P15" i="200"/>
  <c r="D15" i="200"/>
  <c r="P14" i="200"/>
  <c r="D14" i="200"/>
  <c r="P13" i="200"/>
  <c r="S13" i="200" s="1"/>
  <c r="D13" i="200"/>
  <c r="P12" i="200"/>
  <c r="D12" i="200"/>
  <c r="P11" i="200"/>
  <c r="M11" i="200"/>
  <c r="J11" i="200"/>
  <c r="D11" i="200"/>
  <c r="R10" i="200"/>
  <c r="T10" i="200" s="1"/>
  <c r="R11" i="200" s="1"/>
  <c r="P10" i="200"/>
  <c r="M10" i="200"/>
  <c r="M50" i="200" s="1"/>
  <c r="J10" i="200"/>
  <c r="D10" i="200"/>
  <c r="P50" i="200" l="1"/>
  <c r="T11" i="200"/>
  <c r="R12" i="200" s="1"/>
  <c r="Q12" i="200" s="1"/>
  <c r="E12" i="200" s="1"/>
  <c r="C12" i="200" s="1"/>
  <c r="Q11" i="200"/>
  <c r="E11" i="200" s="1"/>
  <c r="C11" i="200" s="1"/>
  <c r="T13" i="200"/>
  <c r="R14" i="200" s="1"/>
  <c r="Q13" i="200"/>
  <c r="E13" i="200" s="1"/>
  <c r="C13" i="200" s="1"/>
  <c r="Q10" i="200"/>
  <c r="E10" i="200" s="1"/>
  <c r="C10" i="200" s="1"/>
  <c r="K26" i="197"/>
  <c r="I26" i="197"/>
  <c r="T12" i="200" l="1"/>
  <c r="Q14" i="200"/>
  <c r="E14" i="200" s="1"/>
  <c r="C14" i="200" s="1"/>
  <c r="T14" i="200"/>
  <c r="R15" i="200" s="1"/>
  <c r="T15" i="200" l="1"/>
  <c r="R16" i="200" s="1"/>
  <c r="Q15" i="200"/>
  <c r="E15" i="200" s="1"/>
  <c r="C15" i="200" s="1"/>
  <c r="T16" i="200" l="1"/>
  <c r="R17" i="200" s="1"/>
  <c r="Q16" i="200"/>
  <c r="E16" i="200" s="1"/>
  <c r="C16" i="200" s="1"/>
  <c r="T17" i="200" l="1"/>
  <c r="R18" i="200" s="1"/>
  <c r="Q17" i="200"/>
  <c r="E17" i="200" s="1"/>
  <c r="C17" i="200" s="1"/>
  <c r="Q18" i="200" l="1"/>
  <c r="E18" i="200" s="1"/>
  <c r="C18" i="200" s="1"/>
  <c r="T18" i="200"/>
  <c r="R19" i="200" s="1"/>
  <c r="T19" i="200" l="1"/>
  <c r="R20" i="200" s="1"/>
  <c r="Q19" i="200"/>
  <c r="E19" i="200" s="1"/>
  <c r="C19" i="200" s="1"/>
  <c r="H19" i="197"/>
  <c r="G19" i="197"/>
  <c r="K18" i="197"/>
  <c r="I18" i="197"/>
  <c r="K17" i="197"/>
  <c r="I17" i="197"/>
  <c r="K16" i="197"/>
  <c r="I16" i="197"/>
  <c r="K15" i="197"/>
  <c r="I15" i="197"/>
  <c r="K14" i="197"/>
  <c r="I14" i="197"/>
  <c r="K13" i="197"/>
  <c r="I13" i="197"/>
  <c r="K12" i="197"/>
  <c r="I12" i="197"/>
  <c r="K11" i="197"/>
  <c r="I11" i="197"/>
  <c r="K10" i="197"/>
  <c r="K19" i="197" s="1"/>
  <c r="I10" i="197"/>
  <c r="Q20" i="200" l="1"/>
  <c r="E20" i="200" s="1"/>
  <c r="C20" i="200" s="1"/>
  <c r="T20" i="200"/>
  <c r="R21" i="200" s="1"/>
  <c r="I19" i="197"/>
  <c r="Q21" i="200" l="1"/>
  <c r="E21" i="200" s="1"/>
  <c r="C21" i="200" s="1"/>
  <c r="T21" i="200"/>
  <c r="R22" i="200" s="1"/>
  <c r="R21" i="191"/>
  <c r="S17" i="191"/>
  <c r="Q22" i="200" l="1"/>
  <c r="E22" i="200" s="1"/>
  <c r="C22" i="200" s="1"/>
  <c r="T22" i="200"/>
  <c r="R23" i="200" s="1"/>
  <c r="S26" i="191"/>
  <c r="M33" i="191"/>
  <c r="J33" i="191"/>
  <c r="M32" i="191"/>
  <c r="J32" i="191"/>
  <c r="M31" i="191"/>
  <c r="J31" i="191"/>
  <c r="M30" i="191"/>
  <c r="J30" i="191"/>
  <c r="M29" i="191"/>
  <c r="J29" i="191"/>
  <c r="M28" i="191"/>
  <c r="J28" i="191"/>
  <c r="M27" i="191"/>
  <c r="J27" i="191"/>
  <c r="M26" i="191"/>
  <c r="J26" i="191"/>
  <c r="M25" i="191"/>
  <c r="J25" i="191"/>
  <c r="M24" i="191"/>
  <c r="J24" i="191"/>
  <c r="M23" i="191"/>
  <c r="J23" i="191"/>
  <c r="M22" i="191"/>
  <c r="J22" i="191"/>
  <c r="M21" i="191"/>
  <c r="J21" i="191"/>
  <c r="M20" i="191"/>
  <c r="J20" i="191"/>
  <c r="M19" i="191"/>
  <c r="J19" i="191"/>
  <c r="M18" i="191"/>
  <c r="J18" i="191"/>
  <c r="M17" i="191"/>
  <c r="J17" i="191"/>
  <c r="M16" i="191"/>
  <c r="J16" i="191"/>
  <c r="M15" i="191"/>
  <c r="J15" i="191"/>
  <c r="M14" i="191"/>
  <c r="J14" i="191"/>
  <c r="Q23" i="200" l="1"/>
  <c r="E23" i="200" s="1"/>
  <c r="C23" i="200" s="1"/>
  <c r="T23" i="200"/>
  <c r="R22" i="195"/>
  <c r="S28" i="195"/>
  <c r="S27" i="195"/>
  <c r="S26" i="195"/>
  <c r="S25" i="195"/>
  <c r="S24" i="195"/>
  <c r="S16" i="195"/>
  <c r="S17" i="195"/>
  <c r="S18" i="195"/>
  <c r="M30" i="195"/>
  <c r="J30" i="195"/>
  <c r="M29" i="195"/>
  <c r="J29" i="195"/>
  <c r="M28" i="195"/>
  <c r="J28" i="195"/>
  <c r="M27" i="195"/>
  <c r="J27" i="195"/>
  <c r="M26" i="195"/>
  <c r="J26" i="195"/>
  <c r="M25" i="195"/>
  <c r="J25" i="195"/>
  <c r="M24" i="195"/>
  <c r="J24" i="195"/>
  <c r="M23" i="195"/>
  <c r="J23" i="195"/>
  <c r="M22" i="195"/>
  <c r="J22" i="195"/>
  <c r="M21" i="195"/>
  <c r="J21" i="195"/>
  <c r="M20" i="195"/>
  <c r="J20" i="195"/>
  <c r="M19" i="195"/>
  <c r="J19" i="195"/>
  <c r="M18" i="195"/>
  <c r="M17" i="195"/>
  <c r="M16" i="195"/>
  <c r="M15" i="195"/>
  <c r="M14" i="195"/>
  <c r="M13" i="195"/>
  <c r="M12" i="195"/>
  <c r="L50" i="195"/>
  <c r="K50" i="195"/>
  <c r="P49" i="195"/>
  <c r="S49" i="195" s="1"/>
  <c r="M49" i="195"/>
  <c r="J49" i="195"/>
  <c r="D49" i="195"/>
  <c r="P48" i="195"/>
  <c r="S48" i="195" s="1"/>
  <c r="M48" i="195"/>
  <c r="J48" i="195"/>
  <c r="D48" i="195"/>
  <c r="P47" i="195"/>
  <c r="S47" i="195" s="1"/>
  <c r="M47" i="195"/>
  <c r="J47" i="195"/>
  <c r="D47" i="195"/>
  <c r="P46" i="195"/>
  <c r="S46" i="195" s="1"/>
  <c r="M46" i="195"/>
  <c r="J46" i="195"/>
  <c r="D46" i="195"/>
  <c r="P45" i="195"/>
  <c r="S45" i="195" s="1"/>
  <c r="M45" i="195"/>
  <c r="J45" i="195"/>
  <c r="D45" i="195"/>
  <c r="P44" i="195"/>
  <c r="S44" i="195" s="1"/>
  <c r="M44" i="195"/>
  <c r="J44" i="195"/>
  <c r="D44" i="195"/>
  <c r="P43" i="195"/>
  <c r="S43" i="195" s="1"/>
  <c r="M43" i="195"/>
  <c r="J43" i="195"/>
  <c r="D43" i="195"/>
  <c r="P42" i="195"/>
  <c r="S42" i="195" s="1"/>
  <c r="M42" i="195"/>
  <c r="J42" i="195"/>
  <c r="D42" i="195"/>
  <c r="P41" i="195"/>
  <c r="S41" i="195" s="1"/>
  <c r="M41" i="195"/>
  <c r="J41" i="195"/>
  <c r="D41" i="195"/>
  <c r="P40" i="195"/>
  <c r="S40" i="195" s="1"/>
  <c r="M40" i="195"/>
  <c r="J40" i="195"/>
  <c r="D40" i="195"/>
  <c r="P39" i="195"/>
  <c r="S39" i="195" s="1"/>
  <c r="M39" i="195"/>
  <c r="J39" i="195"/>
  <c r="D39" i="195"/>
  <c r="P38" i="195"/>
  <c r="S38" i="195" s="1"/>
  <c r="M38" i="195"/>
  <c r="J38" i="195"/>
  <c r="D38" i="195"/>
  <c r="P37" i="195"/>
  <c r="S37" i="195" s="1"/>
  <c r="M37" i="195"/>
  <c r="J37" i="195"/>
  <c r="D37" i="195"/>
  <c r="P36" i="195"/>
  <c r="S36" i="195" s="1"/>
  <c r="M36" i="195"/>
  <c r="J36" i="195"/>
  <c r="D36" i="195"/>
  <c r="P35" i="195"/>
  <c r="S35" i="195" s="1"/>
  <c r="M35" i="195"/>
  <c r="J35" i="195"/>
  <c r="D35" i="195"/>
  <c r="P34" i="195"/>
  <c r="S34" i="195" s="1"/>
  <c r="M34" i="195"/>
  <c r="J34" i="195"/>
  <c r="D34" i="195"/>
  <c r="P33" i="195"/>
  <c r="S33" i="195" s="1"/>
  <c r="M33" i="195"/>
  <c r="J33" i="195"/>
  <c r="D33" i="195"/>
  <c r="P32" i="195"/>
  <c r="S32" i="195" s="1"/>
  <c r="M32" i="195"/>
  <c r="J32" i="195"/>
  <c r="D32" i="195"/>
  <c r="P31" i="195"/>
  <c r="S31" i="195" s="1"/>
  <c r="M31" i="195"/>
  <c r="J31" i="195"/>
  <c r="D31" i="195"/>
  <c r="P30" i="195"/>
  <c r="S30" i="195" s="1"/>
  <c r="D30" i="195"/>
  <c r="P29" i="195"/>
  <c r="S29" i="195" s="1"/>
  <c r="D29" i="195"/>
  <c r="P28" i="195"/>
  <c r="D28" i="195"/>
  <c r="P27" i="195"/>
  <c r="D27" i="195"/>
  <c r="P26" i="195"/>
  <c r="D26" i="195"/>
  <c r="P25" i="195"/>
  <c r="D25" i="195"/>
  <c r="P24" i="195"/>
  <c r="D24" i="195"/>
  <c r="P23" i="195"/>
  <c r="D23" i="195"/>
  <c r="P22" i="195"/>
  <c r="D22" i="195"/>
  <c r="P21" i="195"/>
  <c r="D21" i="195"/>
  <c r="P20" i="195"/>
  <c r="D20" i="195"/>
  <c r="P19" i="195"/>
  <c r="D19" i="195"/>
  <c r="P18" i="195"/>
  <c r="D18" i="195"/>
  <c r="P17" i="195"/>
  <c r="D17" i="195"/>
  <c r="P16" i="195"/>
  <c r="D16" i="195"/>
  <c r="P15" i="195"/>
  <c r="S15" i="195" s="1"/>
  <c r="D15" i="195"/>
  <c r="P14" i="195"/>
  <c r="D14" i="195"/>
  <c r="P13" i="195"/>
  <c r="D13" i="195"/>
  <c r="Q12" i="195"/>
  <c r="E12" i="195" s="1"/>
  <c r="P12" i="195"/>
  <c r="T12" i="195" s="1"/>
  <c r="R13" i="195" s="1"/>
  <c r="D12" i="195"/>
  <c r="C12" i="195" s="1"/>
  <c r="P11" i="195"/>
  <c r="M11" i="195"/>
  <c r="D11" i="195"/>
  <c r="T10" i="195"/>
  <c r="R11" i="195" s="1"/>
  <c r="R10" i="195"/>
  <c r="Q10" i="195"/>
  <c r="E10" i="195" s="1"/>
  <c r="P10" i="195"/>
  <c r="M10" i="195"/>
  <c r="M50" i="195" s="1"/>
  <c r="D10" i="195"/>
  <c r="Q24" i="200" l="1"/>
  <c r="E24" i="200" s="1"/>
  <c r="C24" i="200" s="1"/>
  <c r="T24" i="200"/>
  <c r="R25" i="200" s="1"/>
  <c r="T11" i="195"/>
  <c r="Q11" i="195"/>
  <c r="E11" i="195" s="1"/>
  <c r="T13" i="195"/>
  <c r="R14" i="195" s="1"/>
  <c r="Q13" i="195"/>
  <c r="E13" i="195" s="1"/>
  <c r="C13" i="195" s="1"/>
  <c r="C10" i="195"/>
  <c r="C11" i="195"/>
  <c r="P50" i="195"/>
  <c r="M34" i="191"/>
  <c r="J34" i="191"/>
  <c r="L50" i="191"/>
  <c r="K50" i="191"/>
  <c r="P49" i="191"/>
  <c r="S49" i="191" s="1"/>
  <c r="M49" i="191"/>
  <c r="J49" i="191"/>
  <c r="D49" i="191"/>
  <c r="P48" i="191"/>
  <c r="S48" i="191" s="1"/>
  <c r="M48" i="191"/>
  <c r="J48" i="191"/>
  <c r="D48" i="191"/>
  <c r="P47" i="191"/>
  <c r="S47" i="191" s="1"/>
  <c r="M47" i="191"/>
  <c r="J47" i="191"/>
  <c r="D47" i="191"/>
  <c r="P46" i="191"/>
  <c r="S46" i="191" s="1"/>
  <c r="M46" i="191"/>
  <c r="J46" i="191"/>
  <c r="D46" i="191"/>
  <c r="P45" i="191"/>
  <c r="S45" i="191" s="1"/>
  <c r="M45" i="191"/>
  <c r="J45" i="191"/>
  <c r="D45" i="191"/>
  <c r="P44" i="191"/>
  <c r="S44" i="191" s="1"/>
  <c r="M44" i="191"/>
  <c r="J44" i="191"/>
  <c r="D44" i="191"/>
  <c r="P43" i="191"/>
  <c r="S43" i="191" s="1"/>
  <c r="M43" i="191"/>
  <c r="J43" i="191"/>
  <c r="D43" i="191"/>
  <c r="P42" i="191"/>
  <c r="S42" i="191" s="1"/>
  <c r="M42" i="191"/>
  <c r="J42" i="191"/>
  <c r="D42" i="191"/>
  <c r="P41" i="191"/>
  <c r="S41" i="191" s="1"/>
  <c r="M41" i="191"/>
  <c r="J41" i="191"/>
  <c r="D41" i="191"/>
  <c r="P40" i="191"/>
  <c r="S40" i="191" s="1"/>
  <c r="M40" i="191"/>
  <c r="J40" i="191"/>
  <c r="D40" i="191"/>
  <c r="P39" i="191"/>
  <c r="S39" i="191" s="1"/>
  <c r="M39" i="191"/>
  <c r="J39" i="191"/>
  <c r="D39" i="191"/>
  <c r="P38" i="191"/>
  <c r="S38" i="191" s="1"/>
  <c r="M38" i="191"/>
  <c r="J38" i="191"/>
  <c r="D38" i="191"/>
  <c r="P37" i="191"/>
  <c r="S37" i="191" s="1"/>
  <c r="M37" i="191"/>
  <c r="J37" i="191"/>
  <c r="D37" i="191"/>
  <c r="P36" i="191"/>
  <c r="S36" i="191" s="1"/>
  <c r="M36" i="191"/>
  <c r="J36" i="191"/>
  <c r="D36" i="191"/>
  <c r="P35" i="191"/>
  <c r="S35" i="191" s="1"/>
  <c r="M35" i="191"/>
  <c r="J35" i="191"/>
  <c r="D35" i="191"/>
  <c r="P34" i="191"/>
  <c r="S34" i="191" s="1"/>
  <c r="D34" i="191"/>
  <c r="P33" i="191"/>
  <c r="S33" i="191" s="1"/>
  <c r="D33" i="191"/>
  <c r="P32" i="191"/>
  <c r="S32" i="191" s="1"/>
  <c r="D32" i="191"/>
  <c r="P31" i="191"/>
  <c r="S31" i="191" s="1"/>
  <c r="D31" i="191"/>
  <c r="P30" i="191"/>
  <c r="S30" i="191" s="1"/>
  <c r="D30" i="191"/>
  <c r="P29" i="191"/>
  <c r="S29" i="191" s="1"/>
  <c r="D29" i="191"/>
  <c r="P28" i="191"/>
  <c r="S28" i="191" s="1"/>
  <c r="D28" i="191"/>
  <c r="P27" i="191"/>
  <c r="S27" i="191" s="1"/>
  <c r="D27" i="191"/>
  <c r="P26" i="191"/>
  <c r="D26" i="191"/>
  <c r="P25" i="191"/>
  <c r="D25" i="191"/>
  <c r="P24" i="191"/>
  <c r="D24" i="191"/>
  <c r="P23" i="191"/>
  <c r="D23" i="191"/>
  <c r="P22" i="191"/>
  <c r="D22" i="191"/>
  <c r="P21" i="191"/>
  <c r="D21" i="191"/>
  <c r="P20" i="191"/>
  <c r="S20" i="191" s="1"/>
  <c r="D20" i="191"/>
  <c r="P19" i="191"/>
  <c r="S19" i="191" s="1"/>
  <c r="D19" i="191"/>
  <c r="P18" i="191"/>
  <c r="S18" i="191" s="1"/>
  <c r="D18" i="191"/>
  <c r="P17" i="191"/>
  <c r="D17" i="191"/>
  <c r="P16" i="191"/>
  <c r="D16" i="191"/>
  <c r="P15" i="191"/>
  <c r="D15" i="191"/>
  <c r="P14" i="191"/>
  <c r="D14" i="191"/>
  <c r="P13" i="191"/>
  <c r="M13" i="191"/>
  <c r="D13" i="191"/>
  <c r="P12" i="191"/>
  <c r="M12" i="191"/>
  <c r="D12" i="191"/>
  <c r="P11" i="191"/>
  <c r="M11" i="191"/>
  <c r="D11" i="191"/>
  <c r="R10" i="191"/>
  <c r="P10" i="191"/>
  <c r="M10" i="191"/>
  <c r="M50" i="191" s="1"/>
  <c r="D10" i="191"/>
  <c r="T25" i="200" l="1"/>
  <c r="R26" i="200" s="1"/>
  <c r="Q25" i="200"/>
  <c r="E25" i="200" s="1"/>
  <c r="C25" i="200" s="1"/>
  <c r="T14" i="195"/>
  <c r="R15" i="195" s="1"/>
  <c r="Q14" i="195"/>
  <c r="E14" i="195" s="1"/>
  <c r="C14" i="195" s="1"/>
  <c r="P50" i="191"/>
  <c r="Q10" i="191"/>
  <c r="E10" i="191" s="1"/>
  <c r="C10" i="191" s="1"/>
  <c r="T10" i="191"/>
  <c r="R11" i="191" s="1"/>
  <c r="T26" i="200" l="1"/>
  <c r="R27" i="200" s="1"/>
  <c r="Q26" i="200"/>
  <c r="E26" i="200" s="1"/>
  <c r="C26" i="200" s="1"/>
  <c r="Q15" i="195"/>
  <c r="E15" i="195" s="1"/>
  <c r="C15" i="195" s="1"/>
  <c r="T15" i="195"/>
  <c r="R16" i="195" s="1"/>
  <c r="Q11" i="191"/>
  <c r="E11" i="191" s="1"/>
  <c r="C11" i="191" s="1"/>
  <c r="T11" i="191"/>
  <c r="R12" i="191" s="1"/>
  <c r="Q27" i="200" l="1"/>
  <c r="E27" i="200" s="1"/>
  <c r="C27" i="200" s="1"/>
  <c r="T27" i="200"/>
  <c r="R28" i="200" s="1"/>
  <c r="T16" i="195"/>
  <c r="R17" i="195" s="1"/>
  <c r="Q16" i="195"/>
  <c r="E16" i="195" s="1"/>
  <c r="C16" i="195" s="1"/>
  <c r="Q12" i="191"/>
  <c r="E12" i="191" s="1"/>
  <c r="C12" i="191" s="1"/>
  <c r="T12" i="191"/>
  <c r="R13" i="191" s="1"/>
  <c r="Q28" i="200" l="1"/>
  <c r="E28" i="200" s="1"/>
  <c r="C28" i="200" s="1"/>
  <c r="T28" i="200"/>
  <c r="R29" i="200" s="1"/>
  <c r="Q17" i="195"/>
  <c r="E17" i="195" s="1"/>
  <c r="C17" i="195" s="1"/>
  <c r="T17" i="195"/>
  <c r="R18" i="195" s="1"/>
  <c r="T13" i="191"/>
  <c r="Q13" i="191"/>
  <c r="E13" i="191" s="1"/>
  <c r="C13" i="191" s="1"/>
  <c r="Q29" i="200" l="1"/>
  <c r="E29" i="200" s="1"/>
  <c r="C29" i="200" s="1"/>
  <c r="T29" i="200"/>
  <c r="R30" i="200" s="1"/>
  <c r="T18" i="195"/>
  <c r="R19" i="195" s="1"/>
  <c r="Q18" i="195"/>
  <c r="E18" i="195" s="1"/>
  <c r="C18" i="195" s="1"/>
  <c r="T14" i="191"/>
  <c r="R15" i="191" s="1"/>
  <c r="Q14" i="191"/>
  <c r="E14" i="191" s="1"/>
  <c r="C14" i="191" s="1"/>
  <c r="Q30" i="200" l="1"/>
  <c r="E30" i="200" s="1"/>
  <c r="C30" i="200" s="1"/>
  <c r="T30" i="200"/>
  <c r="R31" i="200" s="1"/>
  <c r="Q19" i="195"/>
  <c r="E19" i="195" s="1"/>
  <c r="C19" i="195" s="1"/>
  <c r="T19" i="195"/>
  <c r="R20" i="195" s="1"/>
  <c r="T15" i="191"/>
  <c r="R16" i="191" s="1"/>
  <c r="Q15" i="191"/>
  <c r="E15" i="191" s="1"/>
  <c r="C15" i="191" s="1"/>
  <c r="T31" i="200" l="1"/>
  <c r="R32" i="200" s="1"/>
  <c r="Q31" i="200"/>
  <c r="E31" i="200" s="1"/>
  <c r="C31" i="200" s="1"/>
  <c r="Q20" i="195"/>
  <c r="E20" i="195" s="1"/>
  <c r="C20" i="195" s="1"/>
  <c r="T20" i="195"/>
  <c r="R21" i="195" s="1"/>
  <c r="T16" i="191"/>
  <c r="R17" i="191" s="1"/>
  <c r="Q16" i="191"/>
  <c r="E16" i="191" s="1"/>
  <c r="C16" i="191" s="1"/>
  <c r="Q32" i="200" l="1"/>
  <c r="E32" i="200" s="1"/>
  <c r="C32" i="200" s="1"/>
  <c r="T32" i="200"/>
  <c r="R33" i="200" s="1"/>
  <c r="Q21" i="195"/>
  <c r="E21" i="195" s="1"/>
  <c r="C21" i="195" s="1"/>
  <c r="T21" i="195"/>
  <c r="T17" i="191"/>
  <c r="R18" i="191" s="1"/>
  <c r="Q17" i="191"/>
  <c r="E17" i="191" s="1"/>
  <c r="C17" i="191" s="1"/>
  <c r="T33" i="200" l="1"/>
  <c r="R34" i="200" s="1"/>
  <c r="Q33" i="200"/>
  <c r="E33" i="200" s="1"/>
  <c r="C33" i="200" s="1"/>
  <c r="Q22" i="195"/>
  <c r="E22" i="195" s="1"/>
  <c r="C22" i="195" s="1"/>
  <c r="T22" i="195"/>
  <c r="R23" i="195" s="1"/>
  <c r="Q18" i="191"/>
  <c r="E18" i="191" s="1"/>
  <c r="C18" i="191" s="1"/>
  <c r="T18" i="191"/>
  <c r="R19" i="191" s="1"/>
  <c r="T34" i="200" l="1"/>
  <c r="R35" i="200" s="1"/>
  <c r="Q34" i="200"/>
  <c r="E34" i="200" s="1"/>
  <c r="C34" i="200" s="1"/>
  <c r="T23" i="195"/>
  <c r="R24" i="195" s="1"/>
  <c r="Q23" i="195"/>
  <c r="E23" i="195" s="1"/>
  <c r="C23" i="195" s="1"/>
  <c r="T19" i="191"/>
  <c r="R20" i="191" s="1"/>
  <c r="Q19" i="191"/>
  <c r="E19" i="191" s="1"/>
  <c r="C19" i="191" s="1"/>
  <c r="T35" i="200" l="1"/>
  <c r="R36" i="200" s="1"/>
  <c r="Q35" i="200"/>
  <c r="E35" i="200" s="1"/>
  <c r="C35" i="200" s="1"/>
  <c r="Q24" i="195"/>
  <c r="E24" i="195" s="1"/>
  <c r="C24" i="195" s="1"/>
  <c r="T24" i="195"/>
  <c r="R25" i="195" s="1"/>
  <c r="T20" i="191"/>
  <c r="Q20" i="191"/>
  <c r="E20" i="191" s="1"/>
  <c r="C20" i="191" s="1"/>
  <c r="T36" i="200" l="1"/>
  <c r="R37" i="200" s="1"/>
  <c r="Q36" i="200"/>
  <c r="E36" i="200" s="1"/>
  <c r="C36" i="200" s="1"/>
  <c r="T25" i="195"/>
  <c r="Q25" i="195"/>
  <c r="E25" i="195" s="1"/>
  <c r="C25" i="195" s="1"/>
  <c r="T21" i="191"/>
  <c r="R22" i="191" s="1"/>
  <c r="Q21" i="191"/>
  <c r="E21" i="191" s="1"/>
  <c r="C21" i="191" s="1"/>
  <c r="T37" i="200" l="1"/>
  <c r="R38" i="200" s="1"/>
  <c r="Q37" i="200"/>
  <c r="E37" i="200" s="1"/>
  <c r="C37" i="200" s="1"/>
  <c r="Q26" i="195"/>
  <c r="E26" i="195" s="1"/>
  <c r="C26" i="195" s="1"/>
  <c r="T26" i="195"/>
  <c r="T22" i="191"/>
  <c r="R23" i="191" s="1"/>
  <c r="Q22" i="191"/>
  <c r="E22" i="191" s="1"/>
  <c r="C22" i="191" s="1"/>
  <c r="T38" i="200" l="1"/>
  <c r="R39" i="200" s="1"/>
  <c r="Q38" i="200"/>
  <c r="E38" i="200" s="1"/>
  <c r="C38" i="200" s="1"/>
  <c r="R27" i="195"/>
  <c r="Q27" i="195" s="1"/>
  <c r="E27" i="195" s="1"/>
  <c r="C27" i="195" s="1"/>
  <c r="T23" i="191"/>
  <c r="R24" i="191" s="1"/>
  <c r="Q23" i="191"/>
  <c r="E23" i="191" s="1"/>
  <c r="C23" i="191" s="1"/>
  <c r="Q39" i="200" l="1"/>
  <c r="E39" i="200" s="1"/>
  <c r="C39" i="200" s="1"/>
  <c r="T39" i="200"/>
  <c r="R40" i="200" s="1"/>
  <c r="T27" i="195"/>
  <c r="R28" i="195" s="1"/>
  <c r="T28" i="195" s="1"/>
  <c r="R29" i="195" s="1"/>
  <c r="Q28" i="195"/>
  <c r="E28" i="195" s="1"/>
  <c r="C28" i="195" s="1"/>
  <c r="T24" i="191"/>
  <c r="R25" i="191" s="1"/>
  <c r="Q24" i="191"/>
  <c r="E24" i="191" s="1"/>
  <c r="C24" i="191" s="1"/>
  <c r="Q40" i="200" l="1"/>
  <c r="E40" i="200" s="1"/>
  <c r="C40" i="200" s="1"/>
  <c r="T40" i="200"/>
  <c r="R41" i="200" s="1"/>
  <c r="T29" i="195"/>
  <c r="R30" i="195" s="1"/>
  <c r="Q29" i="195"/>
  <c r="E29" i="195" s="1"/>
  <c r="C29" i="195" s="1"/>
  <c r="T25" i="191"/>
  <c r="Q25" i="191"/>
  <c r="E25" i="191" s="1"/>
  <c r="C25" i="191" s="1"/>
  <c r="Q41" i="200" l="1"/>
  <c r="E41" i="200" s="1"/>
  <c r="C41" i="200" s="1"/>
  <c r="T41" i="200"/>
  <c r="R42" i="200" s="1"/>
  <c r="Q30" i="195"/>
  <c r="E30" i="195" s="1"/>
  <c r="C30" i="195" s="1"/>
  <c r="T30" i="195"/>
  <c r="R31" i="195" s="1"/>
  <c r="T26" i="191"/>
  <c r="R27" i="191" s="1"/>
  <c r="Q26" i="191"/>
  <c r="E26" i="191" s="1"/>
  <c r="C26" i="191" s="1"/>
  <c r="Q42" i="200" l="1"/>
  <c r="E42" i="200" s="1"/>
  <c r="C42" i="200" s="1"/>
  <c r="T42" i="200"/>
  <c r="R43" i="200" s="1"/>
  <c r="Q31" i="195"/>
  <c r="E31" i="195" s="1"/>
  <c r="C31" i="195" s="1"/>
  <c r="T31" i="195"/>
  <c r="R32" i="195" s="1"/>
  <c r="T27" i="191"/>
  <c r="R28" i="191" s="1"/>
  <c r="Q27" i="191"/>
  <c r="E27" i="191" s="1"/>
  <c r="C27" i="191" s="1"/>
  <c r="Q43" i="200" l="1"/>
  <c r="E43" i="200" s="1"/>
  <c r="C43" i="200" s="1"/>
  <c r="T43" i="200"/>
  <c r="R44" i="200" s="1"/>
  <c r="Q32" i="195"/>
  <c r="E32" i="195" s="1"/>
  <c r="C32" i="195" s="1"/>
  <c r="T32" i="195"/>
  <c r="R33" i="195" s="1"/>
  <c r="T28" i="191"/>
  <c r="R29" i="191" s="1"/>
  <c r="Q28" i="191"/>
  <c r="E28" i="191" s="1"/>
  <c r="C28" i="191" s="1"/>
  <c r="Q44" i="200" l="1"/>
  <c r="E44" i="200" s="1"/>
  <c r="C44" i="200" s="1"/>
  <c r="T44" i="200"/>
  <c r="R45" i="200" s="1"/>
  <c r="Q33" i="195"/>
  <c r="E33" i="195" s="1"/>
  <c r="C33" i="195" s="1"/>
  <c r="T33" i="195"/>
  <c r="R34" i="195" s="1"/>
  <c r="Q29" i="191"/>
  <c r="E29" i="191" s="1"/>
  <c r="C29" i="191" s="1"/>
  <c r="T29" i="191"/>
  <c r="R30" i="191" s="1"/>
  <c r="T45" i="200" l="1"/>
  <c r="R46" i="200" s="1"/>
  <c r="Q45" i="200"/>
  <c r="E45" i="200" s="1"/>
  <c r="C45" i="200" s="1"/>
  <c r="Q34" i="195"/>
  <c r="E34" i="195" s="1"/>
  <c r="C34" i="195" s="1"/>
  <c r="T34" i="195"/>
  <c r="R35" i="195" s="1"/>
  <c r="Q30" i="191"/>
  <c r="E30" i="191" s="1"/>
  <c r="C30" i="191" s="1"/>
  <c r="T30" i="191"/>
  <c r="R31" i="191" s="1"/>
  <c r="T46" i="200" l="1"/>
  <c r="R47" i="200" s="1"/>
  <c r="Q46" i="200"/>
  <c r="E46" i="200" s="1"/>
  <c r="C46" i="200" s="1"/>
  <c r="Q35" i="195"/>
  <c r="E35" i="195" s="1"/>
  <c r="C35" i="195" s="1"/>
  <c r="T35" i="195"/>
  <c r="R36" i="195" s="1"/>
  <c r="Q31" i="191"/>
  <c r="E31" i="191" s="1"/>
  <c r="C31" i="191" s="1"/>
  <c r="T31" i="191"/>
  <c r="R32" i="191" s="1"/>
  <c r="T47" i="200" l="1"/>
  <c r="R48" i="200" s="1"/>
  <c r="Q47" i="200"/>
  <c r="E47" i="200" s="1"/>
  <c r="C47" i="200" s="1"/>
  <c r="Q36" i="195"/>
  <c r="E36" i="195" s="1"/>
  <c r="C36" i="195" s="1"/>
  <c r="T36" i="195"/>
  <c r="R37" i="195" s="1"/>
  <c r="Q32" i="191"/>
  <c r="E32" i="191" s="1"/>
  <c r="C32" i="191" s="1"/>
  <c r="T32" i="191"/>
  <c r="R33" i="191" s="1"/>
  <c r="Q48" i="200" l="1"/>
  <c r="E48" i="200" s="1"/>
  <c r="C48" i="200" s="1"/>
  <c r="T48" i="200"/>
  <c r="R49" i="200" s="1"/>
  <c r="Q37" i="195"/>
  <c r="E37" i="195" s="1"/>
  <c r="C37" i="195" s="1"/>
  <c r="T37" i="195"/>
  <c r="R38" i="195" s="1"/>
  <c r="Q33" i="191"/>
  <c r="E33" i="191" s="1"/>
  <c r="C33" i="191" s="1"/>
  <c r="T33" i="191"/>
  <c r="R34" i="191" s="1"/>
  <c r="T49" i="200" l="1"/>
  <c r="Q49" i="200"/>
  <c r="E49" i="200" s="1"/>
  <c r="C49" i="200" s="1"/>
  <c r="Q38" i="195"/>
  <c r="E38" i="195" s="1"/>
  <c r="C38" i="195" s="1"/>
  <c r="T38" i="195"/>
  <c r="R39" i="195" s="1"/>
  <c r="Q34" i="191"/>
  <c r="E34" i="191" s="1"/>
  <c r="C34" i="191" s="1"/>
  <c r="T34" i="191"/>
  <c r="R35" i="191" s="1"/>
  <c r="Q39" i="195" l="1"/>
  <c r="E39" i="195" s="1"/>
  <c r="C39" i="195" s="1"/>
  <c r="T39" i="195"/>
  <c r="R40" i="195" s="1"/>
  <c r="T35" i="191"/>
  <c r="R36" i="191" s="1"/>
  <c r="Q35" i="191"/>
  <c r="E35" i="191" s="1"/>
  <c r="C35" i="191" s="1"/>
  <c r="Q40" i="195" l="1"/>
  <c r="E40" i="195" s="1"/>
  <c r="C40" i="195" s="1"/>
  <c r="T40" i="195"/>
  <c r="R41" i="195" s="1"/>
  <c r="T36" i="191"/>
  <c r="R37" i="191" s="1"/>
  <c r="Q36" i="191"/>
  <c r="E36" i="191" s="1"/>
  <c r="C36" i="191" s="1"/>
  <c r="T41" i="195" l="1"/>
  <c r="R42" i="195" s="1"/>
  <c r="Q41" i="195"/>
  <c r="E41" i="195" s="1"/>
  <c r="C41" i="195" s="1"/>
  <c r="T37" i="191"/>
  <c r="R38" i="191" s="1"/>
  <c r="Q37" i="191"/>
  <c r="E37" i="191" s="1"/>
  <c r="C37" i="191" s="1"/>
  <c r="Q42" i="195" l="1"/>
  <c r="E42" i="195" s="1"/>
  <c r="C42" i="195" s="1"/>
  <c r="T42" i="195"/>
  <c r="R43" i="195" s="1"/>
  <c r="T38" i="191"/>
  <c r="R39" i="191" s="1"/>
  <c r="Q38" i="191"/>
  <c r="E38" i="191" s="1"/>
  <c r="C38" i="191" s="1"/>
  <c r="Q43" i="195" l="1"/>
  <c r="E43" i="195" s="1"/>
  <c r="C43" i="195" s="1"/>
  <c r="T43" i="195"/>
  <c r="R44" i="195" s="1"/>
  <c r="T39" i="191"/>
  <c r="R40" i="191" s="1"/>
  <c r="Q39" i="191"/>
  <c r="E39" i="191" s="1"/>
  <c r="C39" i="191" s="1"/>
  <c r="Q44" i="195" l="1"/>
  <c r="E44" i="195" s="1"/>
  <c r="C44" i="195" s="1"/>
  <c r="T44" i="195"/>
  <c r="R45" i="195" s="1"/>
  <c r="T40" i="191"/>
  <c r="R41" i="191" s="1"/>
  <c r="Q40" i="191"/>
  <c r="E40" i="191" s="1"/>
  <c r="C40" i="191" s="1"/>
  <c r="T45" i="195" l="1"/>
  <c r="R46" i="195" s="1"/>
  <c r="Q45" i="195"/>
  <c r="E45" i="195" s="1"/>
  <c r="C45" i="195" s="1"/>
  <c r="T41" i="191"/>
  <c r="R42" i="191" s="1"/>
  <c r="Q41" i="191"/>
  <c r="E41" i="191" s="1"/>
  <c r="C41" i="191" s="1"/>
  <c r="T46" i="195" l="1"/>
  <c r="R47" i="195" s="1"/>
  <c r="Q46" i="195"/>
  <c r="E46" i="195" s="1"/>
  <c r="C46" i="195" s="1"/>
  <c r="T42" i="191"/>
  <c r="R43" i="191" s="1"/>
  <c r="Q42" i="191"/>
  <c r="E42" i="191" s="1"/>
  <c r="C42" i="191" s="1"/>
  <c r="T47" i="195" l="1"/>
  <c r="R48" i="195" s="1"/>
  <c r="Q47" i="195"/>
  <c r="E47" i="195" s="1"/>
  <c r="C47" i="195" s="1"/>
  <c r="T43" i="191"/>
  <c r="R44" i="191" s="1"/>
  <c r="Q43" i="191"/>
  <c r="E43" i="191" s="1"/>
  <c r="C43" i="191" s="1"/>
  <c r="T48" i="195" l="1"/>
  <c r="R49" i="195" s="1"/>
  <c r="Q48" i="195"/>
  <c r="E48" i="195" s="1"/>
  <c r="C48" i="195" s="1"/>
  <c r="T44" i="191"/>
  <c r="R45" i="191" s="1"/>
  <c r="Q44" i="191"/>
  <c r="E44" i="191" s="1"/>
  <c r="C44" i="191" s="1"/>
  <c r="T49" i="195" l="1"/>
  <c r="Q49" i="195"/>
  <c r="E49" i="195" s="1"/>
  <c r="C49" i="195" s="1"/>
  <c r="T45" i="191"/>
  <c r="R46" i="191" s="1"/>
  <c r="Q45" i="191"/>
  <c r="E45" i="191" s="1"/>
  <c r="C45" i="191" s="1"/>
  <c r="T46" i="191" l="1"/>
  <c r="R47" i="191" s="1"/>
  <c r="Q46" i="191"/>
  <c r="E46" i="191" s="1"/>
  <c r="C46" i="191" s="1"/>
  <c r="T47" i="191" l="1"/>
  <c r="R48" i="191" s="1"/>
  <c r="Q47" i="191"/>
  <c r="E47" i="191" s="1"/>
  <c r="C47" i="191" s="1"/>
  <c r="T48" i="191" l="1"/>
  <c r="R49" i="191" s="1"/>
  <c r="Q48" i="191"/>
  <c r="E48" i="191" s="1"/>
  <c r="C48" i="191" s="1"/>
  <c r="T49" i="191" l="1"/>
  <c r="Q49" i="191"/>
  <c r="E49" i="191" s="1"/>
  <c r="C49" i="191" s="1"/>
  <c r="S12" i="187" l="1"/>
  <c r="S11" i="187"/>
  <c r="M29" i="187"/>
  <c r="J29" i="187"/>
  <c r="M28" i="187"/>
  <c r="J28" i="187"/>
  <c r="M27" i="187"/>
  <c r="J27" i="187"/>
  <c r="M26" i="187"/>
  <c r="J26" i="187"/>
  <c r="M25" i="187"/>
  <c r="M24" i="187"/>
  <c r="M23" i="187"/>
  <c r="M22" i="187"/>
  <c r="M21" i="187"/>
  <c r="J21" i="187"/>
  <c r="M20" i="187"/>
  <c r="J20" i="187"/>
  <c r="M19" i="187"/>
  <c r="J19" i="187"/>
  <c r="M18" i="187"/>
  <c r="M17" i="187"/>
  <c r="J17" i="187"/>
  <c r="M16" i="187"/>
  <c r="J16" i="187"/>
  <c r="O15" i="187"/>
  <c r="M15" i="187"/>
  <c r="J15" i="187"/>
  <c r="M14" i="187"/>
  <c r="J14" i="187"/>
  <c r="M13" i="187"/>
  <c r="J13" i="187"/>
  <c r="M12" i="187"/>
  <c r="J12" i="187"/>
  <c r="M11" i="187"/>
  <c r="J11" i="187"/>
  <c r="L50" i="187"/>
  <c r="K50" i="187"/>
  <c r="S49" i="187"/>
  <c r="P49" i="187"/>
  <c r="M49" i="187"/>
  <c r="J49" i="187"/>
  <c r="D49" i="187"/>
  <c r="P48" i="187"/>
  <c r="S48" i="187" s="1"/>
  <c r="M48" i="187"/>
  <c r="J48" i="187"/>
  <c r="D48" i="187"/>
  <c r="P47" i="187"/>
  <c r="S47" i="187" s="1"/>
  <c r="M47" i="187"/>
  <c r="J47" i="187"/>
  <c r="D47" i="187"/>
  <c r="P46" i="187"/>
  <c r="S46" i="187" s="1"/>
  <c r="M46" i="187"/>
  <c r="J46" i="187"/>
  <c r="D46" i="187"/>
  <c r="P45" i="187"/>
  <c r="S45" i="187" s="1"/>
  <c r="M45" i="187"/>
  <c r="J45" i="187"/>
  <c r="D45" i="187"/>
  <c r="P44" i="187"/>
  <c r="S44" i="187" s="1"/>
  <c r="M44" i="187"/>
  <c r="J44" i="187"/>
  <c r="D44" i="187"/>
  <c r="S43" i="187"/>
  <c r="P43" i="187"/>
  <c r="M43" i="187"/>
  <c r="J43" i="187"/>
  <c r="D43" i="187"/>
  <c r="P42" i="187"/>
  <c r="S42" i="187" s="1"/>
  <c r="M42" i="187"/>
  <c r="J42" i="187"/>
  <c r="D42" i="187"/>
  <c r="S41" i="187"/>
  <c r="P41" i="187"/>
  <c r="M41" i="187"/>
  <c r="J41" i="187"/>
  <c r="D41" i="187"/>
  <c r="P40" i="187"/>
  <c r="S40" i="187" s="1"/>
  <c r="M40" i="187"/>
  <c r="J40" i="187"/>
  <c r="D40" i="187"/>
  <c r="S39" i="187"/>
  <c r="P39" i="187"/>
  <c r="M39" i="187"/>
  <c r="J39" i="187"/>
  <c r="D39" i="187"/>
  <c r="P38" i="187"/>
  <c r="S38" i="187" s="1"/>
  <c r="M38" i="187"/>
  <c r="J38" i="187"/>
  <c r="D38" i="187"/>
  <c r="S37" i="187"/>
  <c r="P37" i="187"/>
  <c r="M37" i="187"/>
  <c r="J37" i="187"/>
  <c r="D37" i="187"/>
  <c r="P36" i="187"/>
  <c r="S36" i="187" s="1"/>
  <c r="M36" i="187"/>
  <c r="J36" i="187"/>
  <c r="D36" i="187"/>
  <c r="S35" i="187"/>
  <c r="P35" i="187"/>
  <c r="M35" i="187"/>
  <c r="J35" i="187"/>
  <c r="D35" i="187"/>
  <c r="P34" i="187"/>
  <c r="S34" i="187" s="1"/>
  <c r="M34" i="187"/>
  <c r="J34" i="187"/>
  <c r="D34" i="187"/>
  <c r="S33" i="187"/>
  <c r="P33" i="187"/>
  <c r="M33" i="187"/>
  <c r="J33" i="187"/>
  <c r="D33" i="187"/>
  <c r="P32" i="187"/>
  <c r="S32" i="187" s="1"/>
  <c r="M32" i="187"/>
  <c r="J32" i="187"/>
  <c r="D32" i="187"/>
  <c r="P31" i="187"/>
  <c r="S31" i="187" s="1"/>
  <c r="M31" i="187"/>
  <c r="J31" i="187"/>
  <c r="D31" i="187"/>
  <c r="P30" i="187"/>
  <c r="S30" i="187" s="1"/>
  <c r="M30" i="187"/>
  <c r="J30" i="187"/>
  <c r="D30" i="187"/>
  <c r="P29" i="187"/>
  <c r="S29" i="187" s="1"/>
  <c r="D29" i="187"/>
  <c r="S28" i="187"/>
  <c r="P28" i="187"/>
  <c r="D28" i="187"/>
  <c r="P27" i="187"/>
  <c r="S27" i="187" s="1"/>
  <c r="D27" i="187"/>
  <c r="P26" i="187"/>
  <c r="S26" i="187" s="1"/>
  <c r="D26" i="187"/>
  <c r="P25" i="187"/>
  <c r="S25" i="187" s="1"/>
  <c r="D25" i="187"/>
  <c r="P24" i="187"/>
  <c r="S24" i="187" s="1"/>
  <c r="D24" i="187"/>
  <c r="P23" i="187"/>
  <c r="S23" i="187" s="1"/>
  <c r="D23" i="187"/>
  <c r="P22" i="187"/>
  <c r="S22" i="187" s="1"/>
  <c r="D22" i="187"/>
  <c r="P21" i="187"/>
  <c r="D21" i="187"/>
  <c r="P20" i="187"/>
  <c r="D20" i="187"/>
  <c r="P19" i="187"/>
  <c r="D19" i="187"/>
  <c r="P18" i="187"/>
  <c r="D18" i="187"/>
  <c r="P17" i="187"/>
  <c r="S17" i="187" s="1"/>
  <c r="D17" i="187"/>
  <c r="P16" i="187"/>
  <c r="S16" i="187" s="1"/>
  <c r="D16" i="187"/>
  <c r="S15" i="187"/>
  <c r="P15" i="187"/>
  <c r="D15" i="187"/>
  <c r="P14" i="187"/>
  <c r="S14" i="187" s="1"/>
  <c r="D14" i="187"/>
  <c r="P13" i="187"/>
  <c r="S13" i="187" s="1"/>
  <c r="D13" i="187"/>
  <c r="P12" i="187"/>
  <c r="D12" i="187"/>
  <c r="P11" i="187"/>
  <c r="D11" i="187"/>
  <c r="T10" i="187"/>
  <c r="R10" i="187"/>
  <c r="Q10" i="187"/>
  <c r="E10" i="187" s="1"/>
  <c r="P10" i="187"/>
  <c r="M10" i="187"/>
  <c r="M50" i="187" s="1"/>
  <c r="D10" i="187"/>
  <c r="P50" i="187" l="1"/>
  <c r="T11" i="187"/>
  <c r="R12" i="187" s="1"/>
  <c r="Q11" i="187"/>
  <c r="E11" i="187" s="1"/>
  <c r="C10" i="187"/>
  <c r="C11" i="187"/>
  <c r="T12" i="187" l="1"/>
  <c r="R13" i="187" s="1"/>
  <c r="Q12" i="187"/>
  <c r="E12" i="187" s="1"/>
  <c r="C12" i="187" s="1"/>
  <c r="Q13" i="187" l="1"/>
  <c r="E13" i="187" s="1"/>
  <c r="C13" i="187" s="1"/>
  <c r="T13" i="187"/>
  <c r="R14" i="187" s="1"/>
  <c r="T14" i="187" l="1"/>
  <c r="R15" i="187" s="1"/>
  <c r="Q14" i="187"/>
  <c r="E14" i="187" s="1"/>
  <c r="C14" i="187" s="1"/>
  <c r="T15" i="187" l="1"/>
  <c r="R16" i="187" s="1"/>
  <c r="Q15" i="187"/>
  <c r="E15" i="187" s="1"/>
  <c r="C15" i="187" s="1"/>
  <c r="Q16" i="187" l="1"/>
  <c r="E16" i="187" s="1"/>
  <c r="C16" i="187" s="1"/>
  <c r="T16" i="187"/>
  <c r="R17" i="187" s="1"/>
  <c r="Q17" i="187" l="1"/>
  <c r="E17" i="187" s="1"/>
  <c r="C17" i="187" s="1"/>
  <c r="T17" i="187"/>
  <c r="R18" i="187" s="1"/>
  <c r="Q18" i="187" l="1"/>
  <c r="E18" i="187" s="1"/>
  <c r="C18" i="187" s="1"/>
  <c r="T18" i="187"/>
  <c r="R19" i="187" s="1"/>
  <c r="T19" i="187" l="1"/>
  <c r="R20" i="187" s="1"/>
  <c r="Q19" i="187"/>
  <c r="E19" i="187" s="1"/>
  <c r="C19" i="187" s="1"/>
  <c r="T20" i="187" l="1"/>
  <c r="R21" i="187" s="1"/>
  <c r="Q20" i="187"/>
  <c r="E20" i="187" s="1"/>
  <c r="C20" i="187" s="1"/>
  <c r="T21" i="187" l="1"/>
  <c r="R22" i="187" s="1"/>
  <c r="Q21" i="187"/>
  <c r="E21" i="187" s="1"/>
  <c r="C21" i="187" s="1"/>
  <c r="T22" i="187" l="1"/>
  <c r="R23" i="187" s="1"/>
  <c r="Q22" i="187"/>
  <c r="E22" i="187" s="1"/>
  <c r="C22" i="187" s="1"/>
  <c r="T23" i="187" l="1"/>
  <c r="R24" i="187" s="1"/>
  <c r="Q23" i="187"/>
  <c r="E23" i="187" s="1"/>
  <c r="C23" i="187" s="1"/>
  <c r="Q24" i="187" l="1"/>
  <c r="E24" i="187" s="1"/>
  <c r="C24" i="187" s="1"/>
  <c r="T24" i="187"/>
  <c r="R25" i="187" s="1"/>
  <c r="Q25" i="187" l="1"/>
  <c r="E25" i="187" s="1"/>
  <c r="C25" i="187" s="1"/>
  <c r="T25" i="187"/>
  <c r="T26" i="187" l="1"/>
  <c r="R27" i="187" s="1"/>
  <c r="Q26" i="187"/>
  <c r="E26" i="187" s="1"/>
  <c r="C26" i="187" s="1"/>
  <c r="Q27" i="187" l="1"/>
  <c r="E27" i="187" s="1"/>
  <c r="C27" i="187" s="1"/>
  <c r="T27" i="187"/>
  <c r="R28" i="187" s="1"/>
  <c r="T28" i="187" l="1"/>
  <c r="R29" i="187" s="1"/>
  <c r="Q28" i="187"/>
  <c r="E28" i="187" s="1"/>
  <c r="C28" i="187" s="1"/>
  <c r="T29" i="187" l="1"/>
  <c r="R30" i="187" s="1"/>
  <c r="Q29" i="187"/>
  <c r="E29" i="187" s="1"/>
  <c r="C29" i="187" s="1"/>
  <c r="Q30" i="187" l="1"/>
  <c r="E30" i="187" s="1"/>
  <c r="C30" i="187" s="1"/>
  <c r="T30" i="187"/>
  <c r="R31" i="187" s="1"/>
  <c r="T31" i="187" l="1"/>
  <c r="R32" i="187" s="1"/>
  <c r="Q31" i="187"/>
  <c r="E31" i="187" s="1"/>
  <c r="C31" i="187" s="1"/>
  <c r="Q32" i="187" l="1"/>
  <c r="E32" i="187" s="1"/>
  <c r="C32" i="187" s="1"/>
  <c r="T32" i="187"/>
  <c r="R33" i="187" s="1"/>
  <c r="T33" i="187" l="1"/>
  <c r="R34" i="187" s="1"/>
  <c r="Q33" i="187"/>
  <c r="E33" i="187" s="1"/>
  <c r="C33" i="187" s="1"/>
  <c r="T34" i="187" l="1"/>
  <c r="R35" i="187" s="1"/>
  <c r="Q34" i="187"/>
  <c r="E34" i="187" s="1"/>
  <c r="C34" i="187" s="1"/>
  <c r="Q35" i="187" l="1"/>
  <c r="E35" i="187" s="1"/>
  <c r="C35" i="187" s="1"/>
  <c r="T35" i="187"/>
  <c r="R36" i="187" s="1"/>
  <c r="T36" i="187" l="1"/>
  <c r="R37" i="187" s="1"/>
  <c r="Q36" i="187"/>
  <c r="E36" i="187" s="1"/>
  <c r="C36" i="187" s="1"/>
  <c r="T37" i="187" l="1"/>
  <c r="R38" i="187" s="1"/>
  <c r="Q37" i="187"/>
  <c r="E37" i="187" s="1"/>
  <c r="C37" i="187" s="1"/>
  <c r="Q38" i="187" l="1"/>
  <c r="E38" i="187" s="1"/>
  <c r="C38" i="187" s="1"/>
  <c r="T38" i="187"/>
  <c r="R39" i="187" s="1"/>
  <c r="T39" i="187" l="1"/>
  <c r="R40" i="187" s="1"/>
  <c r="Q39" i="187"/>
  <c r="E39" i="187" s="1"/>
  <c r="C39" i="187" s="1"/>
  <c r="T40" i="187" l="1"/>
  <c r="R41" i="187" s="1"/>
  <c r="Q40" i="187"/>
  <c r="E40" i="187" s="1"/>
  <c r="C40" i="187" s="1"/>
  <c r="Q41" i="187" l="1"/>
  <c r="E41" i="187" s="1"/>
  <c r="C41" i="187" s="1"/>
  <c r="T41" i="187"/>
  <c r="R42" i="187" s="1"/>
  <c r="T42" i="187" l="1"/>
  <c r="R43" i="187" s="1"/>
  <c r="Q42" i="187"/>
  <c r="E42" i="187" s="1"/>
  <c r="C42" i="187" s="1"/>
  <c r="T43" i="187" l="1"/>
  <c r="R44" i="187" s="1"/>
  <c r="Q43" i="187"/>
  <c r="E43" i="187" s="1"/>
  <c r="C43" i="187" s="1"/>
  <c r="Q44" i="187" l="1"/>
  <c r="E44" i="187" s="1"/>
  <c r="C44" i="187" s="1"/>
  <c r="T44" i="187"/>
  <c r="R45" i="187" s="1"/>
  <c r="T45" i="187" l="1"/>
  <c r="R46" i="187" s="1"/>
  <c r="Q45" i="187"/>
  <c r="E45" i="187" s="1"/>
  <c r="C45" i="187" s="1"/>
  <c r="T46" i="187" l="1"/>
  <c r="R47" i="187" s="1"/>
  <c r="Q46" i="187"/>
  <c r="E46" i="187" s="1"/>
  <c r="C46" i="187" s="1"/>
  <c r="Q47" i="187" l="1"/>
  <c r="E47" i="187" s="1"/>
  <c r="C47" i="187" s="1"/>
  <c r="T47" i="187"/>
  <c r="R48" i="187" s="1"/>
  <c r="T48" i="187" l="1"/>
  <c r="R49" i="187" s="1"/>
  <c r="Q48" i="187"/>
  <c r="E48" i="187" s="1"/>
  <c r="C48" i="187" s="1"/>
  <c r="T49" i="187" l="1"/>
  <c r="Q49" i="187"/>
  <c r="E49" i="187" s="1"/>
  <c r="C49" i="187" s="1"/>
  <c r="R21" i="184" l="1"/>
  <c r="S30" i="184"/>
  <c r="S20" i="184"/>
  <c r="S21" i="184"/>
  <c r="S22" i="184"/>
  <c r="M15" i="184"/>
  <c r="M16" i="184"/>
  <c r="M17" i="184"/>
  <c r="M18" i="184"/>
  <c r="M19" i="184"/>
  <c r="M20" i="184"/>
  <c r="M21" i="184"/>
  <c r="M22" i="184"/>
  <c r="J23" i="184"/>
  <c r="M23" i="184"/>
  <c r="J24" i="184"/>
  <c r="M24" i="184"/>
  <c r="J25" i="184"/>
  <c r="M25" i="184"/>
  <c r="J26" i="184"/>
  <c r="M26" i="184"/>
  <c r="J27" i="184"/>
  <c r="M27" i="184"/>
  <c r="J28" i="184"/>
  <c r="M28" i="184"/>
  <c r="J29" i="184"/>
  <c r="M29" i="184"/>
  <c r="J30" i="184"/>
  <c r="M30" i="184"/>
  <c r="J31" i="184"/>
  <c r="M31" i="184"/>
  <c r="J32" i="184"/>
  <c r="M32" i="184"/>
  <c r="J33" i="184"/>
  <c r="M33" i="184"/>
  <c r="J34" i="184"/>
  <c r="M34" i="184"/>
  <c r="L50" i="184" l="1"/>
  <c r="K50" i="184"/>
  <c r="P49" i="184"/>
  <c r="S49" i="184" s="1"/>
  <c r="M49" i="184"/>
  <c r="J49" i="184"/>
  <c r="D49" i="184"/>
  <c r="P48" i="184"/>
  <c r="S48" i="184" s="1"/>
  <c r="M48" i="184"/>
  <c r="J48" i="184"/>
  <c r="D48" i="184"/>
  <c r="P47" i="184"/>
  <c r="S47" i="184" s="1"/>
  <c r="M47" i="184"/>
  <c r="J47" i="184"/>
  <c r="D47" i="184"/>
  <c r="P46" i="184"/>
  <c r="S46" i="184" s="1"/>
  <c r="M46" i="184"/>
  <c r="J46" i="184"/>
  <c r="D46" i="184"/>
  <c r="P45" i="184"/>
  <c r="S45" i="184" s="1"/>
  <c r="M45" i="184"/>
  <c r="J45" i="184"/>
  <c r="D45" i="184"/>
  <c r="P44" i="184"/>
  <c r="S44" i="184" s="1"/>
  <c r="M44" i="184"/>
  <c r="J44" i="184"/>
  <c r="D44" i="184"/>
  <c r="P43" i="184"/>
  <c r="S43" i="184" s="1"/>
  <c r="M43" i="184"/>
  <c r="J43" i="184"/>
  <c r="D43" i="184"/>
  <c r="P42" i="184"/>
  <c r="S42" i="184" s="1"/>
  <c r="M42" i="184"/>
  <c r="J42" i="184"/>
  <c r="D42" i="184"/>
  <c r="P41" i="184"/>
  <c r="S41" i="184" s="1"/>
  <c r="M41" i="184"/>
  <c r="J41" i="184"/>
  <c r="D41" i="184"/>
  <c r="P40" i="184"/>
  <c r="S40" i="184" s="1"/>
  <c r="M40" i="184"/>
  <c r="J40" i="184"/>
  <c r="D40" i="184"/>
  <c r="P39" i="184"/>
  <c r="S39" i="184" s="1"/>
  <c r="M39" i="184"/>
  <c r="J39" i="184"/>
  <c r="D39" i="184"/>
  <c r="P38" i="184"/>
  <c r="S38" i="184" s="1"/>
  <c r="M38" i="184"/>
  <c r="J38" i="184"/>
  <c r="D38" i="184"/>
  <c r="P37" i="184"/>
  <c r="S37" i="184" s="1"/>
  <c r="M37" i="184"/>
  <c r="J37" i="184"/>
  <c r="D37" i="184"/>
  <c r="P36" i="184"/>
  <c r="S36" i="184" s="1"/>
  <c r="M36" i="184"/>
  <c r="J36" i="184"/>
  <c r="D36" i="184"/>
  <c r="P35" i="184"/>
  <c r="S35" i="184" s="1"/>
  <c r="M35" i="184"/>
  <c r="J35" i="184"/>
  <c r="D35" i="184"/>
  <c r="P34" i="184"/>
  <c r="D34" i="184"/>
  <c r="P33" i="184"/>
  <c r="D33" i="184"/>
  <c r="P32" i="184"/>
  <c r="D32" i="184"/>
  <c r="P31" i="184"/>
  <c r="D31" i="184"/>
  <c r="P30" i="184"/>
  <c r="D30" i="184"/>
  <c r="P29" i="184"/>
  <c r="S29" i="184" s="1"/>
  <c r="D29" i="184"/>
  <c r="P28" i="184"/>
  <c r="S28" i="184" s="1"/>
  <c r="D28" i="184"/>
  <c r="P27" i="184"/>
  <c r="S27" i="184" s="1"/>
  <c r="D27" i="184"/>
  <c r="P26" i="184"/>
  <c r="D26" i="184"/>
  <c r="P25" i="184"/>
  <c r="D25" i="184"/>
  <c r="P24" i="184"/>
  <c r="D24" i="184"/>
  <c r="P23" i="184"/>
  <c r="D23" i="184"/>
  <c r="P22" i="184"/>
  <c r="D22" i="184"/>
  <c r="P21" i="184"/>
  <c r="D21" i="184"/>
  <c r="P20" i="184"/>
  <c r="D20" i="184"/>
  <c r="P19" i="184"/>
  <c r="S19" i="184" s="1"/>
  <c r="D19" i="184"/>
  <c r="P18" i="184"/>
  <c r="S18" i="184" s="1"/>
  <c r="D18" i="184"/>
  <c r="P17" i="184"/>
  <c r="S17" i="184" s="1"/>
  <c r="D17" i="184"/>
  <c r="P16" i="184"/>
  <c r="S16" i="184" s="1"/>
  <c r="D16" i="184"/>
  <c r="P15" i="184"/>
  <c r="S15" i="184" s="1"/>
  <c r="D15" i="184"/>
  <c r="P14" i="184"/>
  <c r="S14" i="184" s="1"/>
  <c r="M14" i="184"/>
  <c r="D14" i="184"/>
  <c r="P13" i="184"/>
  <c r="S13" i="184" s="1"/>
  <c r="M13" i="184"/>
  <c r="D13" i="184"/>
  <c r="P12" i="184"/>
  <c r="S12" i="184" s="1"/>
  <c r="M12" i="184"/>
  <c r="D12" i="184"/>
  <c r="P11" i="184"/>
  <c r="S11" i="184" s="1"/>
  <c r="M11" i="184"/>
  <c r="D11" i="184"/>
  <c r="R10" i="184"/>
  <c r="Q10" i="184" s="1"/>
  <c r="P10" i="184"/>
  <c r="P50" i="184" s="1"/>
  <c r="M10" i="184"/>
  <c r="M50" i="184" s="1"/>
  <c r="D10" i="184"/>
  <c r="E10" i="184" l="1"/>
  <c r="C10" i="184" s="1"/>
  <c r="S10" i="184"/>
  <c r="T10" i="184" s="1"/>
  <c r="R11" i="184" s="1"/>
  <c r="T11" i="184" l="1"/>
  <c r="R12" i="184" s="1"/>
  <c r="Q11" i="184"/>
  <c r="E11" i="184" s="1"/>
  <c r="C11" i="184" s="1"/>
  <c r="Q12" i="184" l="1"/>
  <c r="E12" i="184" s="1"/>
  <c r="C12" i="184" s="1"/>
  <c r="T12" i="184"/>
  <c r="R13" i="184" s="1"/>
  <c r="T13" i="184" l="1"/>
  <c r="R14" i="184" s="1"/>
  <c r="Q13" i="184"/>
  <c r="E13" i="184" s="1"/>
  <c r="C13" i="184" s="1"/>
  <c r="T14" i="184" l="1"/>
  <c r="R15" i="184" s="1"/>
  <c r="Q14" i="184"/>
  <c r="E14" i="184" s="1"/>
  <c r="C14" i="184" s="1"/>
  <c r="T15" i="184" l="1"/>
  <c r="R16" i="184" s="1"/>
  <c r="Q15" i="184"/>
  <c r="E15" i="184" s="1"/>
  <c r="C15" i="184" s="1"/>
  <c r="Q16" i="184" l="1"/>
  <c r="E16" i="184" s="1"/>
  <c r="C16" i="184" s="1"/>
  <c r="T16" i="184"/>
  <c r="R17" i="184" s="1"/>
  <c r="T17" i="184" l="1"/>
  <c r="R18" i="184" s="1"/>
  <c r="Q17" i="184"/>
  <c r="E17" i="184" s="1"/>
  <c r="C17" i="184" s="1"/>
  <c r="Q18" i="184" l="1"/>
  <c r="E18" i="184" s="1"/>
  <c r="C18" i="184" s="1"/>
  <c r="T18" i="184"/>
  <c r="R19" i="184" s="1"/>
  <c r="T19" i="184" l="1"/>
  <c r="R20" i="184" s="1"/>
  <c r="Q19" i="184"/>
  <c r="E19" i="184" s="1"/>
  <c r="C19" i="184" s="1"/>
  <c r="Q20" i="184" l="1"/>
  <c r="E20" i="184" s="1"/>
  <c r="C20" i="184" s="1"/>
  <c r="T20" i="184"/>
  <c r="T21" i="184" l="1"/>
  <c r="R22" i="184" s="1"/>
  <c r="Q21" i="184"/>
  <c r="E21" i="184" s="1"/>
  <c r="C21" i="184" s="1"/>
  <c r="Q22" i="184" l="1"/>
  <c r="E22" i="184" s="1"/>
  <c r="C22" i="184" s="1"/>
  <c r="T22" i="184"/>
  <c r="R23" i="184" s="1"/>
  <c r="T23" i="184" l="1"/>
  <c r="R24" i="184" s="1"/>
  <c r="Q23" i="184"/>
  <c r="E23" i="184" s="1"/>
  <c r="C23" i="184" s="1"/>
  <c r="Q24" i="184" l="1"/>
  <c r="E24" i="184" s="1"/>
  <c r="C24" i="184" s="1"/>
  <c r="T24" i="184"/>
  <c r="R25" i="184" s="1"/>
  <c r="T25" i="184" l="1"/>
  <c r="R26" i="184" s="1"/>
  <c r="Q25" i="184"/>
  <c r="E25" i="184" s="1"/>
  <c r="C25" i="184" s="1"/>
  <c r="T26" i="184" l="1"/>
  <c r="Q26" i="184"/>
  <c r="E26" i="184" s="1"/>
  <c r="C26" i="184" s="1"/>
  <c r="T27" i="184" l="1"/>
  <c r="R28" i="184" s="1"/>
  <c r="Q27" i="184"/>
  <c r="E27" i="184" s="1"/>
  <c r="C27" i="184" s="1"/>
  <c r="T28" i="184" l="1"/>
  <c r="R29" i="184" s="1"/>
  <c r="Q28" i="184"/>
  <c r="E28" i="184" s="1"/>
  <c r="C28" i="184" s="1"/>
  <c r="Q29" i="184" l="1"/>
  <c r="E29" i="184" s="1"/>
  <c r="C29" i="184" s="1"/>
  <c r="T29" i="184"/>
  <c r="R30" i="184" s="1"/>
  <c r="Q30" i="184" l="1"/>
  <c r="E30" i="184" s="1"/>
  <c r="C30" i="184" s="1"/>
  <c r="T30" i="184"/>
  <c r="R31" i="184" s="1"/>
  <c r="Q31" i="184" l="1"/>
  <c r="E31" i="184" s="1"/>
  <c r="C31" i="184" s="1"/>
  <c r="T31" i="184"/>
  <c r="R32" i="184" s="1"/>
  <c r="Q32" i="184" l="1"/>
  <c r="E32" i="184" s="1"/>
  <c r="C32" i="184" s="1"/>
  <c r="T32" i="184"/>
  <c r="R33" i="184" s="1"/>
  <c r="Q33" i="184" l="1"/>
  <c r="E33" i="184" s="1"/>
  <c r="C33" i="184" s="1"/>
  <c r="T33" i="184"/>
  <c r="R34" i="184" s="1"/>
  <c r="Q34" i="184" l="1"/>
  <c r="E34" i="184" s="1"/>
  <c r="C34" i="184" s="1"/>
  <c r="T34" i="184"/>
  <c r="R35" i="184" s="1"/>
  <c r="T35" i="184" l="1"/>
  <c r="R36" i="184" s="1"/>
  <c r="Q35" i="184"/>
  <c r="E35" i="184" s="1"/>
  <c r="C35" i="184" s="1"/>
  <c r="T36" i="184" l="1"/>
  <c r="R37" i="184" s="1"/>
  <c r="Q36" i="184"/>
  <c r="E36" i="184" s="1"/>
  <c r="C36" i="184" s="1"/>
  <c r="T37" i="184" l="1"/>
  <c r="R38" i="184" s="1"/>
  <c r="Q37" i="184"/>
  <c r="E37" i="184" s="1"/>
  <c r="C37" i="184" s="1"/>
  <c r="T38" i="184" l="1"/>
  <c r="R39" i="184" s="1"/>
  <c r="Q38" i="184"/>
  <c r="E38" i="184" s="1"/>
  <c r="C38" i="184" s="1"/>
  <c r="T39" i="184" l="1"/>
  <c r="R40" i="184" s="1"/>
  <c r="Q39" i="184"/>
  <c r="E39" i="184" s="1"/>
  <c r="C39" i="184" s="1"/>
  <c r="T40" i="184" l="1"/>
  <c r="R41" i="184" s="1"/>
  <c r="Q40" i="184"/>
  <c r="E40" i="184" s="1"/>
  <c r="C40" i="184" s="1"/>
  <c r="T41" i="184" l="1"/>
  <c r="R42" i="184" s="1"/>
  <c r="Q41" i="184"/>
  <c r="E41" i="184" s="1"/>
  <c r="C41" i="184" s="1"/>
  <c r="T42" i="184" l="1"/>
  <c r="R43" i="184" s="1"/>
  <c r="Q42" i="184"/>
  <c r="E42" i="184" s="1"/>
  <c r="C42" i="184" s="1"/>
  <c r="T43" i="184" l="1"/>
  <c r="R44" i="184" s="1"/>
  <c r="Q43" i="184"/>
  <c r="E43" i="184" s="1"/>
  <c r="C43" i="184" s="1"/>
  <c r="T44" i="184" l="1"/>
  <c r="R45" i="184" s="1"/>
  <c r="Q44" i="184"/>
  <c r="E44" i="184" s="1"/>
  <c r="C44" i="184" s="1"/>
  <c r="T45" i="184" l="1"/>
  <c r="R46" i="184" s="1"/>
  <c r="Q45" i="184"/>
  <c r="E45" i="184" s="1"/>
  <c r="C45" i="184" s="1"/>
  <c r="T46" i="184" l="1"/>
  <c r="R47" i="184" s="1"/>
  <c r="Q46" i="184"/>
  <c r="E46" i="184" s="1"/>
  <c r="C46" i="184" s="1"/>
  <c r="T47" i="184" l="1"/>
  <c r="R48" i="184" s="1"/>
  <c r="Q47" i="184"/>
  <c r="E47" i="184" s="1"/>
  <c r="C47" i="184" s="1"/>
  <c r="T48" i="184" l="1"/>
  <c r="R49" i="184" s="1"/>
  <c r="Q48" i="184"/>
  <c r="E48" i="184" s="1"/>
  <c r="C48" i="184" s="1"/>
  <c r="T49" i="184" l="1"/>
  <c r="Q49" i="184"/>
  <c r="E49" i="184" s="1"/>
  <c r="C49" i="184" s="1"/>
  <c r="L50" i="182" l="1"/>
  <c r="K50" i="182"/>
  <c r="P49" i="182"/>
  <c r="S49" i="182" s="1"/>
  <c r="M49" i="182"/>
  <c r="J49" i="182"/>
  <c r="D49" i="182"/>
  <c r="P48" i="182"/>
  <c r="S48" i="182" s="1"/>
  <c r="M48" i="182"/>
  <c r="J48" i="182"/>
  <c r="D48" i="182"/>
  <c r="P47" i="182"/>
  <c r="S47" i="182" s="1"/>
  <c r="M47" i="182"/>
  <c r="J47" i="182"/>
  <c r="D47" i="182"/>
  <c r="P46" i="182"/>
  <c r="S46" i="182" s="1"/>
  <c r="M46" i="182"/>
  <c r="J46" i="182"/>
  <c r="D46" i="182"/>
  <c r="P45" i="182"/>
  <c r="S45" i="182" s="1"/>
  <c r="M45" i="182"/>
  <c r="J45" i="182"/>
  <c r="D45" i="182"/>
  <c r="P44" i="182"/>
  <c r="S44" i="182" s="1"/>
  <c r="M44" i="182"/>
  <c r="J44" i="182"/>
  <c r="D44" i="182"/>
  <c r="P43" i="182"/>
  <c r="S43" i="182" s="1"/>
  <c r="M43" i="182"/>
  <c r="J43" i="182"/>
  <c r="D43" i="182"/>
  <c r="P42" i="182"/>
  <c r="S42" i="182" s="1"/>
  <c r="M42" i="182"/>
  <c r="J42" i="182"/>
  <c r="D42" i="182"/>
  <c r="P41" i="182"/>
  <c r="S41" i="182" s="1"/>
  <c r="M41" i="182"/>
  <c r="J41" i="182"/>
  <c r="D41" i="182"/>
  <c r="P40" i="182"/>
  <c r="S40" i="182" s="1"/>
  <c r="M40" i="182"/>
  <c r="J40" i="182"/>
  <c r="D40" i="182"/>
  <c r="P39" i="182"/>
  <c r="S39" i="182" s="1"/>
  <c r="M39" i="182"/>
  <c r="J39" i="182"/>
  <c r="D39" i="182"/>
  <c r="P38" i="182"/>
  <c r="S38" i="182" s="1"/>
  <c r="M38" i="182"/>
  <c r="J38" i="182"/>
  <c r="D38" i="182"/>
  <c r="P37" i="182"/>
  <c r="S37" i="182" s="1"/>
  <c r="M37" i="182"/>
  <c r="J37" i="182"/>
  <c r="D37" i="182"/>
  <c r="P36" i="182"/>
  <c r="S36" i="182" s="1"/>
  <c r="M36" i="182"/>
  <c r="J36" i="182"/>
  <c r="D36" i="182"/>
  <c r="P35" i="182"/>
  <c r="S35" i="182" s="1"/>
  <c r="M35" i="182"/>
  <c r="J35" i="182"/>
  <c r="D35" i="182"/>
  <c r="P34" i="182"/>
  <c r="S34" i="182" s="1"/>
  <c r="M34" i="182"/>
  <c r="J34" i="182"/>
  <c r="D34" i="182"/>
  <c r="P33" i="182"/>
  <c r="S33" i="182" s="1"/>
  <c r="M33" i="182"/>
  <c r="J33" i="182"/>
  <c r="D33" i="182"/>
  <c r="P32" i="182"/>
  <c r="S32" i="182" s="1"/>
  <c r="M32" i="182"/>
  <c r="J32" i="182"/>
  <c r="D32" i="182"/>
  <c r="P31" i="182"/>
  <c r="S31" i="182" s="1"/>
  <c r="M31" i="182"/>
  <c r="J31" i="182"/>
  <c r="D31" i="182"/>
  <c r="P30" i="182"/>
  <c r="S30" i="182" s="1"/>
  <c r="M30" i="182"/>
  <c r="J30" i="182"/>
  <c r="D30" i="182"/>
  <c r="P29" i="182"/>
  <c r="S29" i="182" s="1"/>
  <c r="M29" i="182"/>
  <c r="J29" i="182"/>
  <c r="D29" i="182"/>
  <c r="P28" i="182"/>
  <c r="S28" i="182" s="1"/>
  <c r="M28" i="182"/>
  <c r="J28" i="182"/>
  <c r="D28" i="182"/>
  <c r="P27" i="182"/>
  <c r="M27" i="182"/>
  <c r="J27" i="182"/>
  <c r="D27" i="182"/>
  <c r="P26" i="182"/>
  <c r="M26" i="182"/>
  <c r="J26" i="182"/>
  <c r="D26" i="182"/>
  <c r="P25" i="182"/>
  <c r="M25" i="182"/>
  <c r="J25" i="182"/>
  <c r="D25" i="182"/>
  <c r="P24" i="182"/>
  <c r="M24" i="182"/>
  <c r="J24" i="182"/>
  <c r="D24" i="182"/>
  <c r="P23" i="182"/>
  <c r="M23" i="182"/>
  <c r="J23" i="182"/>
  <c r="D23" i="182"/>
  <c r="P22" i="182"/>
  <c r="S22" i="182" s="1"/>
  <c r="M22" i="182"/>
  <c r="D22" i="182"/>
  <c r="P21" i="182"/>
  <c r="S21" i="182" s="1"/>
  <c r="M21" i="182"/>
  <c r="D21" i="182"/>
  <c r="P20" i="182"/>
  <c r="S20" i="182" s="1"/>
  <c r="M20" i="182"/>
  <c r="D20" i="182"/>
  <c r="P19" i="182"/>
  <c r="S19" i="182" s="1"/>
  <c r="M19" i="182"/>
  <c r="D19" i="182"/>
  <c r="P18" i="182"/>
  <c r="S18" i="182" s="1"/>
  <c r="M18" i="182"/>
  <c r="D18" i="182"/>
  <c r="P17" i="182"/>
  <c r="S17" i="182" s="1"/>
  <c r="M17" i="182"/>
  <c r="D17" i="182"/>
  <c r="P16" i="182"/>
  <c r="S16" i="182" s="1"/>
  <c r="M16" i="182"/>
  <c r="D16" i="182"/>
  <c r="P15" i="182"/>
  <c r="S15" i="182" s="1"/>
  <c r="M15" i="182"/>
  <c r="D15" i="182"/>
  <c r="P14" i="182"/>
  <c r="S14" i="182" s="1"/>
  <c r="M14" i="182"/>
  <c r="D14" i="182"/>
  <c r="P13" i="182"/>
  <c r="S13" i="182" s="1"/>
  <c r="M13" i="182"/>
  <c r="D13" i="182"/>
  <c r="P12" i="182"/>
  <c r="M12" i="182"/>
  <c r="D12" i="182"/>
  <c r="P11" i="182"/>
  <c r="M11" i="182"/>
  <c r="D11" i="182"/>
  <c r="R10" i="182"/>
  <c r="Q10" i="182" s="1"/>
  <c r="P10" i="182"/>
  <c r="M10" i="182"/>
  <c r="M50" i="182" s="1"/>
  <c r="D10" i="182"/>
  <c r="P50" i="182" l="1"/>
  <c r="E10" i="182"/>
  <c r="C10" i="182" s="1"/>
  <c r="T10" i="182"/>
  <c r="R11" i="182" s="1"/>
  <c r="Q11" i="182" l="1"/>
  <c r="E11" i="182" s="1"/>
  <c r="C11" i="182" s="1"/>
  <c r="T11" i="182"/>
  <c r="R12" i="182" s="1"/>
  <c r="Q12" i="182" l="1"/>
  <c r="E12" i="182" s="1"/>
  <c r="C12" i="182" s="1"/>
  <c r="T12" i="182"/>
  <c r="T13" i="182" l="1"/>
  <c r="R14" i="182" s="1"/>
  <c r="Q13" i="182"/>
  <c r="E13" i="182" s="1"/>
  <c r="C13" i="182" s="1"/>
  <c r="Q14" i="182" l="1"/>
  <c r="E14" i="182" s="1"/>
  <c r="C14" i="182" s="1"/>
  <c r="T14" i="182"/>
  <c r="R15" i="182" s="1"/>
  <c r="Q15" i="182" l="1"/>
  <c r="E15" i="182" s="1"/>
  <c r="C15" i="182" s="1"/>
  <c r="T15" i="182"/>
  <c r="R16" i="182" s="1"/>
  <c r="Q16" i="182" l="1"/>
  <c r="E16" i="182" s="1"/>
  <c r="C16" i="182" s="1"/>
  <c r="T16" i="182"/>
  <c r="R17" i="182" s="1"/>
  <c r="Q17" i="182" l="1"/>
  <c r="E17" i="182" s="1"/>
  <c r="C17" i="182" s="1"/>
  <c r="T17" i="182"/>
  <c r="R18" i="182" s="1"/>
  <c r="T18" i="182" l="1"/>
  <c r="R19" i="182" s="1"/>
  <c r="Q18" i="182"/>
  <c r="E18" i="182" s="1"/>
  <c r="C18" i="182" s="1"/>
  <c r="Q19" i="182" l="1"/>
  <c r="E19" i="182" s="1"/>
  <c r="C19" i="182" s="1"/>
  <c r="T19" i="182"/>
  <c r="R20" i="182" s="1"/>
  <c r="T20" i="182" l="1"/>
  <c r="R21" i="182" s="1"/>
  <c r="Q20" i="182"/>
  <c r="E20" i="182" s="1"/>
  <c r="C20" i="182" s="1"/>
  <c r="T21" i="182" l="1"/>
  <c r="R22" i="182" s="1"/>
  <c r="Q21" i="182"/>
  <c r="E21" i="182" s="1"/>
  <c r="C21" i="182" s="1"/>
  <c r="T22" i="182" l="1"/>
  <c r="R23" i="182" s="1"/>
  <c r="Q22" i="182"/>
  <c r="E22" i="182" s="1"/>
  <c r="C22" i="182" s="1"/>
  <c r="T23" i="182" l="1"/>
  <c r="R24" i="182" s="1"/>
  <c r="Q23" i="182"/>
  <c r="E23" i="182" s="1"/>
  <c r="C23" i="182" s="1"/>
  <c r="T24" i="182" l="1"/>
  <c r="Q24" i="182"/>
  <c r="E24" i="182" s="1"/>
  <c r="C24" i="182" s="1"/>
  <c r="T25" i="182" l="1"/>
  <c r="R26" i="182" s="1"/>
  <c r="Q25" i="182"/>
  <c r="E25" i="182" s="1"/>
  <c r="C25" i="182" s="1"/>
  <c r="T26" i="182" l="1"/>
  <c r="R27" i="182" s="1"/>
  <c r="Q26" i="182"/>
  <c r="E26" i="182" s="1"/>
  <c r="C26" i="182" s="1"/>
  <c r="T27" i="182" l="1"/>
  <c r="R28" i="182" s="1"/>
  <c r="Q27" i="182"/>
  <c r="E27" i="182" s="1"/>
  <c r="C27" i="182" s="1"/>
  <c r="T28" i="182" l="1"/>
  <c r="R29" i="182" s="1"/>
  <c r="Q28" i="182"/>
  <c r="E28" i="182" s="1"/>
  <c r="C28" i="182" s="1"/>
  <c r="Q29" i="182" l="1"/>
  <c r="E29" i="182" s="1"/>
  <c r="C29" i="182" s="1"/>
  <c r="T29" i="182"/>
  <c r="R30" i="182" s="1"/>
  <c r="Q30" i="182" l="1"/>
  <c r="E30" i="182" s="1"/>
  <c r="C30" i="182" s="1"/>
  <c r="T30" i="182"/>
  <c r="R31" i="182" s="1"/>
  <c r="Q31" i="182" l="1"/>
  <c r="E31" i="182" s="1"/>
  <c r="C31" i="182" s="1"/>
  <c r="T31" i="182"/>
  <c r="R32" i="182" s="1"/>
  <c r="Q32" i="182" l="1"/>
  <c r="E32" i="182" s="1"/>
  <c r="C32" i="182" s="1"/>
  <c r="T32" i="182"/>
  <c r="R33" i="182" s="1"/>
  <c r="Q33" i="182" l="1"/>
  <c r="E33" i="182" s="1"/>
  <c r="C33" i="182" s="1"/>
  <c r="T33" i="182"/>
  <c r="R34" i="182" s="1"/>
  <c r="Q34" i="182" l="1"/>
  <c r="E34" i="182" s="1"/>
  <c r="C34" i="182" s="1"/>
  <c r="T34" i="182"/>
  <c r="R35" i="182" s="1"/>
  <c r="T35" i="182" l="1"/>
  <c r="R36" i="182" s="1"/>
  <c r="Q35" i="182"/>
  <c r="E35" i="182" s="1"/>
  <c r="C35" i="182" s="1"/>
  <c r="T36" i="182" l="1"/>
  <c r="R37" i="182" s="1"/>
  <c r="Q36" i="182"/>
  <c r="E36" i="182" s="1"/>
  <c r="C36" i="182" s="1"/>
  <c r="T37" i="182" l="1"/>
  <c r="R38" i="182" s="1"/>
  <c r="Q37" i="182"/>
  <c r="E37" i="182" s="1"/>
  <c r="C37" i="182" s="1"/>
  <c r="T38" i="182" l="1"/>
  <c r="R39" i="182" s="1"/>
  <c r="Q38" i="182"/>
  <c r="E38" i="182" s="1"/>
  <c r="C38" i="182" s="1"/>
  <c r="T39" i="182" l="1"/>
  <c r="R40" i="182" s="1"/>
  <c r="Q39" i="182"/>
  <c r="E39" i="182" s="1"/>
  <c r="C39" i="182" s="1"/>
  <c r="T40" i="182" l="1"/>
  <c r="R41" i="182" s="1"/>
  <c r="Q40" i="182"/>
  <c r="E40" i="182" s="1"/>
  <c r="C40" i="182" s="1"/>
  <c r="T41" i="182" l="1"/>
  <c r="R42" i="182" s="1"/>
  <c r="Q41" i="182"/>
  <c r="E41" i="182" s="1"/>
  <c r="C41" i="182" s="1"/>
  <c r="T42" i="182" l="1"/>
  <c r="R43" i="182" s="1"/>
  <c r="Q42" i="182"/>
  <c r="E42" i="182" s="1"/>
  <c r="C42" i="182" s="1"/>
  <c r="T43" i="182" l="1"/>
  <c r="R44" i="182" s="1"/>
  <c r="Q43" i="182"/>
  <c r="E43" i="182" s="1"/>
  <c r="C43" i="182" s="1"/>
  <c r="T44" i="182" l="1"/>
  <c r="R45" i="182" s="1"/>
  <c r="Q44" i="182"/>
  <c r="E44" i="182" s="1"/>
  <c r="C44" i="182" s="1"/>
  <c r="T45" i="182" l="1"/>
  <c r="R46" i="182" s="1"/>
  <c r="Q45" i="182"/>
  <c r="E45" i="182" s="1"/>
  <c r="C45" i="182" s="1"/>
  <c r="T46" i="182" l="1"/>
  <c r="R47" i="182" s="1"/>
  <c r="Q46" i="182"/>
  <c r="E46" i="182" s="1"/>
  <c r="C46" i="182" s="1"/>
  <c r="T47" i="182" l="1"/>
  <c r="R48" i="182" s="1"/>
  <c r="Q47" i="182"/>
  <c r="E47" i="182" s="1"/>
  <c r="C47" i="182" s="1"/>
  <c r="T48" i="182" l="1"/>
  <c r="R49" i="182" s="1"/>
  <c r="Q48" i="182"/>
  <c r="E48" i="182" s="1"/>
  <c r="C48" i="182" s="1"/>
  <c r="T49" i="182" l="1"/>
  <c r="Q49" i="182"/>
  <c r="E49" i="182" s="1"/>
  <c r="C49" i="182" s="1"/>
  <c r="R23" i="180" l="1"/>
  <c r="P36" i="180"/>
  <c r="M36" i="180"/>
  <c r="P35" i="180"/>
  <c r="M35" i="180"/>
  <c r="P34" i="180"/>
  <c r="M34" i="180"/>
  <c r="P33" i="180"/>
  <c r="M33" i="180"/>
  <c r="P32" i="180"/>
  <c r="M32" i="180"/>
  <c r="P31" i="180"/>
  <c r="M31" i="180"/>
  <c r="P30" i="180"/>
  <c r="M30" i="180"/>
  <c r="P29" i="180"/>
  <c r="M29" i="180"/>
  <c r="P28" i="180"/>
  <c r="M28" i="180"/>
  <c r="P27" i="180"/>
  <c r="M27" i="180"/>
  <c r="M26" i="180"/>
  <c r="J26" i="180"/>
  <c r="M25" i="180"/>
  <c r="J25" i="180"/>
  <c r="M24" i="180"/>
  <c r="J24" i="180"/>
  <c r="M23" i="180"/>
  <c r="J23" i="180"/>
  <c r="M22" i="180"/>
  <c r="J22" i="180"/>
  <c r="S20" i="180"/>
  <c r="S21" i="180"/>
  <c r="S22" i="180"/>
  <c r="S24" i="180"/>
  <c r="S26" i="180"/>
  <c r="M21" i="180"/>
  <c r="M20" i="180"/>
  <c r="L50" i="180"/>
  <c r="K50" i="180"/>
  <c r="P49" i="180"/>
  <c r="S49" i="180" s="1"/>
  <c r="M49" i="180"/>
  <c r="J49" i="180"/>
  <c r="D49" i="180"/>
  <c r="P48" i="180"/>
  <c r="S48" i="180" s="1"/>
  <c r="M48" i="180"/>
  <c r="J48" i="180"/>
  <c r="D48" i="180"/>
  <c r="P47" i="180"/>
  <c r="S47" i="180" s="1"/>
  <c r="M47" i="180"/>
  <c r="J47" i="180"/>
  <c r="D47" i="180"/>
  <c r="P46" i="180"/>
  <c r="S46" i="180" s="1"/>
  <c r="M46" i="180"/>
  <c r="J46" i="180"/>
  <c r="D46" i="180"/>
  <c r="P45" i="180"/>
  <c r="S45" i="180" s="1"/>
  <c r="M45" i="180"/>
  <c r="J45" i="180"/>
  <c r="D45" i="180"/>
  <c r="P44" i="180"/>
  <c r="S44" i="180" s="1"/>
  <c r="M44" i="180"/>
  <c r="J44" i="180"/>
  <c r="D44" i="180"/>
  <c r="P43" i="180"/>
  <c r="S43" i="180" s="1"/>
  <c r="M43" i="180"/>
  <c r="J43" i="180"/>
  <c r="D43" i="180"/>
  <c r="P42" i="180"/>
  <c r="S42" i="180" s="1"/>
  <c r="M42" i="180"/>
  <c r="J42" i="180"/>
  <c r="D42" i="180"/>
  <c r="P41" i="180"/>
  <c r="S41" i="180" s="1"/>
  <c r="M41" i="180"/>
  <c r="J41" i="180"/>
  <c r="D41" i="180"/>
  <c r="P40" i="180"/>
  <c r="S40" i="180" s="1"/>
  <c r="M40" i="180"/>
  <c r="J40" i="180"/>
  <c r="D40" i="180"/>
  <c r="P39" i="180"/>
  <c r="S39" i="180" s="1"/>
  <c r="M39" i="180"/>
  <c r="J39" i="180"/>
  <c r="D39" i="180"/>
  <c r="P38" i="180"/>
  <c r="S38" i="180" s="1"/>
  <c r="M38" i="180"/>
  <c r="J38" i="180"/>
  <c r="D38" i="180"/>
  <c r="P37" i="180"/>
  <c r="S37" i="180" s="1"/>
  <c r="M37" i="180"/>
  <c r="J37" i="180"/>
  <c r="D37" i="180"/>
  <c r="D36" i="180"/>
  <c r="D35" i="180"/>
  <c r="D34" i="180"/>
  <c r="D33" i="180"/>
  <c r="D32" i="180"/>
  <c r="D31" i="180"/>
  <c r="D30" i="180"/>
  <c r="D29" i="180"/>
  <c r="D28" i="180"/>
  <c r="D27" i="180"/>
  <c r="P26" i="180"/>
  <c r="D26" i="180"/>
  <c r="P25" i="180"/>
  <c r="S25" i="180" s="1"/>
  <c r="D25" i="180"/>
  <c r="P24" i="180"/>
  <c r="D24" i="180"/>
  <c r="P23" i="180"/>
  <c r="S23" i="180" s="1"/>
  <c r="D23" i="180"/>
  <c r="P22" i="180"/>
  <c r="D22" i="180"/>
  <c r="P21" i="180"/>
  <c r="D21" i="180"/>
  <c r="P20" i="180"/>
  <c r="D20" i="180"/>
  <c r="S19" i="180"/>
  <c r="P19" i="180"/>
  <c r="M19" i="180"/>
  <c r="J19" i="180"/>
  <c r="D19" i="180"/>
  <c r="S18" i="180"/>
  <c r="P18" i="180"/>
  <c r="M18" i="180"/>
  <c r="J18" i="180"/>
  <c r="D18" i="180"/>
  <c r="S17" i="180"/>
  <c r="P17" i="180"/>
  <c r="M17" i="180"/>
  <c r="J17" i="180"/>
  <c r="D17" i="180"/>
  <c r="Q16" i="180"/>
  <c r="P16" i="180"/>
  <c r="S16" i="180" s="1"/>
  <c r="T16" i="180" s="1"/>
  <c r="R17" i="180" s="1"/>
  <c r="M16" i="180"/>
  <c r="E16" i="180"/>
  <c r="D16" i="180"/>
  <c r="C16" i="180"/>
  <c r="P15" i="180"/>
  <c r="M15" i="180"/>
  <c r="D15" i="180"/>
  <c r="P14" i="180"/>
  <c r="M14" i="180"/>
  <c r="D14" i="180"/>
  <c r="P13" i="180"/>
  <c r="M13" i="180"/>
  <c r="D13" i="180"/>
  <c r="P12" i="180"/>
  <c r="M12" i="180"/>
  <c r="D12" i="180"/>
  <c r="P11" i="180"/>
  <c r="M11" i="180"/>
  <c r="D11" i="180"/>
  <c r="R10" i="180"/>
  <c r="P10" i="180"/>
  <c r="P50" i="180" s="1"/>
  <c r="M10" i="180"/>
  <c r="D10" i="180"/>
  <c r="T17" i="180" l="1"/>
  <c r="R18" i="180" s="1"/>
  <c r="Q17" i="180"/>
  <c r="E17" i="180" s="1"/>
  <c r="C17" i="180" s="1"/>
  <c r="T10" i="180"/>
  <c r="R11" i="180" s="1"/>
  <c r="Q10" i="180"/>
  <c r="E10" i="180" s="1"/>
  <c r="C10" i="180" s="1"/>
  <c r="M50" i="180"/>
  <c r="T11" i="180" l="1"/>
  <c r="R12" i="180" s="1"/>
  <c r="Q11" i="180"/>
  <c r="E11" i="180" s="1"/>
  <c r="C11" i="180" s="1"/>
  <c r="T18" i="180"/>
  <c r="R19" i="180" s="1"/>
  <c r="Q18" i="180"/>
  <c r="E18" i="180" s="1"/>
  <c r="C18" i="180" s="1"/>
  <c r="T19" i="180" l="1"/>
  <c r="R20" i="180" s="1"/>
  <c r="Q19" i="180"/>
  <c r="E19" i="180" s="1"/>
  <c r="C19" i="180" s="1"/>
  <c r="T12" i="180"/>
  <c r="R13" i="180" s="1"/>
  <c r="Q12" i="180"/>
  <c r="E12" i="180" s="1"/>
  <c r="C12" i="180" s="1"/>
  <c r="T13" i="180" l="1"/>
  <c r="R14" i="180" s="1"/>
  <c r="Q13" i="180"/>
  <c r="E13" i="180" s="1"/>
  <c r="C13" i="180" s="1"/>
  <c r="T20" i="180"/>
  <c r="R21" i="180" s="1"/>
  <c r="Q20" i="180"/>
  <c r="E20" i="180" s="1"/>
  <c r="C20" i="180" s="1"/>
  <c r="T21" i="180" l="1"/>
  <c r="R22" i="180" s="1"/>
  <c r="Q21" i="180"/>
  <c r="E21" i="180" s="1"/>
  <c r="C21" i="180" s="1"/>
  <c r="T14" i="180"/>
  <c r="R15" i="180" s="1"/>
  <c r="Q14" i="180"/>
  <c r="E14" i="180" s="1"/>
  <c r="C14" i="180" s="1"/>
  <c r="T15" i="180" l="1"/>
  <c r="Q15" i="180"/>
  <c r="E15" i="180" s="1"/>
  <c r="C15" i="180" s="1"/>
  <c r="T22" i="180"/>
  <c r="Q22" i="180"/>
  <c r="E22" i="180" s="1"/>
  <c r="C22" i="180" s="1"/>
  <c r="T23" i="180" l="1"/>
  <c r="Q23" i="180"/>
  <c r="E23" i="180" s="1"/>
  <c r="C23" i="180" s="1"/>
  <c r="Q24" i="180" l="1"/>
  <c r="E24" i="180" s="1"/>
  <c r="C24" i="180" s="1"/>
  <c r="T24" i="180"/>
  <c r="R25" i="180" s="1"/>
  <c r="T25" i="180" l="1"/>
  <c r="R26" i="180" s="1"/>
  <c r="T26" i="180" l="1"/>
  <c r="R27" i="180" s="1"/>
  <c r="Q27" i="180" s="1"/>
  <c r="Q25" i="180"/>
  <c r="E25" i="180" s="1"/>
  <c r="C25" i="180" s="1"/>
  <c r="T27" i="180" l="1"/>
  <c r="E27" i="180"/>
  <c r="C27" i="180" s="1"/>
  <c r="Q26" i="180"/>
  <c r="E26" i="180" s="1"/>
  <c r="C26" i="180" s="1"/>
  <c r="R28" i="180" l="1"/>
  <c r="Q28" i="180" s="1"/>
  <c r="E28" i="180" s="1"/>
  <c r="C28" i="180" s="1"/>
  <c r="T28" i="180" l="1"/>
  <c r="R29" i="180" l="1"/>
  <c r="T29" i="180" s="1"/>
  <c r="Q29" i="180" l="1"/>
  <c r="E29" i="180" s="1"/>
  <c r="C29" i="180" s="1"/>
  <c r="R30" i="180"/>
  <c r="T30" i="180" s="1"/>
  <c r="R31" i="180" s="1"/>
  <c r="Q31" i="180" s="1"/>
  <c r="E31" i="180" s="1"/>
  <c r="C31" i="180" s="1"/>
  <c r="T31" i="180" l="1"/>
  <c r="R32" i="180" s="1"/>
  <c r="Q30" i="180"/>
  <c r="E30" i="180" s="1"/>
  <c r="C30" i="180" s="1"/>
  <c r="Q32" i="180" l="1"/>
  <c r="E32" i="180" s="1"/>
  <c r="C32" i="180" s="1"/>
  <c r="T32" i="180"/>
  <c r="R33" i="180" s="1"/>
  <c r="Q33" i="180" s="1"/>
  <c r="E33" i="180" s="1"/>
  <c r="C33" i="180" s="1"/>
  <c r="T33" i="180" l="1"/>
  <c r="R34" i="180" s="1"/>
  <c r="Q34" i="180" s="1"/>
  <c r="E34" i="180" s="1"/>
  <c r="C34" i="180" s="1"/>
  <c r="T34" i="180" l="1"/>
  <c r="R35" i="180" s="1"/>
  <c r="Q35" i="180" s="1"/>
  <c r="E35" i="180"/>
  <c r="C35" i="180" s="1"/>
  <c r="T35" i="180" l="1"/>
  <c r="Q36" i="180" l="1"/>
  <c r="E36" i="180" s="1"/>
  <c r="C36" i="180" s="1"/>
  <c r="R36" i="180"/>
  <c r="T36" i="180" s="1"/>
  <c r="R37" i="180" s="1"/>
  <c r="Q37" i="180"/>
  <c r="E37" i="180" s="1"/>
  <c r="C37" i="180" s="1"/>
  <c r="T37" i="180"/>
  <c r="R38" i="180" s="1"/>
  <c r="Q38" i="180" l="1"/>
  <c r="E38" i="180" s="1"/>
  <c r="C38" i="180" s="1"/>
  <c r="T38" i="180"/>
  <c r="R39" i="180" s="1"/>
  <c r="T39" i="180" l="1"/>
  <c r="R40" i="180" s="1"/>
  <c r="Q39" i="180"/>
  <c r="E39" i="180" s="1"/>
  <c r="C39" i="180" s="1"/>
  <c r="Q40" i="180" l="1"/>
  <c r="E40" i="180" s="1"/>
  <c r="C40" i="180" s="1"/>
  <c r="T40" i="180"/>
  <c r="R41" i="180" s="1"/>
  <c r="Q41" i="180" l="1"/>
  <c r="E41" i="180" s="1"/>
  <c r="C41" i="180" s="1"/>
  <c r="T41" i="180"/>
  <c r="R42" i="180" s="1"/>
  <c r="Q42" i="180" l="1"/>
  <c r="E42" i="180" s="1"/>
  <c r="C42" i="180" s="1"/>
  <c r="T42" i="180"/>
  <c r="R43" i="180" s="1"/>
  <c r="Q43" i="180" l="1"/>
  <c r="E43" i="180" s="1"/>
  <c r="C43" i="180" s="1"/>
  <c r="T43" i="180"/>
  <c r="R44" i="180" s="1"/>
  <c r="T44" i="180" l="1"/>
  <c r="R45" i="180" s="1"/>
  <c r="Q44" i="180"/>
  <c r="E44" i="180" s="1"/>
  <c r="C44" i="180" s="1"/>
  <c r="T45" i="180" l="1"/>
  <c r="R46" i="180" s="1"/>
  <c r="Q45" i="180"/>
  <c r="E45" i="180" s="1"/>
  <c r="C45" i="180" s="1"/>
  <c r="Q46" i="180" l="1"/>
  <c r="E46" i="180" s="1"/>
  <c r="C46" i="180" s="1"/>
  <c r="T46" i="180"/>
  <c r="R47" i="180" s="1"/>
  <c r="T47" i="180" l="1"/>
  <c r="R48" i="180" s="1"/>
  <c r="Q47" i="180"/>
  <c r="E47" i="180" s="1"/>
  <c r="C47" i="180" s="1"/>
  <c r="Q48" i="180" l="1"/>
  <c r="E48" i="180" s="1"/>
  <c r="C48" i="180" s="1"/>
  <c r="T48" i="180"/>
  <c r="R49" i="180" s="1"/>
  <c r="Q49" i="180" l="1"/>
  <c r="E49" i="180" s="1"/>
  <c r="C49" i="180" s="1"/>
  <c r="T49" i="180"/>
  <c r="M35" i="178" l="1"/>
  <c r="M33" i="178"/>
  <c r="J33" i="178"/>
  <c r="M32" i="178"/>
  <c r="J32" i="178"/>
  <c r="M31" i="178"/>
  <c r="J31" i="178"/>
  <c r="M30" i="178"/>
  <c r="J30" i="178"/>
  <c r="M29" i="178"/>
  <c r="J29" i="178"/>
  <c r="M28" i="178"/>
  <c r="J28" i="178"/>
  <c r="M27" i="178"/>
  <c r="J27" i="178"/>
  <c r="M26" i="178"/>
  <c r="J26" i="178"/>
  <c r="M25" i="178"/>
  <c r="J25" i="178"/>
  <c r="M24" i="178"/>
  <c r="J24" i="178"/>
  <c r="M23" i="178"/>
  <c r="J23" i="178"/>
  <c r="M22" i="178"/>
  <c r="J22" i="178"/>
  <c r="M21" i="178"/>
  <c r="J21" i="178"/>
  <c r="M20" i="178"/>
  <c r="J20" i="178"/>
  <c r="M19" i="178"/>
  <c r="J19" i="178"/>
  <c r="M18" i="178"/>
  <c r="J18" i="178"/>
  <c r="M17" i="178"/>
  <c r="J17" i="178"/>
  <c r="M16" i="178"/>
  <c r="M15" i="178"/>
  <c r="M14" i="178"/>
  <c r="M13" i="178"/>
  <c r="M12" i="178"/>
  <c r="M11" i="178"/>
  <c r="L50" i="178"/>
  <c r="K50" i="178"/>
  <c r="P49" i="178"/>
  <c r="S49" i="178" s="1"/>
  <c r="M49" i="178"/>
  <c r="J49" i="178"/>
  <c r="D49" i="178"/>
  <c r="P48" i="178"/>
  <c r="S48" i="178" s="1"/>
  <c r="M48" i="178"/>
  <c r="J48" i="178"/>
  <c r="D48" i="178"/>
  <c r="P47" i="178"/>
  <c r="S47" i="178" s="1"/>
  <c r="M47" i="178"/>
  <c r="J47" i="178"/>
  <c r="D47" i="178"/>
  <c r="P46" i="178"/>
  <c r="S46" i="178" s="1"/>
  <c r="M46" i="178"/>
  <c r="J46" i="178"/>
  <c r="D46" i="178"/>
  <c r="P45" i="178"/>
  <c r="S45" i="178" s="1"/>
  <c r="M45" i="178"/>
  <c r="J45" i="178"/>
  <c r="D45" i="178"/>
  <c r="P44" i="178"/>
  <c r="S44" i="178" s="1"/>
  <c r="M44" i="178"/>
  <c r="J44" i="178"/>
  <c r="D44" i="178"/>
  <c r="P43" i="178"/>
  <c r="S43" i="178" s="1"/>
  <c r="M43" i="178"/>
  <c r="J43" i="178"/>
  <c r="D43" i="178"/>
  <c r="P42" i="178"/>
  <c r="S42" i="178" s="1"/>
  <c r="M42" i="178"/>
  <c r="J42" i="178"/>
  <c r="D42" i="178"/>
  <c r="P41" i="178"/>
  <c r="S41" i="178" s="1"/>
  <c r="M41" i="178"/>
  <c r="J41" i="178"/>
  <c r="D41" i="178"/>
  <c r="P40" i="178"/>
  <c r="S40" i="178" s="1"/>
  <c r="M40" i="178"/>
  <c r="J40" i="178"/>
  <c r="D40" i="178"/>
  <c r="P39" i="178"/>
  <c r="S39" i="178" s="1"/>
  <c r="M39" i="178"/>
  <c r="J39" i="178"/>
  <c r="D39" i="178"/>
  <c r="P38" i="178"/>
  <c r="S38" i="178" s="1"/>
  <c r="M38" i="178"/>
  <c r="J38" i="178"/>
  <c r="D38" i="178"/>
  <c r="P37" i="178"/>
  <c r="S37" i="178" s="1"/>
  <c r="M37" i="178"/>
  <c r="J37" i="178"/>
  <c r="D37" i="178"/>
  <c r="P36" i="178"/>
  <c r="S36" i="178" s="1"/>
  <c r="M36" i="178"/>
  <c r="J36" i="178"/>
  <c r="D36" i="178"/>
  <c r="P35" i="178"/>
  <c r="S35" i="178" s="1"/>
  <c r="D35" i="178"/>
  <c r="P34" i="178"/>
  <c r="S34" i="178" s="1"/>
  <c r="M34" i="178"/>
  <c r="D34" i="178"/>
  <c r="P33" i="178"/>
  <c r="D33" i="178"/>
  <c r="P32" i="178"/>
  <c r="D32" i="178"/>
  <c r="P31" i="178"/>
  <c r="D31" i="178"/>
  <c r="P30" i="178"/>
  <c r="D30" i="178"/>
  <c r="P29" i="178"/>
  <c r="D29" i="178"/>
  <c r="P28" i="178"/>
  <c r="D28" i="178"/>
  <c r="P27" i="178"/>
  <c r="D27" i="178"/>
  <c r="P26" i="178"/>
  <c r="D26" i="178"/>
  <c r="P25" i="178"/>
  <c r="D25" i="178"/>
  <c r="P24" i="178"/>
  <c r="D24" i="178"/>
  <c r="P23" i="178"/>
  <c r="S23" i="178" s="1"/>
  <c r="D23" i="178"/>
  <c r="P22" i="178"/>
  <c r="S22" i="178" s="1"/>
  <c r="D22" i="178"/>
  <c r="P21" i="178"/>
  <c r="S21" i="178" s="1"/>
  <c r="D21" i="178"/>
  <c r="P20" i="178"/>
  <c r="S20" i="178" s="1"/>
  <c r="D20" i="178"/>
  <c r="P19" i="178"/>
  <c r="S19" i="178" s="1"/>
  <c r="D19" i="178"/>
  <c r="P18" i="178"/>
  <c r="S18" i="178" s="1"/>
  <c r="D18" i="178"/>
  <c r="P17" i="178"/>
  <c r="S17" i="178" s="1"/>
  <c r="D17" i="178"/>
  <c r="P16" i="178"/>
  <c r="S16" i="178" s="1"/>
  <c r="D16" i="178"/>
  <c r="P15" i="178"/>
  <c r="D15" i="178"/>
  <c r="P14" i="178"/>
  <c r="D14" i="178"/>
  <c r="P13" i="178"/>
  <c r="D13" i="178"/>
  <c r="P12" i="178"/>
  <c r="D12" i="178"/>
  <c r="P11" i="178"/>
  <c r="D11" i="178"/>
  <c r="R10" i="178"/>
  <c r="Q10" i="178" s="1"/>
  <c r="P10" i="178"/>
  <c r="M10" i="178"/>
  <c r="D10" i="178"/>
  <c r="M50" i="178" l="1"/>
  <c r="P50" i="178"/>
  <c r="E10" i="178"/>
  <c r="C10" i="178" s="1"/>
  <c r="T10" i="178"/>
  <c r="R11" i="178" s="1"/>
  <c r="T11" i="178" l="1"/>
  <c r="R12" i="178" s="1"/>
  <c r="Q11" i="178"/>
  <c r="E11" i="178" s="1"/>
  <c r="C11" i="178" s="1"/>
  <c r="T12" i="178" l="1"/>
  <c r="R13" i="178" s="1"/>
  <c r="Q12" i="178"/>
  <c r="E12" i="178" s="1"/>
  <c r="C12" i="178" s="1"/>
  <c r="T13" i="178" l="1"/>
  <c r="R14" i="178" s="1"/>
  <c r="Q13" i="178"/>
  <c r="E13" i="178" s="1"/>
  <c r="C13" i="178" s="1"/>
  <c r="T14" i="178" l="1"/>
  <c r="R15" i="178" s="1"/>
  <c r="Q14" i="178"/>
  <c r="E14" i="178" s="1"/>
  <c r="C14" i="178" s="1"/>
  <c r="T15" i="178" l="1"/>
  <c r="Q15" i="178"/>
  <c r="E15" i="178" s="1"/>
  <c r="C15" i="178" s="1"/>
  <c r="T16" i="178" l="1"/>
  <c r="R17" i="178" s="1"/>
  <c r="Q16" i="178"/>
  <c r="E16" i="178" s="1"/>
  <c r="C16" i="178" s="1"/>
  <c r="T17" i="178" l="1"/>
  <c r="R18" i="178" s="1"/>
  <c r="Q17" i="178"/>
  <c r="E17" i="178" s="1"/>
  <c r="C17" i="178" s="1"/>
  <c r="T18" i="178" l="1"/>
  <c r="R19" i="178" s="1"/>
  <c r="Q18" i="178"/>
  <c r="E18" i="178" s="1"/>
  <c r="C18" i="178" s="1"/>
  <c r="T19" i="178" l="1"/>
  <c r="R20" i="178" s="1"/>
  <c r="Q19" i="178"/>
  <c r="E19" i="178" s="1"/>
  <c r="C19" i="178" s="1"/>
  <c r="T20" i="178" l="1"/>
  <c r="R21" i="178" s="1"/>
  <c r="Q20" i="178"/>
  <c r="E20" i="178" s="1"/>
  <c r="C20" i="178" s="1"/>
  <c r="T21" i="178" l="1"/>
  <c r="R22" i="178" s="1"/>
  <c r="Q21" i="178"/>
  <c r="E21" i="178" s="1"/>
  <c r="C21" i="178" s="1"/>
  <c r="T22" i="178" l="1"/>
  <c r="R23" i="178" s="1"/>
  <c r="Q22" i="178"/>
  <c r="E22" i="178" s="1"/>
  <c r="C22" i="178" s="1"/>
  <c r="T23" i="178" l="1"/>
  <c r="Q23" i="178"/>
  <c r="E23" i="178" s="1"/>
  <c r="C23" i="178" s="1"/>
  <c r="T24" i="178" l="1"/>
  <c r="R25" i="178" s="1"/>
  <c r="Q24" i="178"/>
  <c r="E24" i="178" s="1"/>
  <c r="C24" i="178" s="1"/>
  <c r="T25" i="178" l="1"/>
  <c r="R26" i="178" s="1"/>
  <c r="Q25" i="178"/>
  <c r="E25" i="178" s="1"/>
  <c r="C25" i="178" s="1"/>
  <c r="T26" i="178" l="1"/>
  <c r="R27" i="178" s="1"/>
  <c r="Q26" i="178"/>
  <c r="E26" i="178" s="1"/>
  <c r="C26" i="178" s="1"/>
  <c r="T27" i="178" l="1"/>
  <c r="R28" i="178" s="1"/>
  <c r="Q27" i="178"/>
  <c r="E27" i="178" s="1"/>
  <c r="C27" i="178" s="1"/>
  <c r="T28" i="178" l="1"/>
  <c r="R29" i="178" s="1"/>
  <c r="Q28" i="178"/>
  <c r="E28" i="178" s="1"/>
  <c r="C28" i="178" s="1"/>
  <c r="Q29" i="178" l="1"/>
  <c r="E29" i="178" s="1"/>
  <c r="C29" i="178" s="1"/>
  <c r="T29" i="178"/>
  <c r="R30" i="178" s="1"/>
  <c r="Q30" i="178" l="1"/>
  <c r="E30" i="178" s="1"/>
  <c r="C30" i="178" s="1"/>
  <c r="T30" i="178"/>
  <c r="R31" i="178" s="1"/>
  <c r="Q31" i="178" l="1"/>
  <c r="E31" i="178" s="1"/>
  <c r="C31" i="178" s="1"/>
  <c r="T31" i="178"/>
  <c r="R32" i="178" s="1"/>
  <c r="Q32" i="178" l="1"/>
  <c r="E32" i="178" s="1"/>
  <c r="C32" i="178" s="1"/>
  <c r="T32" i="178"/>
  <c r="R33" i="178" s="1"/>
  <c r="Q33" i="178" l="1"/>
  <c r="E33" i="178" s="1"/>
  <c r="C33" i="178" s="1"/>
  <c r="T33" i="178"/>
  <c r="R34" i="178" s="1"/>
  <c r="T34" i="178" l="1"/>
  <c r="R35" i="178" s="1"/>
  <c r="Q34" i="178"/>
  <c r="E34" i="178" s="1"/>
  <c r="C34" i="178" s="1"/>
  <c r="T35" i="178" l="1"/>
  <c r="R36" i="178" s="1"/>
  <c r="Q35" i="178"/>
  <c r="E35" i="178" s="1"/>
  <c r="C35" i="178" s="1"/>
  <c r="T36" i="178" l="1"/>
  <c r="R37" i="178" s="1"/>
  <c r="Q36" i="178"/>
  <c r="E36" i="178" s="1"/>
  <c r="C36" i="178" s="1"/>
  <c r="T37" i="178" l="1"/>
  <c r="R38" i="178" s="1"/>
  <c r="Q37" i="178"/>
  <c r="E37" i="178" s="1"/>
  <c r="C37" i="178" s="1"/>
  <c r="T38" i="178" l="1"/>
  <c r="R39" i="178" s="1"/>
  <c r="Q38" i="178"/>
  <c r="E38" i="178" s="1"/>
  <c r="C38" i="178" s="1"/>
  <c r="T39" i="178" l="1"/>
  <c r="R40" i="178" s="1"/>
  <c r="Q39" i="178"/>
  <c r="E39" i="178" s="1"/>
  <c r="C39" i="178" s="1"/>
  <c r="T40" i="178" l="1"/>
  <c r="R41" i="178" s="1"/>
  <c r="Q40" i="178"/>
  <c r="E40" i="178" s="1"/>
  <c r="C40" i="178" s="1"/>
  <c r="T41" i="178" l="1"/>
  <c r="R42" i="178" s="1"/>
  <c r="Q41" i="178"/>
  <c r="E41" i="178" s="1"/>
  <c r="C41" i="178" s="1"/>
  <c r="T42" i="178" l="1"/>
  <c r="R43" i="178" s="1"/>
  <c r="Q42" i="178"/>
  <c r="E42" i="178" s="1"/>
  <c r="C42" i="178" s="1"/>
  <c r="T43" i="178" l="1"/>
  <c r="R44" i="178" s="1"/>
  <c r="Q43" i="178"/>
  <c r="E43" i="178" s="1"/>
  <c r="C43" i="178" s="1"/>
  <c r="T44" i="178" l="1"/>
  <c r="R45" i="178" s="1"/>
  <c r="Q44" i="178"/>
  <c r="E44" i="178" s="1"/>
  <c r="C44" i="178" s="1"/>
  <c r="T45" i="178" l="1"/>
  <c r="R46" i="178" s="1"/>
  <c r="Q45" i="178"/>
  <c r="E45" i="178" s="1"/>
  <c r="C45" i="178" s="1"/>
  <c r="T46" i="178" l="1"/>
  <c r="R47" i="178" s="1"/>
  <c r="Q46" i="178"/>
  <c r="E46" i="178" s="1"/>
  <c r="C46" i="178" s="1"/>
  <c r="T47" i="178" l="1"/>
  <c r="R48" i="178" s="1"/>
  <c r="Q47" i="178"/>
  <c r="E47" i="178" s="1"/>
  <c r="C47" i="178" s="1"/>
  <c r="T48" i="178" l="1"/>
  <c r="R49" i="178" s="1"/>
  <c r="Q48" i="178"/>
  <c r="E48" i="178" s="1"/>
  <c r="C48" i="178" s="1"/>
  <c r="T49" i="178" l="1"/>
  <c r="Q49" i="178"/>
  <c r="E49" i="178" s="1"/>
  <c r="C49" i="178" s="1"/>
  <c r="M33" i="177" l="1"/>
  <c r="J33" i="177"/>
  <c r="M32" i="177"/>
  <c r="J32" i="177"/>
  <c r="M31" i="177"/>
  <c r="J31" i="177"/>
  <c r="M30" i="177"/>
  <c r="J30" i="177"/>
  <c r="M25" i="177"/>
  <c r="M24" i="177"/>
  <c r="E24" i="177"/>
  <c r="M29" i="177"/>
  <c r="M28" i="177"/>
  <c r="M27" i="177"/>
  <c r="M26" i="177"/>
  <c r="L50" i="177"/>
  <c r="K50" i="177"/>
  <c r="P49" i="177"/>
  <c r="S49" i="177" s="1"/>
  <c r="M49" i="177"/>
  <c r="J49" i="177"/>
  <c r="D49" i="177"/>
  <c r="P48" i="177"/>
  <c r="S48" i="177" s="1"/>
  <c r="M48" i="177"/>
  <c r="J48" i="177"/>
  <c r="D48" i="177"/>
  <c r="P47" i="177"/>
  <c r="S47" i="177" s="1"/>
  <c r="M47" i="177"/>
  <c r="J47" i="177"/>
  <c r="D47" i="177"/>
  <c r="P46" i="177"/>
  <c r="S46" i="177" s="1"/>
  <c r="M46" i="177"/>
  <c r="J46" i="177"/>
  <c r="D46" i="177"/>
  <c r="P45" i="177"/>
  <c r="S45" i="177" s="1"/>
  <c r="M45" i="177"/>
  <c r="J45" i="177"/>
  <c r="D45" i="177"/>
  <c r="P44" i="177"/>
  <c r="S44" i="177" s="1"/>
  <c r="M44" i="177"/>
  <c r="J44" i="177"/>
  <c r="D44" i="177"/>
  <c r="P43" i="177"/>
  <c r="S43" i="177" s="1"/>
  <c r="M43" i="177"/>
  <c r="J43" i="177"/>
  <c r="D43" i="177"/>
  <c r="P42" i="177"/>
  <c r="S42" i="177" s="1"/>
  <c r="M42" i="177"/>
  <c r="J42" i="177"/>
  <c r="D42" i="177"/>
  <c r="P41" i="177"/>
  <c r="S41" i="177" s="1"/>
  <c r="M41" i="177"/>
  <c r="J41" i="177"/>
  <c r="D41" i="177"/>
  <c r="P40" i="177"/>
  <c r="S40" i="177" s="1"/>
  <c r="M40" i="177"/>
  <c r="J40" i="177"/>
  <c r="D40" i="177"/>
  <c r="P39" i="177"/>
  <c r="S39" i="177" s="1"/>
  <c r="M39" i="177"/>
  <c r="J39" i="177"/>
  <c r="D39" i="177"/>
  <c r="P38" i="177"/>
  <c r="S38" i="177" s="1"/>
  <c r="M38" i="177"/>
  <c r="J38" i="177"/>
  <c r="D38" i="177"/>
  <c r="P37" i="177"/>
  <c r="S37" i="177" s="1"/>
  <c r="M37" i="177"/>
  <c r="J37" i="177"/>
  <c r="D37" i="177"/>
  <c r="P36" i="177"/>
  <c r="S36" i="177" s="1"/>
  <c r="M36" i="177"/>
  <c r="J36" i="177"/>
  <c r="D36" i="177"/>
  <c r="P35" i="177"/>
  <c r="S35" i="177" s="1"/>
  <c r="M35" i="177"/>
  <c r="J35" i="177"/>
  <c r="D35" i="177"/>
  <c r="P34" i="177"/>
  <c r="S34" i="177" s="1"/>
  <c r="M34" i="177"/>
  <c r="J34" i="177"/>
  <c r="D34" i="177"/>
  <c r="P33" i="177"/>
  <c r="S33" i="177" s="1"/>
  <c r="D33" i="177"/>
  <c r="P32" i="177"/>
  <c r="S32" i="177" s="1"/>
  <c r="D32" i="177"/>
  <c r="P31" i="177"/>
  <c r="S31" i="177" s="1"/>
  <c r="D31" i="177"/>
  <c r="P30" i="177"/>
  <c r="S30" i="177" s="1"/>
  <c r="D30" i="177"/>
  <c r="P29" i="177"/>
  <c r="D29" i="177"/>
  <c r="P28" i="177"/>
  <c r="D28" i="177"/>
  <c r="P27" i="177"/>
  <c r="D27" i="177"/>
  <c r="P26" i="177"/>
  <c r="D26" i="177"/>
  <c r="P25" i="177"/>
  <c r="S25" i="177" s="1"/>
  <c r="D25" i="177"/>
  <c r="Q24" i="177"/>
  <c r="P24" i="177"/>
  <c r="S24" i="177" s="1"/>
  <c r="T24" i="177" s="1"/>
  <c r="R25" i="177" s="1"/>
  <c r="D24" i="177"/>
  <c r="P23" i="177"/>
  <c r="M23" i="177"/>
  <c r="D23" i="177"/>
  <c r="P22" i="177"/>
  <c r="M22" i="177"/>
  <c r="D22" i="177"/>
  <c r="P21" i="177"/>
  <c r="M21" i="177"/>
  <c r="D21" i="177"/>
  <c r="P20" i="177"/>
  <c r="O20" i="177"/>
  <c r="M20" i="177"/>
  <c r="D20" i="177"/>
  <c r="P19" i="177"/>
  <c r="S19" i="177" s="1"/>
  <c r="M19" i="177"/>
  <c r="D19" i="177"/>
  <c r="S18" i="177"/>
  <c r="P18" i="177"/>
  <c r="M18" i="177"/>
  <c r="J18" i="177"/>
  <c r="D18" i="177"/>
  <c r="S17" i="177"/>
  <c r="P17" i="177"/>
  <c r="M17" i="177"/>
  <c r="J17" i="177"/>
  <c r="D17" i="177"/>
  <c r="S16" i="177"/>
  <c r="P16" i="177"/>
  <c r="M16" i="177"/>
  <c r="J16" i="177"/>
  <c r="D16" i="177"/>
  <c r="Q15" i="177"/>
  <c r="P15" i="177"/>
  <c r="S15" i="177" s="1"/>
  <c r="T15" i="177" s="1"/>
  <c r="R16" i="177" s="1"/>
  <c r="M15" i="177"/>
  <c r="J15" i="177"/>
  <c r="E15" i="177" s="1"/>
  <c r="D15" i="177"/>
  <c r="P14" i="177"/>
  <c r="M14" i="177"/>
  <c r="D14" i="177"/>
  <c r="P13" i="177"/>
  <c r="M13" i="177"/>
  <c r="D13" i="177"/>
  <c r="P12" i="177"/>
  <c r="M12" i="177"/>
  <c r="D12" i="177"/>
  <c r="P11" i="177"/>
  <c r="M11" i="177"/>
  <c r="D11" i="177"/>
  <c r="T10" i="177"/>
  <c r="R11" i="177" s="1"/>
  <c r="R10" i="177"/>
  <c r="Q10" i="177"/>
  <c r="E10" i="177" s="1"/>
  <c r="P10" i="177"/>
  <c r="M10" i="177"/>
  <c r="M50" i="177" s="1"/>
  <c r="D10" i="177"/>
  <c r="C24" i="177" l="1"/>
  <c r="T11" i="177"/>
  <c r="R12" i="177" s="1"/>
  <c r="Q11" i="177"/>
  <c r="E11" i="177" s="1"/>
  <c r="C10" i="177"/>
  <c r="C11" i="177"/>
  <c r="C15" i="177"/>
  <c r="T25" i="177"/>
  <c r="R26" i="177" s="1"/>
  <c r="Q25" i="177"/>
  <c r="E25" i="177" s="1"/>
  <c r="C25" i="177" s="1"/>
  <c r="Q16" i="177"/>
  <c r="E16" i="177" s="1"/>
  <c r="C16" i="177" s="1"/>
  <c r="T16" i="177"/>
  <c r="R17" i="177" s="1"/>
  <c r="P50" i="177"/>
  <c r="Q17" i="177" l="1"/>
  <c r="E17" i="177" s="1"/>
  <c r="C17" i="177" s="1"/>
  <c r="T17" i="177"/>
  <c r="R18" i="177" s="1"/>
  <c r="T26" i="177"/>
  <c r="R27" i="177" s="1"/>
  <c r="Q26" i="177"/>
  <c r="E26" i="177" s="1"/>
  <c r="C26" i="177" s="1"/>
  <c r="T12" i="177"/>
  <c r="R13" i="177" s="1"/>
  <c r="Q12" i="177"/>
  <c r="E12" i="177" s="1"/>
  <c r="C12" i="177" s="1"/>
  <c r="Q18" i="177" l="1"/>
  <c r="E18" i="177" s="1"/>
  <c r="C18" i="177" s="1"/>
  <c r="T18" i="177"/>
  <c r="R19" i="177" s="1"/>
  <c r="T13" i="177"/>
  <c r="R14" i="177" s="1"/>
  <c r="Q13" i="177"/>
  <c r="E13" i="177" s="1"/>
  <c r="C13" i="177" s="1"/>
  <c r="T27" i="177"/>
  <c r="R28" i="177" s="1"/>
  <c r="Q27" i="177"/>
  <c r="E27" i="177" s="1"/>
  <c r="C27" i="177" s="1"/>
  <c r="T19" i="177" l="1"/>
  <c r="R20" i="177" s="1"/>
  <c r="Q19" i="177"/>
  <c r="E19" i="177" s="1"/>
  <c r="C19" i="177" s="1"/>
  <c r="T28" i="177"/>
  <c r="R29" i="177" s="1"/>
  <c r="Q28" i="177"/>
  <c r="E28" i="177" s="1"/>
  <c r="C28" i="177" s="1"/>
  <c r="T14" i="177"/>
  <c r="Q14" i="177"/>
  <c r="E14" i="177" s="1"/>
  <c r="C14" i="177" s="1"/>
  <c r="Q29" i="177" l="1"/>
  <c r="E29" i="177" s="1"/>
  <c r="C29" i="177" s="1"/>
  <c r="T29" i="177"/>
  <c r="R30" i="177" s="1"/>
  <c r="T20" i="177"/>
  <c r="R21" i="177" s="1"/>
  <c r="Q20" i="177"/>
  <c r="E20" i="177" s="1"/>
  <c r="C20" i="177" s="1"/>
  <c r="Q30" i="177" l="1"/>
  <c r="E30" i="177" s="1"/>
  <c r="C30" i="177" s="1"/>
  <c r="T30" i="177"/>
  <c r="R31" i="177" s="1"/>
  <c r="T21" i="177"/>
  <c r="R22" i="177" s="1"/>
  <c r="Q21" i="177"/>
  <c r="E21" i="177" s="1"/>
  <c r="C21" i="177" s="1"/>
  <c r="Q31" i="177" l="1"/>
  <c r="E31" i="177" s="1"/>
  <c r="C31" i="177" s="1"/>
  <c r="T31" i="177"/>
  <c r="R32" i="177" s="1"/>
  <c r="T22" i="177"/>
  <c r="R23" i="177" s="1"/>
  <c r="Q22" i="177"/>
  <c r="E22" i="177" s="1"/>
  <c r="C22" i="177" s="1"/>
  <c r="Q32" i="177" l="1"/>
  <c r="E32" i="177" s="1"/>
  <c r="C32" i="177" s="1"/>
  <c r="T32" i="177"/>
  <c r="R33" i="177" s="1"/>
  <c r="T23" i="177"/>
  <c r="Q23" i="177"/>
  <c r="E23" i="177" s="1"/>
  <c r="C23" i="177" s="1"/>
  <c r="Q33" i="177" l="1"/>
  <c r="E33" i="177" s="1"/>
  <c r="C33" i="177" s="1"/>
  <c r="T33" i="177"/>
  <c r="R34" i="177" s="1"/>
  <c r="T34" i="177" l="1"/>
  <c r="R35" i="177" s="1"/>
  <c r="Q34" i="177"/>
  <c r="E34" i="177" s="1"/>
  <c r="C34" i="177" s="1"/>
  <c r="T35" i="177" l="1"/>
  <c r="R36" i="177" s="1"/>
  <c r="Q35" i="177"/>
  <c r="E35" i="177" s="1"/>
  <c r="C35" i="177" s="1"/>
  <c r="T36" i="177" l="1"/>
  <c r="R37" i="177" s="1"/>
  <c r="Q36" i="177"/>
  <c r="E36" i="177" s="1"/>
  <c r="C36" i="177" s="1"/>
  <c r="T37" i="177" l="1"/>
  <c r="R38" i="177" s="1"/>
  <c r="Q37" i="177"/>
  <c r="E37" i="177" s="1"/>
  <c r="C37" i="177" s="1"/>
  <c r="T38" i="177" l="1"/>
  <c r="R39" i="177" s="1"/>
  <c r="Q38" i="177"/>
  <c r="E38" i="177" s="1"/>
  <c r="C38" i="177" s="1"/>
  <c r="T39" i="177" l="1"/>
  <c r="R40" i="177" s="1"/>
  <c r="Q39" i="177"/>
  <c r="E39" i="177" s="1"/>
  <c r="C39" i="177" s="1"/>
  <c r="T40" i="177" l="1"/>
  <c r="R41" i="177" s="1"/>
  <c r="Q40" i="177"/>
  <c r="E40" i="177" s="1"/>
  <c r="C40" i="177" s="1"/>
  <c r="T41" i="177" l="1"/>
  <c r="R42" i="177" s="1"/>
  <c r="Q41" i="177"/>
  <c r="E41" i="177" s="1"/>
  <c r="C41" i="177" s="1"/>
  <c r="T42" i="177" l="1"/>
  <c r="R43" i="177" s="1"/>
  <c r="Q42" i="177"/>
  <c r="E42" i="177" s="1"/>
  <c r="C42" i="177" s="1"/>
  <c r="T43" i="177" l="1"/>
  <c r="R44" i="177" s="1"/>
  <c r="Q43" i="177"/>
  <c r="E43" i="177" s="1"/>
  <c r="C43" i="177" s="1"/>
  <c r="T44" i="177" l="1"/>
  <c r="R45" i="177" s="1"/>
  <c r="Q44" i="177"/>
  <c r="E44" i="177" s="1"/>
  <c r="C44" i="177" s="1"/>
  <c r="T45" i="177" l="1"/>
  <c r="R46" i="177" s="1"/>
  <c r="Q45" i="177"/>
  <c r="E45" i="177" s="1"/>
  <c r="C45" i="177" s="1"/>
  <c r="T46" i="177" l="1"/>
  <c r="R47" i="177" s="1"/>
  <c r="Q46" i="177"/>
  <c r="E46" i="177" s="1"/>
  <c r="C46" i="177" s="1"/>
  <c r="T47" i="177" l="1"/>
  <c r="R48" i="177" s="1"/>
  <c r="Q47" i="177"/>
  <c r="E47" i="177" s="1"/>
  <c r="C47" i="177" s="1"/>
  <c r="T48" i="177" l="1"/>
  <c r="R49" i="177" s="1"/>
  <c r="Q48" i="177"/>
  <c r="E48" i="177" s="1"/>
  <c r="C48" i="177" s="1"/>
  <c r="T49" i="177" l="1"/>
  <c r="Q49" i="177"/>
  <c r="E49" i="177" s="1"/>
  <c r="C49" i="177" s="1"/>
  <c r="M38" i="174" l="1"/>
  <c r="J38" i="174"/>
  <c r="M37" i="174"/>
  <c r="J37" i="174"/>
  <c r="M36" i="174"/>
  <c r="J36" i="174"/>
  <c r="M35" i="174"/>
  <c r="J35" i="174"/>
  <c r="M34" i="174"/>
  <c r="J34" i="174"/>
  <c r="M33" i="174"/>
  <c r="J33" i="174"/>
  <c r="M32" i="174"/>
  <c r="J32" i="174"/>
  <c r="M31" i="174"/>
  <c r="J31" i="174"/>
  <c r="S19" i="174"/>
  <c r="S25" i="174"/>
  <c r="S26" i="174"/>
  <c r="S27" i="174"/>
  <c r="M30" i="174"/>
  <c r="M29" i="174"/>
  <c r="M28" i="174"/>
  <c r="M27" i="174"/>
  <c r="M26" i="174"/>
  <c r="M25" i="174"/>
  <c r="M19" i="174"/>
  <c r="M18" i="174"/>
  <c r="M17" i="174"/>
  <c r="M24" i="174"/>
  <c r="M23" i="174"/>
  <c r="O22" i="174"/>
  <c r="M22" i="174"/>
  <c r="M21" i="174"/>
  <c r="M20" i="174"/>
  <c r="L50" i="174"/>
  <c r="K50" i="174"/>
  <c r="P49" i="174"/>
  <c r="S49" i="174" s="1"/>
  <c r="M49" i="174"/>
  <c r="J49" i="174"/>
  <c r="D49" i="174"/>
  <c r="P48" i="174"/>
  <c r="S48" i="174" s="1"/>
  <c r="M48" i="174"/>
  <c r="J48" i="174"/>
  <c r="D48" i="174"/>
  <c r="P47" i="174"/>
  <c r="S47" i="174" s="1"/>
  <c r="M47" i="174"/>
  <c r="J47" i="174"/>
  <c r="D47" i="174"/>
  <c r="P46" i="174"/>
  <c r="S46" i="174" s="1"/>
  <c r="M46" i="174"/>
  <c r="J46" i="174"/>
  <c r="D46" i="174"/>
  <c r="P45" i="174"/>
  <c r="S45" i="174" s="1"/>
  <c r="M45" i="174"/>
  <c r="J45" i="174"/>
  <c r="D45" i="174"/>
  <c r="P44" i="174"/>
  <c r="S44" i="174" s="1"/>
  <c r="M44" i="174"/>
  <c r="J44" i="174"/>
  <c r="D44" i="174"/>
  <c r="P43" i="174"/>
  <c r="S43" i="174" s="1"/>
  <c r="M43" i="174"/>
  <c r="J43" i="174"/>
  <c r="D43" i="174"/>
  <c r="P42" i="174"/>
  <c r="S42" i="174" s="1"/>
  <c r="M42" i="174"/>
  <c r="J42" i="174"/>
  <c r="D42" i="174"/>
  <c r="P41" i="174"/>
  <c r="S41" i="174" s="1"/>
  <c r="M41" i="174"/>
  <c r="J41" i="174"/>
  <c r="D41" i="174"/>
  <c r="P40" i="174"/>
  <c r="S40" i="174" s="1"/>
  <c r="M40" i="174"/>
  <c r="J40" i="174"/>
  <c r="D40" i="174"/>
  <c r="P39" i="174"/>
  <c r="S39" i="174" s="1"/>
  <c r="M39" i="174"/>
  <c r="J39" i="174"/>
  <c r="D39" i="174"/>
  <c r="P38" i="174"/>
  <c r="S38" i="174" s="1"/>
  <c r="D38" i="174"/>
  <c r="P37" i="174"/>
  <c r="S37" i="174" s="1"/>
  <c r="D37" i="174"/>
  <c r="P36" i="174"/>
  <c r="S36" i="174" s="1"/>
  <c r="D36" i="174"/>
  <c r="P35" i="174"/>
  <c r="S35" i="174" s="1"/>
  <c r="D35" i="174"/>
  <c r="P34" i="174"/>
  <c r="S34" i="174" s="1"/>
  <c r="D34" i="174"/>
  <c r="P33" i="174"/>
  <c r="S33" i="174" s="1"/>
  <c r="D33" i="174"/>
  <c r="P32" i="174"/>
  <c r="S32" i="174" s="1"/>
  <c r="D32" i="174"/>
  <c r="S31" i="174"/>
  <c r="P31" i="174"/>
  <c r="D31" i="174"/>
  <c r="P30" i="174"/>
  <c r="D30" i="174"/>
  <c r="P29" i="174"/>
  <c r="D29" i="174"/>
  <c r="P28" i="174"/>
  <c r="D28" i="174"/>
  <c r="P27" i="174"/>
  <c r="D27" i="174"/>
  <c r="P26" i="174"/>
  <c r="D26" i="174"/>
  <c r="P25" i="174"/>
  <c r="D25" i="174"/>
  <c r="P24" i="174"/>
  <c r="D24" i="174"/>
  <c r="P23" i="174"/>
  <c r="D23" i="174"/>
  <c r="P22" i="174"/>
  <c r="D22" i="174"/>
  <c r="P21" i="174"/>
  <c r="D21" i="174"/>
  <c r="P20" i="174"/>
  <c r="D20" i="174"/>
  <c r="P19" i="174"/>
  <c r="D19" i="174"/>
  <c r="P18" i="174"/>
  <c r="S18" i="174" s="1"/>
  <c r="D18" i="174"/>
  <c r="P17" i="174"/>
  <c r="S17" i="174" s="1"/>
  <c r="D17" i="174"/>
  <c r="P16" i="174"/>
  <c r="M16" i="174"/>
  <c r="D16" i="174"/>
  <c r="P15" i="174"/>
  <c r="M15" i="174"/>
  <c r="D15" i="174"/>
  <c r="P14" i="174"/>
  <c r="M14" i="174"/>
  <c r="D14" i="174"/>
  <c r="P13" i="174"/>
  <c r="M13" i="174"/>
  <c r="D13" i="174"/>
  <c r="P12" i="174"/>
  <c r="O12" i="174"/>
  <c r="M12" i="174"/>
  <c r="D12" i="174"/>
  <c r="P11" i="174"/>
  <c r="M11" i="174"/>
  <c r="D11" i="174"/>
  <c r="R10" i="174"/>
  <c r="T10" i="174" s="1"/>
  <c r="R11" i="174" s="1"/>
  <c r="P10" i="174"/>
  <c r="M10" i="174"/>
  <c r="M50" i="174" s="1"/>
  <c r="D10" i="174"/>
  <c r="Q10" i="174" l="1"/>
  <c r="E10" i="174" s="1"/>
  <c r="C10" i="174" s="1"/>
  <c r="T11" i="174"/>
  <c r="R12" i="174" s="1"/>
  <c r="Q11" i="174"/>
  <c r="E11" i="174" s="1"/>
  <c r="C11" i="174" s="1"/>
  <c r="P50" i="174"/>
  <c r="M31" i="172"/>
  <c r="M30" i="172"/>
  <c r="M29" i="172"/>
  <c r="M28" i="172"/>
  <c r="J28" i="172"/>
  <c r="M27" i="172"/>
  <c r="J27" i="172"/>
  <c r="Q12" i="174" l="1"/>
  <c r="E12" i="174" s="1"/>
  <c r="C12" i="174" s="1"/>
  <c r="T12" i="174"/>
  <c r="R13" i="174" s="1"/>
  <c r="M26" i="172"/>
  <c r="J32" i="172"/>
  <c r="M32" i="172"/>
  <c r="J33" i="172"/>
  <c r="M33" i="172"/>
  <c r="J34" i="172"/>
  <c r="M34" i="172"/>
  <c r="O34" i="172"/>
  <c r="J35" i="172"/>
  <c r="M35" i="172"/>
  <c r="J36" i="172"/>
  <c r="M36" i="172"/>
  <c r="J37" i="172"/>
  <c r="M37" i="172"/>
  <c r="L50" i="172"/>
  <c r="K50" i="172"/>
  <c r="P49" i="172"/>
  <c r="S49" i="172" s="1"/>
  <c r="M49" i="172"/>
  <c r="J49" i="172"/>
  <c r="D49" i="172"/>
  <c r="P48" i="172"/>
  <c r="S48" i="172" s="1"/>
  <c r="M48" i="172"/>
  <c r="J48" i="172"/>
  <c r="D48" i="172"/>
  <c r="P47" i="172"/>
  <c r="S47" i="172" s="1"/>
  <c r="M47" i="172"/>
  <c r="J47" i="172"/>
  <c r="D47" i="172"/>
  <c r="P46" i="172"/>
  <c r="S46" i="172" s="1"/>
  <c r="M46" i="172"/>
  <c r="J46" i="172"/>
  <c r="D46" i="172"/>
  <c r="P45" i="172"/>
  <c r="S45" i="172" s="1"/>
  <c r="M45" i="172"/>
  <c r="J45" i="172"/>
  <c r="D45" i="172"/>
  <c r="P44" i="172"/>
  <c r="S44" i="172" s="1"/>
  <c r="M44" i="172"/>
  <c r="J44" i="172"/>
  <c r="D44" i="172"/>
  <c r="P43" i="172"/>
  <c r="S43" i="172" s="1"/>
  <c r="M43" i="172"/>
  <c r="J43" i="172"/>
  <c r="D43" i="172"/>
  <c r="P42" i="172"/>
  <c r="S42" i="172" s="1"/>
  <c r="M42" i="172"/>
  <c r="J42" i="172"/>
  <c r="D42" i="172"/>
  <c r="P41" i="172"/>
  <c r="S41" i="172" s="1"/>
  <c r="M41" i="172"/>
  <c r="J41" i="172"/>
  <c r="D41" i="172"/>
  <c r="P40" i="172"/>
  <c r="S40" i="172" s="1"/>
  <c r="M40" i="172"/>
  <c r="J40" i="172"/>
  <c r="D40" i="172"/>
  <c r="P39" i="172"/>
  <c r="S39" i="172" s="1"/>
  <c r="M39" i="172"/>
  <c r="J39" i="172"/>
  <c r="D39" i="172"/>
  <c r="P38" i="172"/>
  <c r="S38" i="172" s="1"/>
  <c r="M38" i="172"/>
  <c r="J38" i="172"/>
  <c r="D38" i="172"/>
  <c r="P37" i="172"/>
  <c r="S37" i="172" s="1"/>
  <c r="D37" i="172"/>
  <c r="P36" i="172"/>
  <c r="S36" i="172" s="1"/>
  <c r="D36" i="172"/>
  <c r="P35" i="172"/>
  <c r="S35" i="172" s="1"/>
  <c r="D35" i="172"/>
  <c r="P34" i="172"/>
  <c r="S34" i="172" s="1"/>
  <c r="D34" i="172"/>
  <c r="P33" i="172"/>
  <c r="D33" i="172"/>
  <c r="P32" i="172"/>
  <c r="D32" i="172"/>
  <c r="P31" i="172"/>
  <c r="S31" i="172" s="1"/>
  <c r="D31" i="172"/>
  <c r="P30" i="172"/>
  <c r="S30" i="172" s="1"/>
  <c r="D30" i="172"/>
  <c r="P29" i="172"/>
  <c r="S29" i="172" s="1"/>
  <c r="D29" i="172"/>
  <c r="P28" i="172"/>
  <c r="D28" i="172"/>
  <c r="P27" i="172"/>
  <c r="D27" i="172"/>
  <c r="P26" i="172"/>
  <c r="D26" i="172"/>
  <c r="P25" i="172"/>
  <c r="M25" i="172"/>
  <c r="D25" i="172"/>
  <c r="P24" i="172"/>
  <c r="M24" i="172"/>
  <c r="D24" i="172"/>
  <c r="S23" i="172"/>
  <c r="P23" i="172"/>
  <c r="M23" i="172"/>
  <c r="D23" i="172"/>
  <c r="P22" i="172"/>
  <c r="S22" i="172" s="1"/>
  <c r="M22" i="172"/>
  <c r="D22" i="172"/>
  <c r="Q21" i="172"/>
  <c r="P21" i="172"/>
  <c r="S21" i="172" s="1"/>
  <c r="T21" i="172" s="1"/>
  <c r="R22" i="172" s="1"/>
  <c r="M21" i="172"/>
  <c r="E21" i="172"/>
  <c r="D21" i="172"/>
  <c r="C21" i="172" s="1"/>
  <c r="P20" i="172"/>
  <c r="M20" i="172"/>
  <c r="D20" i="172"/>
  <c r="P19" i="172"/>
  <c r="M19" i="172"/>
  <c r="D19" i="172"/>
  <c r="P18" i="172"/>
  <c r="M18" i="172"/>
  <c r="D18" i="172"/>
  <c r="P17" i="172"/>
  <c r="S17" i="172" s="1"/>
  <c r="M17" i="172"/>
  <c r="D17" i="172"/>
  <c r="P16" i="172"/>
  <c r="S16" i="172" s="1"/>
  <c r="M16" i="172"/>
  <c r="D16" i="172"/>
  <c r="Q15" i="172"/>
  <c r="E15" i="172" s="1"/>
  <c r="P15" i="172"/>
  <c r="S15" i="172" s="1"/>
  <c r="T15" i="172" s="1"/>
  <c r="R16" i="172" s="1"/>
  <c r="M15" i="172"/>
  <c r="D15" i="172"/>
  <c r="P14" i="172"/>
  <c r="M14" i="172"/>
  <c r="D14" i="172"/>
  <c r="P13" i="172"/>
  <c r="M13" i="172"/>
  <c r="D13" i="172"/>
  <c r="P12" i="172"/>
  <c r="M12" i="172"/>
  <c r="D12" i="172"/>
  <c r="P11" i="172"/>
  <c r="M11" i="172"/>
  <c r="D11" i="172"/>
  <c r="T10" i="172"/>
  <c r="R11" i="172" s="1"/>
  <c r="R10" i="172"/>
  <c r="Q10" i="172"/>
  <c r="E10" i="172" s="1"/>
  <c r="P10" i="172"/>
  <c r="M10" i="172"/>
  <c r="D10" i="172"/>
  <c r="Q13" i="174" l="1"/>
  <c r="E13" i="174" s="1"/>
  <c r="C13" i="174" s="1"/>
  <c r="T13" i="174"/>
  <c r="R14" i="174" s="1"/>
  <c r="M50" i="172"/>
  <c r="P50" i="172"/>
  <c r="T11" i="172"/>
  <c r="R12" i="172" s="1"/>
  <c r="Q11" i="172"/>
  <c r="E11" i="172" s="1"/>
  <c r="C11" i="172" s="1"/>
  <c r="T22" i="172"/>
  <c r="R23" i="172" s="1"/>
  <c r="Q22" i="172"/>
  <c r="E22" i="172" s="1"/>
  <c r="C22" i="172" s="1"/>
  <c r="C10" i="172"/>
  <c r="C15" i="172"/>
  <c r="T16" i="172"/>
  <c r="R17" i="172" s="1"/>
  <c r="Q16" i="172"/>
  <c r="E16" i="172" s="1"/>
  <c r="C16" i="172" s="1"/>
  <c r="Q14" i="174" l="1"/>
  <c r="E14" i="174" s="1"/>
  <c r="C14" i="174" s="1"/>
  <c r="T14" i="174"/>
  <c r="R15" i="174" s="1"/>
  <c r="Q17" i="172"/>
  <c r="E17" i="172" s="1"/>
  <c r="C17" i="172" s="1"/>
  <c r="T17" i="172"/>
  <c r="R18" i="172" s="1"/>
  <c r="Q23" i="172"/>
  <c r="E23" i="172" s="1"/>
  <c r="C23" i="172" s="1"/>
  <c r="T23" i="172"/>
  <c r="R24" i="172" s="1"/>
  <c r="T12" i="172"/>
  <c r="R13" i="172" s="1"/>
  <c r="Q12" i="172"/>
  <c r="E12" i="172" s="1"/>
  <c r="C12" i="172" s="1"/>
  <c r="Q15" i="174" l="1"/>
  <c r="E15" i="174" s="1"/>
  <c r="C15" i="174" s="1"/>
  <c r="T15" i="174"/>
  <c r="R16" i="174" s="1"/>
  <c r="T13" i="172"/>
  <c r="R14" i="172" s="1"/>
  <c r="Q13" i="172"/>
  <c r="E13" i="172" s="1"/>
  <c r="C13" i="172" s="1"/>
  <c r="T24" i="172"/>
  <c r="R25" i="172" s="1"/>
  <c r="Q24" i="172"/>
  <c r="E24" i="172" s="1"/>
  <c r="C24" i="172" s="1"/>
  <c r="T18" i="172"/>
  <c r="R19" i="172" s="1"/>
  <c r="Q18" i="172"/>
  <c r="E18" i="172" s="1"/>
  <c r="C18" i="172" s="1"/>
  <c r="Q16" i="174" l="1"/>
  <c r="E16" i="174" s="1"/>
  <c r="C16" i="174" s="1"/>
  <c r="T16" i="174"/>
  <c r="T19" i="172"/>
  <c r="R20" i="172" s="1"/>
  <c r="Q19" i="172"/>
  <c r="E19" i="172" s="1"/>
  <c r="C19" i="172" s="1"/>
  <c r="T25" i="172"/>
  <c r="R26" i="172" s="1"/>
  <c r="Q25" i="172"/>
  <c r="E25" i="172" s="1"/>
  <c r="C25" i="172" s="1"/>
  <c r="T14" i="172"/>
  <c r="Q14" i="172"/>
  <c r="E14" i="172" s="1"/>
  <c r="C14" i="172" s="1"/>
  <c r="Q17" i="174" l="1"/>
  <c r="E17" i="174" s="1"/>
  <c r="C17" i="174" s="1"/>
  <c r="T17" i="174"/>
  <c r="R18" i="174" s="1"/>
  <c r="T26" i="172"/>
  <c r="R27" i="172" s="1"/>
  <c r="Q26" i="172"/>
  <c r="E26" i="172" s="1"/>
  <c r="C26" i="172" s="1"/>
  <c r="T20" i="172"/>
  <c r="Q20" i="172"/>
  <c r="E20" i="172" s="1"/>
  <c r="C20" i="172" s="1"/>
  <c r="Q18" i="174" l="1"/>
  <c r="E18" i="174" s="1"/>
  <c r="C18" i="174" s="1"/>
  <c r="T18" i="174"/>
  <c r="R19" i="174" s="1"/>
  <c r="Q27" i="172"/>
  <c r="E27" i="172" s="1"/>
  <c r="C27" i="172" s="1"/>
  <c r="T27" i="172"/>
  <c r="R28" i="172" s="1"/>
  <c r="Q19" i="174" l="1"/>
  <c r="E19" i="174" s="1"/>
  <c r="C19" i="174" s="1"/>
  <c r="T19" i="174"/>
  <c r="R20" i="174" s="1"/>
  <c r="T28" i="172"/>
  <c r="R29" i="172" s="1"/>
  <c r="Q28" i="172"/>
  <c r="E28" i="172" s="1"/>
  <c r="C28" i="172" s="1"/>
  <c r="Q20" i="174" l="1"/>
  <c r="E20" i="174" s="1"/>
  <c r="C20" i="174" s="1"/>
  <c r="T20" i="174"/>
  <c r="R21" i="174" s="1"/>
  <c r="T29" i="172"/>
  <c r="R30" i="172" s="1"/>
  <c r="Q29" i="172"/>
  <c r="E29" i="172" s="1"/>
  <c r="C29" i="172" s="1"/>
  <c r="Q21" i="174" l="1"/>
  <c r="E21" i="174" s="1"/>
  <c r="C21" i="174" s="1"/>
  <c r="T21" i="174"/>
  <c r="R22" i="174" s="1"/>
  <c r="T30" i="172"/>
  <c r="R31" i="172" s="1"/>
  <c r="Q30" i="172"/>
  <c r="E30" i="172" s="1"/>
  <c r="C30" i="172" s="1"/>
  <c r="Q22" i="174" l="1"/>
  <c r="E22" i="174" s="1"/>
  <c r="C22" i="174" s="1"/>
  <c r="T22" i="174"/>
  <c r="R23" i="174" s="1"/>
  <c r="T31" i="172"/>
  <c r="R32" i="172" s="1"/>
  <c r="Q31" i="172"/>
  <c r="E31" i="172" s="1"/>
  <c r="C31" i="172" s="1"/>
  <c r="Q23" i="174" l="1"/>
  <c r="E23" i="174" s="1"/>
  <c r="C23" i="174" s="1"/>
  <c r="T23" i="174"/>
  <c r="R24" i="174" s="1"/>
  <c r="T32" i="172"/>
  <c r="R33" i="172" s="1"/>
  <c r="Q32" i="172"/>
  <c r="E32" i="172" s="1"/>
  <c r="C32" i="172" s="1"/>
  <c r="Q24" i="174" l="1"/>
  <c r="E24" i="174" s="1"/>
  <c r="C24" i="174" s="1"/>
  <c r="T24" i="174"/>
  <c r="R25" i="174" s="1"/>
  <c r="T33" i="172"/>
  <c r="R34" i="172" s="1"/>
  <c r="Q33" i="172"/>
  <c r="E33" i="172" s="1"/>
  <c r="C33" i="172" s="1"/>
  <c r="Q25" i="174" l="1"/>
  <c r="E25" i="174" s="1"/>
  <c r="C25" i="174" s="1"/>
  <c r="T25" i="174"/>
  <c r="R26" i="174" s="1"/>
  <c r="T34" i="172"/>
  <c r="R35" i="172" s="1"/>
  <c r="Q34" i="172"/>
  <c r="E34" i="172" s="1"/>
  <c r="C34" i="172" s="1"/>
  <c r="Q26" i="174" l="1"/>
  <c r="E26" i="174" s="1"/>
  <c r="C26" i="174" s="1"/>
  <c r="T26" i="174"/>
  <c r="T35" i="172"/>
  <c r="R36" i="172" s="1"/>
  <c r="Q35" i="172"/>
  <c r="E35" i="172" s="1"/>
  <c r="C35" i="172" s="1"/>
  <c r="Q27" i="174" l="1"/>
  <c r="E27" i="174" s="1"/>
  <c r="C27" i="174" s="1"/>
  <c r="T27" i="174"/>
  <c r="R28" i="174" s="1"/>
  <c r="T36" i="172"/>
  <c r="R37" i="172" s="1"/>
  <c r="Q36" i="172"/>
  <c r="E36" i="172" s="1"/>
  <c r="C36" i="172" s="1"/>
  <c r="Q28" i="174" l="1"/>
  <c r="E28" i="174" s="1"/>
  <c r="C28" i="174" s="1"/>
  <c r="T28" i="174"/>
  <c r="R29" i="174" s="1"/>
  <c r="T37" i="172"/>
  <c r="R38" i="172" s="1"/>
  <c r="Q37" i="172"/>
  <c r="E37" i="172" s="1"/>
  <c r="C37" i="172" s="1"/>
  <c r="Q29" i="174" l="1"/>
  <c r="E29" i="174" s="1"/>
  <c r="C29" i="174" s="1"/>
  <c r="T29" i="174"/>
  <c r="R30" i="174" s="1"/>
  <c r="T38" i="172"/>
  <c r="R39" i="172" s="1"/>
  <c r="Q38" i="172"/>
  <c r="E38" i="172" s="1"/>
  <c r="C38" i="172" s="1"/>
  <c r="Q30" i="174" l="1"/>
  <c r="E30" i="174" s="1"/>
  <c r="C30" i="174" s="1"/>
  <c r="T30" i="174"/>
  <c r="R31" i="174" s="1"/>
  <c r="T39" i="172"/>
  <c r="R40" i="172" s="1"/>
  <c r="Q39" i="172"/>
  <c r="E39" i="172" s="1"/>
  <c r="C39" i="172" s="1"/>
  <c r="Q31" i="174" l="1"/>
  <c r="E31" i="174" s="1"/>
  <c r="C31" i="174" s="1"/>
  <c r="T31" i="174"/>
  <c r="R32" i="174" s="1"/>
  <c r="T40" i="172"/>
  <c r="R41" i="172" s="1"/>
  <c r="Q40" i="172"/>
  <c r="E40" i="172" s="1"/>
  <c r="C40" i="172" s="1"/>
  <c r="Q32" i="174" l="1"/>
  <c r="E32" i="174" s="1"/>
  <c r="C32" i="174" s="1"/>
  <c r="T32" i="174"/>
  <c r="R33" i="174" s="1"/>
  <c r="T41" i="172"/>
  <c r="R42" i="172" s="1"/>
  <c r="Q41" i="172"/>
  <c r="E41" i="172" s="1"/>
  <c r="C41" i="172" s="1"/>
  <c r="T33" i="174" l="1"/>
  <c r="R34" i="174" s="1"/>
  <c r="Q33" i="174"/>
  <c r="E33" i="174" s="1"/>
  <c r="C33" i="174" s="1"/>
  <c r="T42" i="172"/>
  <c r="R43" i="172" s="1"/>
  <c r="Q42" i="172"/>
  <c r="E42" i="172" s="1"/>
  <c r="C42" i="172" s="1"/>
  <c r="T34" i="174" l="1"/>
  <c r="R35" i="174" s="1"/>
  <c r="Q34" i="174"/>
  <c r="E34" i="174" s="1"/>
  <c r="C34" i="174" s="1"/>
  <c r="T43" i="172"/>
  <c r="R44" i="172" s="1"/>
  <c r="Q43" i="172"/>
  <c r="E43" i="172" s="1"/>
  <c r="C43" i="172" s="1"/>
  <c r="T35" i="174" l="1"/>
  <c r="R36" i="174" s="1"/>
  <c r="Q35" i="174"/>
  <c r="E35" i="174" s="1"/>
  <c r="C35" i="174" s="1"/>
  <c r="T44" i="172"/>
  <c r="R45" i="172" s="1"/>
  <c r="Q44" i="172"/>
  <c r="E44" i="172" s="1"/>
  <c r="C44" i="172" s="1"/>
  <c r="T36" i="174" l="1"/>
  <c r="R37" i="174" s="1"/>
  <c r="Q36" i="174"/>
  <c r="E36" i="174" s="1"/>
  <c r="C36" i="174" s="1"/>
  <c r="T45" i="172"/>
  <c r="R46" i="172" s="1"/>
  <c r="Q45" i="172"/>
  <c r="E45" i="172" s="1"/>
  <c r="C45" i="172" s="1"/>
  <c r="T37" i="174" l="1"/>
  <c r="R38" i="174" s="1"/>
  <c r="Q37" i="174"/>
  <c r="E37" i="174" s="1"/>
  <c r="C37" i="174" s="1"/>
  <c r="T46" i="172"/>
  <c r="R47" i="172" s="1"/>
  <c r="Q46" i="172"/>
  <c r="E46" i="172" s="1"/>
  <c r="C46" i="172" s="1"/>
  <c r="T38" i="174" l="1"/>
  <c r="R39" i="174" s="1"/>
  <c r="Q38" i="174"/>
  <c r="E38" i="174" s="1"/>
  <c r="C38" i="174" s="1"/>
  <c r="T47" i="172"/>
  <c r="R48" i="172" s="1"/>
  <c r="Q47" i="172"/>
  <c r="E47" i="172" s="1"/>
  <c r="C47" i="172" s="1"/>
  <c r="T39" i="174" l="1"/>
  <c r="R40" i="174" s="1"/>
  <c r="Q39" i="174"/>
  <c r="E39" i="174" s="1"/>
  <c r="C39" i="174" s="1"/>
  <c r="T48" i="172"/>
  <c r="R49" i="172" s="1"/>
  <c r="Q48" i="172"/>
  <c r="E48" i="172" s="1"/>
  <c r="C48" i="172" s="1"/>
  <c r="T40" i="174" l="1"/>
  <c r="R41" i="174" s="1"/>
  <c r="Q40" i="174"/>
  <c r="E40" i="174" s="1"/>
  <c r="C40" i="174" s="1"/>
  <c r="T49" i="172"/>
  <c r="Q49" i="172"/>
  <c r="E49" i="172" s="1"/>
  <c r="C49" i="172" s="1"/>
  <c r="T41" i="174" l="1"/>
  <c r="R42" i="174" s="1"/>
  <c r="Q41" i="174"/>
  <c r="E41" i="174" s="1"/>
  <c r="C41" i="174" s="1"/>
  <c r="S23" i="169"/>
  <c r="S25" i="169"/>
  <c r="S26" i="169"/>
  <c r="M27" i="169"/>
  <c r="J27" i="169"/>
  <c r="M26" i="169"/>
  <c r="J26" i="169"/>
  <c r="M25" i="169"/>
  <c r="J25" i="169"/>
  <c r="M24" i="169"/>
  <c r="J24" i="169"/>
  <c r="M23" i="169"/>
  <c r="J23" i="169"/>
  <c r="L50" i="169"/>
  <c r="K50" i="169"/>
  <c r="P49" i="169"/>
  <c r="S49" i="169" s="1"/>
  <c r="M49" i="169"/>
  <c r="J49" i="169"/>
  <c r="D49" i="169"/>
  <c r="P48" i="169"/>
  <c r="S48" i="169" s="1"/>
  <c r="M48" i="169"/>
  <c r="J48" i="169"/>
  <c r="D48" i="169"/>
  <c r="P47" i="169"/>
  <c r="S47" i="169" s="1"/>
  <c r="M47" i="169"/>
  <c r="J47" i="169"/>
  <c r="D47" i="169"/>
  <c r="P46" i="169"/>
  <c r="S46" i="169" s="1"/>
  <c r="M46" i="169"/>
  <c r="J46" i="169"/>
  <c r="D46" i="169"/>
  <c r="P45" i="169"/>
  <c r="S45" i="169" s="1"/>
  <c r="M45" i="169"/>
  <c r="J45" i="169"/>
  <c r="D45" i="169"/>
  <c r="P44" i="169"/>
  <c r="S44" i="169" s="1"/>
  <c r="M44" i="169"/>
  <c r="J44" i="169"/>
  <c r="D44" i="169"/>
  <c r="S43" i="169"/>
  <c r="P43" i="169"/>
  <c r="M43" i="169"/>
  <c r="J43" i="169"/>
  <c r="D43" i="169"/>
  <c r="P42" i="169"/>
  <c r="S42" i="169" s="1"/>
  <c r="M42" i="169"/>
  <c r="J42" i="169"/>
  <c r="D42" i="169"/>
  <c r="P41" i="169"/>
  <c r="S41" i="169" s="1"/>
  <c r="M41" i="169"/>
  <c r="J41" i="169"/>
  <c r="D41" i="169"/>
  <c r="P40" i="169"/>
  <c r="S40" i="169" s="1"/>
  <c r="M40" i="169"/>
  <c r="J40" i="169"/>
  <c r="D40" i="169"/>
  <c r="P39" i="169"/>
  <c r="S39" i="169" s="1"/>
  <c r="M39" i="169"/>
  <c r="J39" i="169"/>
  <c r="D39" i="169"/>
  <c r="P38" i="169"/>
  <c r="S38" i="169" s="1"/>
  <c r="M38" i="169"/>
  <c r="J38" i="169"/>
  <c r="D38" i="169"/>
  <c r="P37" i="169"/>
  <c r="S37" i="169" s="1"/>
  <c r="M37" i="169"/>
  <c r="J37" i="169"/>
  <c r="D37" i="169"/>
  <c r="P36" i="169"/>
  <c r="S36" i="169" s="1"/>
  <c r="M36" i="169"/>
  <c r="J36" i="169"/>
  <c r="D36" i="169"/>
  <c r="P35" i="169"/>
  <c r="S35" i="169" s="1"/>
  <c r="M35" i="169"/>
  <c r="J35" i="169"/>
  <c r="D35" i="169"/>
  <c r="P34" i="169"/>
  <c r="S34" i="169" s="1"/>
  <c r="M34" i="169"/>
  <c r="J34" i="169"/>
  <c r="D34" i="169"/>
  <c r="P33" i="169"/>
  <c r="S33" i="169" s="1"/>
  <c r="M33" i="169"/>
  <c r="J33" i="169"/>
  <c r="D33" i="169"/>
  <c r="P32" i="169"/>
  <c r="S32" i="169" s="1"/>
  <c r="M32" i="169"/>
  <c r="J32" i="169"/>
  <c r="D32" i="169"/>
  <c r="P31" i="169"/>
  <c r="S31" i="169" s="1"/>
  <c r="M31" i="169"/>
  <c r="J31" i="169"/>
  <c r="D31" i="169"/>
  <c r="P30" i="169"/>
  <c r="S30" i="169" s="1"/>
  <c r="M30" i="169"/>
  <c r="J30" i="169"/>
  <c r="D30" i="169"/>
  <c r="P29" i="169"/>
  <c r="S29" i="169" s="1"/>
  <c r="M29" i="169"/>
  <c r="J29" i="169"/>
  <c r="D29" i="169"/>
  <c r="P28" i="169"/>
  <c r="S28" i="169" s="1"/>
  <c r="M28" i="169"/>
  <c r="J28" i="169"/>
  <c r="D28" i="169"/>
  <c r="P27" i="169"/>
  <c r="S27" i="169" s="1"/>
  <c r="D27" i="169"/>
  <c r="P26" i="169"/>
  <c r="D26" i="169"/>
  <c r="P25" i="169"/>
  <c r="D25" i="169"/>
  <c r="P24" i="169"/>
  <c r="S24" i="169" s="1"/>
  <c r="D24" i="169"/>
  <c r="P23" i="169"/>
  <c r="D23" i="169"/>
  <c r="P22" i="169"/>
  <c r="M22" i="169"/>
  <c r="D22" i="169"/>
  <c r="P21" i="169"/>
  <c r="M21" i="169"/>
  <c r="D21" i="169"/>
  <c r="P20" i="169"/>
  <c r="M20" i="169"/>
  <c r="D20" i="169"/>
  <c r="P19" i="169"/>
  <c r="M19" i="169"/>
  <c r="D19" i="169"/>
  <c r="P18" i="169"/>
  <c r="M18" i="169"/>
  <c r="D18" i="169"/>
  <c r="S17" i="169"/>
  <c r="P17" i="169"/>
  <c r="M17" i="169"/>
  <c r="D17" i="169"/>
  <c r="P16" i="169"/>
  <c r="S16" i="169" s="1"/>
  <c r="M16" i="169"/>
  <c r="D16" i="169"/>
  <c r="S15" i="169"/>
  <c r="P15" i="169"/>
  <c r="M15" i="169"/>
  <c r="D15" i="169"/>
  <c r="Q14" i="169"/>
  <c r="E14" i="169" s="1"/>
  <c r="P14" i="169"/>
  <c r="S14" i="169" s="1"/>
  <c r="T14" i="169" s="1"/>
  <c r="R15" i="169" s="1"/>
  <c r="M14" i="169"/>
  <c r="D14" i="169"/>
  <c r="P13" i="169"/>
  <c r="M13" i="169"/>
  <c r="D13" i="169"/>
  <c r="P12" i="169"/>
  <c r="M12" i="169"/>
  <c r="D12" i="169"/>
  <c r="P11" i="169"/>
  <c r="M11" i="169"/>
  <c r="D11" i="169"/>
  <c r="T10" i="169"/>
  <c r="R11" i="169" s="1"/>
  <c r="R10" i="169"/>
  <c r="Q10" i="169"/>
  <c r="E10" i="169" s="1"/>
  <c r="P10" i="169"/>
  <c r="M10" i="169"/>
  <c r="D10" i="169"/>
  <c r="T42" i="174" l="1"/>
  <c r="R43" i="174" s="1"/>
  <c r="Q42" i="174"/>
  <c r="E42" i="174" s="1"/>
  <c r="C42" i="174" s="1"/>
  <c r="M50" i="169"/>
  <c r="C14" i="169"/>
  <c r="T11" i="169"/>
  <c r="R12" i="169" s="1"/>
  <c r="Q11" i="169"/>
  <c r="E11" i="169" s="1"/>
  <c r="C10" i="169"/>
  <c r="C11" i="169"/>
  <c r="T15" i="169"/>
  <c r="R16" i="169" s="1"/>
  <c r="Q15" i="169"/>
  <c r="E15" i="169" s="1"/>
  <c r="P50" i="169"/>
  <c r="C15" i="169"/>
  <c r="T43" i="174" l="1"/>
  <c r="R44" i="174" s="1"/>
  <c r="Q43" i="174"/>
  <c r="E43" i="174" s="1"/>
  <c r="C43" i="174" s="1"/>
  <c r="Q16" i="169"/>
  <c r="E16" i="169" s="1"/>
  <c r="C16" i="169" s="1"/>
  <c r="T16" i="169"/>
  <c r="R17" i="169" s="1"/>
  <c r="T12" i="169"/>
  <c r="R13" i="169" s="1"/>
  <c r="Q12" i="169"/>
  <c r="E12" i="169" s="1"/>
  <c r="C12" i="169" s="1"/>
  <c r="T44" i="174" l="1"/>
  <c r="R45" i="174" s="1"/>
  <c r="Q44" i="174"/>
  <c r="E44" i="174" s="1"/>
  <c r="C44" i="174" s="1"/>
  <c r="T17" i="169"/>
  <c r="R18" i="169" s="1"/>
  <c r="Q17" i="169"/>
  <c r="E17" i="169" s="1"/>
  <c r="C17" i="169" s="1"/>
  <c r="T13" i="169"/>
  <c r="Q13" i="169"/>
  <c r="E13" i="169" s="1"/>
  <c r="C13" i="169" s="1"/>
  <c r="T45" i="174" l="1"/>
  <c r="R46" i="174" s="1"/>
  <c r="Q45" i="174"/>
  <c r="E45" i="174" s="1"/>
  <c r="C45" i="174" s="1"/>
  <c r="T18" i="169"/>
  <c r="R19" i="169" s="1"/>
  <c r="Q18" i="169"/>
  <c r="E18" i="169" s="1"/>
  <c r="C18" i="169" s="1"/>
  <c r="T46" i="174" l="1"/>
  <c r="R47" i="174" s="1"/>
  <c r="Q46" i="174"/>
  <c r="E46" i="174" s="1"/>
  <c r="C46" i="174" s="1"/>
  <c r="T19" i="169"/>
  <c r="R20" i="169" s="1"/>
  <c r="Q19" i="169"/>
  <c r="E19" i="169" s="1"/>
  <c r="C19" i="169" s="1"/>
  <c r="T47" i="174" l="1"/>
  <c r="R48" i="174" s="1"/>
  <c r="Q47" i="174"/>
  <c r="E47" i="174" s="1"/>
  <c r="C47" i="174" s="1"/>
  <c r="T20" i="169"/>
  <c r="R21" i="169" s="1"/>
  <c r="Q20" i="169"/>
  <c r="E20" i="169" s="1"/>
  <c r="C20" i="169" s="1"/>
  <c r="T48" i="174" l="1"/>
  <c r="R49" i="174" s="1"/>
  <c r="Q48" i="174"/>
  <c r="E48" i="174" s="1"/>
  <c r="C48" i="174" s="1"/>
  <c r="T21" i="169"/>
  <c r="R22" i="169" s="1"/>
  <c r="Q21" i="169"/>
  <c r="E21" i="169" s="1"/>
  <c r="C21" i="169" s="1"/>
  <c r="T49" i="174" l="1"/>
  <c r="Q49" i="174"/>
  <c r="E49" i="174" s="1"/>
  <c r="C49" i="174" s="1"/>
  <c r="T22" i="169"/>
  <c r="Q22" i="169"/>
  <c r="E22" i="169" s="1"/>
  <c r="C22" i="169" s="1"/>
  <c r="Q23" i="169" l="1"/>
  <c r="E23" i="169" s="1"/>
  <c r="C23" i="169" s="1"/>
  <c r="T23" i="169"/>
  <c r="R24" i="169" s="1"/>
  <c r="Q24" i="169" l="1"/>
  <c r="E24" i="169" s="1"/>
  <c r="C24" i="169" s="1"/>
  <c r="T24" i="169"/>
  <c r="R25" i="169" s="1"/>
  <c r="T25" i="169" l="1"/>
  <c r="R26" i="169" s="1"/>
  <c r="Q25" i="169"/>
  <c r="E25" i="169" s="1"/>
  <c r="C25" i="169" s="1"/>
  <c r="Q26" i="169" l="1"/>
  <c r="E26" i="169" s="1"/>
  <c r="C26" i="169" s="1"/>
  <c r="T26" i="169"/>
  <c r="R27" i="169" s="1"/>
  <c r="Q27" i="169" l="1"/>
  <c r="E27" i="169" s="1"/>
  <c r="C27" i="169" s="1"/>
  <c r="T27" i="169"/>
  <c r="R28" i="169" s="1"/>
  <c r="Q28" i="169" l="1"/>
  <c r="E28" i="169" s="1"/>
  <c r="C28" i="169" s="1"/>
  <c r="T28" i="169"/>
  <c r="R29" i="169" s="1"/>
  <c r="Q29" i="169" l="1"/>
  <c r="E29" i="169" s="1"/>
  <c r="C29" i="169" s="1"/>
  <c r="T29" i="169"/>
  <c r="R30" i="169" s="1"/>
  <c r="Q30" i="169" l="1"/>
  <c r="E30" i="169" s="1"/>
  <c r="C30" i="169" s="1"/>
  <c r="T30" i="169"/>
  <c r="R31" i="169" s="1"/>
  <c r="T31" i="169" l="1"/>
  <c r="R32" i="169" s="1"/>
  <c r="Q31" i="169"/>
  <c r="E31" i="169" s="1"/>
  <c r="C31" i="169" s="1"/>
  <c r="Q32" i="169" l="1"/>
  <c r="E32" i="169" s="1"/>
  <c r="C32" i="169" s="1"/>
  <c r="T32" i="169"/>
  <c r="R33" i="169" s="1"/>
  <c r="Q33" i="169" l="1"/>
  <c r="E33" i="169" s="1"/>
  <c r="C33" i="169" s="1"/>
  <c r="T33" i="169"/>
  <c r="R34" i="169" s="1"/>
  <c r="T34" i="169" l="1"/>
  <c r="R35" i="169" s="1"/>
  <c r="Q34" i="169"/>
  <c r="E34" i="169" s="1"/>
  <c r="C34" i="169" s="1"/>
  <c r="Q35" i="169" l="1"/>
  <c r="E35" i="169" s="1"/>
  <c r="C35" i="169" s="1"/>
  <c r="T35" i="169"/>
  <c r="R36" i="169" s="1"/>
  <c r="Q36" i="169" l="1"/>
  <c r="E36" i="169" s="1"/>
  <c r="C36" i="169" s="1"/>
  <c r="T36" i="169"/>
  <c r="R37" i="169" s="1"/>
  <c r="T37" i="169" l="1"/>
  <c r="R38" i="169" s="1"/>
  <c r="Q37" i="169"/>
  <c r="E37" i="169" s="1"/>
  <c r="C37" i="169" s="1"/>
  <c r="T38" i="169" l="1"/>
  <c r="R39" i="169" s="1"/>
  <c r="Q38" i="169"/>
  <c r="E38" i="169" s="1"/>
  <c r="C38" i="169" s="1"/>
  <c r="T39" i="169" l="1"/>
  <c r="R40" i="169" s="1"/>
  <c r="Q39" i="169"/>
  <c r="E39" i="169" s="1"/>
  <c r="C39" i="169" s="1"/>
  <c r="T40" i="169" l="1"/>
  <c r="R41" i="169" s="1"/>
  <c r="Q40" i="169"/>
  <c r="E40" i="169" s="1"/>
  <c r="C40" i="169" s="1"/>
  <c r="T41" i="169" l="1"/>
  <c r="R42" i="169" s="1"/>
  <c r="Q41" i="169"/>
  <c r="E41" i="169" s="1"/>
  <c r="C41" i="169" s="1"/>
  <c r="T42" i="169" l="1"/>
  <c r="R43" i="169" s="1"/>
  <c r="Q42" i="169"/>
  <c r="E42" i="169" s="1"/>
  <c r="C42" i="169" s="1"/>
  <c r="T43" i="169" l="1"/>
  <c r="R44" i="169" s="1"/>
  <c r="Q43" i="169"/>
  <c r="E43" i="169" s="1"/>
  <c r="C43" i="169" s="1"/>
  <c r="T44" i="169" l="1"/>
  <c r="R45" i="169" s="1"/>
  <c r="Q44" i="169"/>
  <c r="E44" i="169" s="1"/>
  <c r="C44" i="169" s="1"/>
  <c r="T45" i="169" l="1"/>
  <c r="R46" i="169" s="1"/>
  <c r="Q45" i="169"/>
  <c r="E45" i="169" s="1"/>
  <c r="C45" i="169" s="1"/>
  <c r="T46" i="169" l="1"/>
  <c r="R47" i="169" s="1"/>
  <c r="Q46" i="169"/>
  <c r="E46" i="169" s="1"/>
  <c r="C46" i="169" s="1"/>
  <c r="T47" i="169" l="1"/>
  <c r="R48" i="169" s="1"/>
  <c r="Q47" i="169"/>
  <c r="E47" i="169" s="1"/>
  <c r="C47" i="169" s="1"/>
  <c r="T48" i="169" l="1"/>
  <c r="R49" i="169" s="1"/>
  <c r="Q48" i="169"/>
  <c r="E48" i="169" s="1"/>
  <c r="C48" i="169" s="1"/>
  <c r="T49" i="169" l="1"/>
  <c r="Q49" i="169"/>
  <c r="E49" i="169" s="1"/>
  <c r="C49" i="169" s="1"/>
  <c r="J18" i="166" l="1"/>
  <c r="S23" i="166"/>
  <c r="S24" i="166"/>
  <c r="S25" i="166"/>
  <c r="S28" i="166"/>
  <c r="S29" i="166"/>
  <c r="M34" i="166"/>
  <c r="J34" i="166"/>
  <c r="M33" i="166"/>
  <c r="J33" i="166"/>
  <c r="M32" i="166"/>
  <c r="M31" i="166"/>
  <c r="M30" i="166"/>
  <c r="M29" i="166"/>
  <c r="M28" i="166"/>
  <c r="M27" i="166"/>
  <c r="M26" i="166"/>
  <c r="M25" i="166"/>
  <c r="M24" i="166"/>
  <c r="M23" i="166"/>
  <c r="M22" i="166"/>
  <c r="J22" i="166"/>
  <c r="M21" i="166"/>
  <c r="J21" i="166"/>
  <c r="M20" i="166"/>
  <c r="J20" i="166"/>
  <c r="M19" i="166"/>
  <c r="J19" i="166"/>
  <c r="M18" i="166"/>
  <c r="M17" i="166"/>
  <c r="M16" i="166"/>
  <c r="M15" i="166"/>
  <c r="L50" i="166"/>
  <c r="K50" i="166"/>
  <c r="P49" i="166"/>
  <c r="S49" i="166" s="1"/>
  <c r="M49" i="166"/>
  <c r="J49" i="166"/>
  <c r="D49" i="166"/>
  <c r="P48" i="166"/>
  <c r="S48" i="166" s="1"/>
  <c r="M48" i="166"/>
  <c r="J48" i="166"/>
  <c r="D48" i="166"/>
  <c r="P47" i="166"/>
  <c r="S47" i="166" s="1"/>
  <c r="M47" i="166"/>
  <c r="J47" i="166"/>
  <c r="D47" i="166"/>
  <c r="P46" i="166"/>
  <c r="S46" i="166" s="1"/>
  <c r="M46" i="166"/>
  <c r="J46" i="166"/>
  <c r="D46" i="166"/>
  <c r="P45" i="166"/>
  <c r="S45" i="166" s="1"/>
  <c r="M45" i="166"/>
  <c r="J45" i="166"/>
  <c r="D45" i="166"/>
  <c r="P44" i="166"/>
  <c r="S44" i="166" s="1"/>
  <c r="M44" i="166"/>
  <c r="J44" i="166"/>
  <c r="D44" i="166"/>
  <c r="P43" i="166"/>
  <c r="S43" i="166" s="1"/>
  <c r="M43" i="166"/>
  <c r="J43" i="166"/>
  <c r="D43" i="166"/>
  <c r="P42" i="166"/>
  <c r="S42" i="166" s="1"/>
  <c r="M42" i="166"/>
  <c r="J42" i="166"/>
  <c r="D42" i="166"/>
  <c r="P41" i="166"/>
  <c r="S41" i="166" s="1"/>
  <c r="M41" i="166"/>
  <c r="J41" i="166"/>
  <c r="D41" i="166"/>
  <c r="P40" i="166"/>
  <c r="S40" i="166" s="1"/>
  <c r="M40" i="166"/>
  <c r="J40" i="166"/>
  <c r="D40" i="166"/>
  <c r="P39" i="166"/>
  <c r="S39" i="166" s="1"/>
  <c r="M39" i="166"/>
  <c r="J39" i="166"/>
  <c r="D39" i="166"/>
  <c r="P38" i="166"/>
  <c r="S38" i="166" s="1"/>
  <c r="M38" i="166"/>
  <c r="J38" i="166"/>
  <c r="D38" i="166"/>
  <c r="P37" i="166"/>
  <c r="S37" i="166" s="1"/>
  <c r="M37" i="166"/>
  <c r="J37" i="166"/>
  <c r="D37" i="166"/>
  <c r="P36" i="166"/>
  <c r="S36" i="166" s="1"/>
  <c r="M36" i="166"/>
  <c r="J36" i="166"/>
  <c r="D36" i="166"/>
  <c r="P35" i="166"/>
  <c r="S35" i="166" s="1"/>
  <c r="M35" i="166"/>
  <c r="J35" i="166"/>
  <c r="D35" i="166"/>
  <c r="P34" i="166"/>
  <c r="S34" i="166" s="1"/>
  <c r="D34" i="166"/>
  <c r="P33" i="166"/>
  <c r="S33" i="166" s="1"/>
  <c r="D33" i="166"/>
  <c r="P32" i="166"/>
  <c r="S32" i="166" s="1"/>
  <c r="D32" i="166"/>
  <c r="P31" i="166"/>
  <c r="S31" i="166" s="1"/>
  <c r="D31" i="166"/>
  <c r="P30" i="166"/>
  <c r="S30" i="166" s="1"/>
  <c r="D30" i="166"/>
  <c r="P29" i="166"/>
  <c r="D29" i="166"/>
  <c r="P28" i="166"/>
  <c r="D28" i="166"/>
  <c r="P27" i="166"/>
  <c r="D27" i="166"/>
  <c r="P26" i="166"/>
  <c r="D26" i="166"/>
  <c r="P25" i="166"/>
  <c r="D25" i="166"/>
  <c r="P24" i="166"/>
  <c r="D24" i="166"/>
  <c r="P23" i="166"/>
  <c r="D23" i="166"/>
  <c r="P22" i="166"/>
  <c r="D22" i="166"/>
  <c r="P21" i="166"/>
  <c r="D21" i="166"/>
  <c r="P20" i="166"/>
  <c r="D20" i="166"/>
  <c r="P19" i="166"/>
  <c r="D19" i="166"/>
  <c r="P18" i="166"/>
  <c r="D18" i="166"/>
  <c r="P17" i="166"/>
  <c r="S17" i="166" s="1"/>
  <c r="D17" i="166"/>
  <c r="P16" i="166"/>
  <c r="S16" i="166" s="1"/>
  <c r="D16" i="166"/>
  <c r="P15" i="166"/>
  <c r="S15" i="166" s="1"/>
  <c r="D15" i="166"/>
  <c r="Q14" i="166"/>
  <c r="P14" i="166"/>
  <c r="S14" i="166" s="1"/>
  <c r="T14" i="166" s="1"/>
  <c r="R15" i="166" s="1"/>
  <c r="M14" i="166"/>
  <c r="E14" i="166"/>
  <c r="D14" i="166"/>
  <c r="P13" i="166"/>
  <c r="M13" i="166"/>
  <c r="D13" i="166"/>
  <c r="P12" i="166"/>
  <c r="M12" i="166"/>
  <c r="D12" i="166"/>
  <c r="P11" i="166"/>
  <c r="M11" i="166"/>
  <c r="D11" i="166"/>
  <c r="R10" i="166"/>
  <c r="T10" i="166" s="1"/>
  <c r="R11" i="166" s="1"/>
  <c r="P10" i="166"/>
  <c r="M10" i="166"/>
  <c r="D10" i="166"/>
  <c r="C14" i="166" l="1"/>
  <c r="P50" i="166"/>
  <c r="M50" i="166"/>
  <c r="T11" i="166"/>
  <c r="R12" i="166" s="1"/>
  <c r="Q11" i="166"/>
  <c r="E11" i="166" s="1"/>
  <c r="C11" i="166" s="1"/>
  <c r="T15" i="166"/>
  <c r="R16" i="166" s="1"/>
  <c r="Q15" i="166"/>
  <c r="E15" i="166" s="1"/>
  <c r="C15" i="166" s="1"/>
  <c r="Q10" i="166"/>
  <c r="E10" i="166" s="1"/>
  <c r="C10" i="166" s="1"/>
  <c r="Q16" i="166" l="1"/>
  <c r="E16" i="166" s="1"/>
  <c r="C16" i="166" s="1"/>
  <c r="T16" i="166"/>
  <c r="R17" i="166" s="1"/>
  <c r="T12" i="166"/>
  <c r="R13" i="166" s="1"/>
  <c r="Q12" i="166"/>
  <c r="E12" i="166" s="1"/>
  <c r="C12" i="166" s="1"/>
  <c r="T17" i="166" l="1"/>
  <c r="R18" i="166" s="1"/>
  <c r="Q17" i="166"/>
  <c r="E17" i="166" s="1"/>
  <c r="C17" i="166" s="1"/>
  <c r="T13" i="166"/>
  <c r="Q13" i="166"/>
  <c r="E13" i="166" s="1"/>
  <c r="C13" i="166" s="1"/>
  <c r="Q18" i="166" l="1"/>
  <c r="E18" i="166" s="1"/>
  <c r="C18" i="166" s="1"/>
  <c r="T18" i="166"/>
  <c r="R19" i="166" s="1"/>
  <c r="T19" i="166" l="1"/>
  <c r="R20" i="166" s="1"/>
  <c r="Q19" i="166"/>
  <c r="E19" i="166" s="1"/>
  <c r="C19" i="166" s="1"/>
  <c r="T20" i="166" l="1"/>
  <c r="R21" i="166" s="1"/>
  <c r="Q20" i="166"/>
  <c r="E20" i="166" s="1"/>
  <c r="C20" i="166" s="1"/>
  <c r="T21" i="166" l="1"/>
  <c r="R22" i="166" s="1"/>
  <c r="Q21" i="166"/>
  <c r="E21" i="166" s="1"/>
  <c r="C21" i="166" s="1"/>
  <c r="T22" i="166" l="1"/>
  <c r="Q22" i="166"/>
  <c r="E22" i="166" s="1"/>
  <c r="C22" i="166" s="1"/>
  <c r="Q23" i="166" l="1"/>
  <c r="E23" i="166" s="1"/>
  <c r="C23" i="166" s="1"/>
  <c r="T23" i="166"/>
  <c r="R24" i="166" s="1"/>
  <c r="T24" i="166" l="1"/>
  <c r="R25" i="166" s="1"/>
  <c r="Q24" i="166"/>
  <c r="E24" i="166" s="1"/>
  <c r="C24" i="166" s="1"/>
  <c r="T25" i="166" l="1"/>
  <c r="R26" i="166" s="1"/>
  <c r="Q25" i="166"/>
  <c r="E25" i="166" s="1"/>
  <c r="C25" i="166" s="1"/>
  <c r="T26" i="166" l="1"/>
  <c r="R27" i="166" s="1"/>
  <c r="Q26" i="166"/>
  <c r="E26" i="166" s="1"/>
  <c r="C26" i="166" s="1"/>
  <c r="T27" i="166" l="1"/>
  <c r="R28" i="166" s="1"/>
  <c r="Q27" i="166"/>
  <c r="E27" i="166" s="1"/>
  <c r="C27" i="166" s="1"/>
  <c r="T28" i="166" l="1"/>
  <c r="R29" i="166" s="1"/>
  <c r="Q28" i="166"/>
  <c r="E28" i="166" s="1"/>
  <c r="C28" i="166" s="1"/>
  <c r="Q29" i="166" l="1"/>
  <c r="E29" i="166" s="1"/>
  <c r="C29" i="166" s="1"/>
  <c r="T29" i="166"/>
  <c r="R30" i="166" s="1"/>
  <c r="T30" i="166" l="1"/>
  <c r="R31" i="166" s="1"/>
  <c r="Q30" i="166"/>
  <c r="E30" i="166" s="1"/>
  <c r="C30" i="166" s="1"/>
  <c r="Q31" i="166" l="1"/>
  <c r="E31" i="166" s="1"/>
  <c r="C31" i="166" s="1"/>
  <c r="T31" i="166"/>
  <c r="R32" i="166" s="1"/>
  <c r="T32" i="166" l="1"/>
  <c r="R33" i="166" s="1"/>
  <c r="Q32" i="166"/>
  <c r="E32" i="166" s="1"/>
  <c r="C32" i="166" s="1"/>
  <c r="Q33" i="166" l="1"/>
  <c r="E33" i="166" s="1"/>
  <c r="C33" i="166" s="1"/>
  <c r="T33" i="166"/>
  <c r="R34" i="166" s="1"/>
  <c r="T34" i="166" l="1"/>
  <c r="R35" i="166" s="1"/>
  <c r="Q34" i="166"/>
  <c r="E34" i="166" s="1"/>
  <c r="C34" i="166" s="1"/>
  <c r="T35" i="166" l="1"/>
  <c r="R36" i="166" s="1"/>
  <c r="Q35" i="166"/>
  <c r="E35" i="166" s="1"/>
  <c r="C35" i="166" s="1"/>
  <c r="T36" i="166" l="1"/>
  <c r="R37" i="166" s="1"/>
  <c r="Q36" i="166"/>
  <c r="E36" i="166" s="1"/>
  <c r="C36" i="166" s="1"/>
  <c r="T37" i="166" l="1"/>
  <c r="R38" i="166" s="1"/>
  <c r="Q37" i="166"/>
  <c r="E37" i="166" s="1"/>
  <c r="C37" i="166" s="1"/>
  <c r="T38" i="166" l="1"/>
  <c r="R39" i="166" s="1"/>
  <c r="Q38" i="166"/>
  <c r="E38" i="166" s="1"/>
  <c r="C38" i="166" s="1"/>
  <c r="Q39" i="166" l="1"/>
  <c r="E39" i="166" s="1"/>
  <c r="C39" i="166" s="1"/>
  <c r="T39" i="166"/>
  <c r="R40" i="166" s="1"/>
  <c r="Q40" i="166" l="1"/>
  <c r="E40" i="166" s="1"/>
  <c r="C40" i="166" s="1"/>
  <c r="T40" i="166"/>
  <c r="R41" i="166" s="1"/>
  <c r="T41" i="166" l="1"/>
  <c r="R42" i="166" s="1"/>
  <c r="Q41" i="166"/>
  <c r="E41" i="166" s="1"/>
  <c r="C41" i="166" s="1"/>
  <c r="Q42" i="166" l="1"/>
  <c r="E42" i="166" s="1"/>
  <c r="C42" i="166" s="1"/>
  <c r="T42" i="166"/>
  <c r="R43" i="166" s="1"/>
  <c r="T43" i="166" l="1"/>
  <c r="R44" i="166" s="1"/>
  <c r="Q43" i="166"/>
  <c r="E43" i="166" s="1"/>
  <c r="C43" i="166" s="1"/>
  <c r="T44" i="166" l="1"/>
  <c r="R45" i="166" s="1"/>
  <c r="Q44" i="166"/>
  <c r="E44" i="166" s="1"/>
  <c r="C44" i="166" s="1"/>
  <c r="T45" i="166" l="1"/>
  <c r="R46" i="166" s="1"/>
  <c r="Q45" i="166"/>
  <c r="E45" i="166" s="1"/>
  <c r="C45" i="166" s="1"/>
  <c r="T46" i="166" l="1"/>
  <c r="R47" i="166" s="1"/>
  <c r="Q46" i="166"/>
  <c r="E46" i="166" s="1"/>
  <c r="C46" i="166" s="1"/>
  <c r="T47" i="166" l="1"/>
  <c r="R48" i="166" s="1"/>
  <c r="Q47" i="166"/>
  <c r="E47" i="166" s="1"/>
  <c r="C47" i="166" s="1"/>
  <c r="Q48" i="166" l="1"/>
  <c r="E48" i="166" s="1"/>
  <c r="C48" i="166" s="1"/>
  <c r="T48" i="166"/>
  <c r="R49" i="166" s="1"/>
  <c r="T49" i="166" l="1"/>
  <c r="Q49" i="166"/>
  <c r="E49" i="166" s="1"/>
  <c r="C49" i="166" s="1"/>
  <c r="R25" i="162" l="1"/>
  <c r="O32" i="162"/>
  <c r="P32" i="162" s="1"/>
  <c r="S32" i="162" s="1"/>
  <c r="M38" i="162"/>
  <c r="J38" i="162"/>
  <c r="M37" i="162"/>
  <c r="J37" i="162"/>
  <c r="M36" i="162"/>
  <c r="J36" i="162"/>
  <c r="M35" i="162"/>
  <c r="J35" i="162"/>
  <c r="M34" i="162"/>
  <c r="J34" i="162"/>
  <c r="M33" i="162"/>
  <c r="J33" i="162"/>
  <c r="M32" i="162"/>
  <c r="J32" i="162"/>
  <c r="M31" i="162"/>
  <c r="J31" i="162"/>
  <c r="M30" i="162"/>
  <c r="J30" i="162"/>
  <c r="M29" i="162"/>
  <c r="J29" i="162"/>
  <c r="M27" i="162"/>
  <c r="J27" i="162"/>
  <c r="M26" i="162"/>
  <c r="J26" i="162"/>
  <c r="M28" i="162"/>
  <c r="J28" i="162"/>
  <c r="M25" i="162"/>
  <c r="M24" i="162"/>
  <c r="J24" i="162"/>
  <c r="M23" i="162"/>
  <c r="J23" i="162"/>
  <c r="M22" i="162"/>
  <c r="J22" i="162"/>
  <c r="M21" i="162"/>
  <c r="J21" i="162"/>
  <c r="M20" i="162"/>
  <c r="J20" i="162"/>
  <c r="M19" i="162"/>
  <c r="M18" i="162"/>
  <c r="M17" i="162"/>
  <c r="M16" i="162"/>
  <c r="M15" i="162"/>
  <c r="M13" i="162"/>
  <c r="M12" i="162"/>
  <c r="M11" i="162"/>
  <c r="M10" i="162"/>
  <c r="L50" i="162"/>
  <c r="K50" i="162"/>
  <c r="P49" i="162"/>
  <c r="S49" i="162" s="1"/>
  <c r="M49" i="162"/>
  <c r="J49" i="162"/>
  <c r="D49" i="162"/>
  <c r="P48" i="162"/>
  <c r="S48" i="162" s="1"/>
  <c r="M48" i="162"/>
  <c r="J48" i="162"/>
  <c r="D48" i="162"/>
  <c r="P47" i="162"/>
  <c r="S47" i="162" s="1"/>
  <c r="M47" i="162"/>
  <c r="J47" i="162"/>
  <c r="D47" i="162"/>
  <c r="P46" i="162"/>
  <c r="S46" i="162" s="1"/>
  <c r="M46" i="162"/>
  <c r="J46" i="162"/>
  <c r="D46" i="162"/>
  <c r="P45" i="162"/>
  <c r="S45" i="162" s="1"/>
  <c r="M45" i="162"/>
  <c r="J45" i="162"/>
  <c r="D45" i="162"/>
  <c r="P44" i="162"/>
  <c r="S44" i="162" s="1"/>
  <c r="M44" i="162"/>
  <c r="J44" i="162"/>
  <c r="D44" i="162"/>
  <c r="P43" i="162"/>
  <c r="S43" i="162" s="1"/>
  <c r="M43" i="162"/>
  <c r="J43" i="162"/>
  <c r="D43" i="162"/>
  <c r="P42" i="162"/>
  <c r="S42" i="162" s="1"/>
  <c r="M42" i="162"/>
  <c r="J42" i="162"/>
  <c r="D42" i="162"/>
  <c r="P41" i="162"/>
  <c r="S41" i="162" s="1"/>
  <c r="M41" i="162"/>
  <c r="J41" i="162"/>
  <c r="D41" i="162"/>
  <c r="P40" i="162"/>
  <c r="S40" i="162" s="1"/>
  <c r="M40" i="162"/>
  <c r="J40" i="162"/>
  <c r="D40" i="162"/>
  <c r="P39" i="162"/>
  <c r="S39" i="162" s="1"/>
  <c r="M39" i="162"/>
  <c r="J39" i="162"/>
  <c r="D39" i="162"/>
  <c r="P38" i="162"/>
  <c r="S38" i="162" s="1"/>
  <c r="D38" i="162"/>
  <c r="P37" i="162"/>
  <c r="S37" i="162" s="1"/>
  <c r="D37" i="162"/>
  <c r="P36" i="162"/>
  <c r="S36" i="162" s="1"/>
  <c r="D36" i="162"/>
  <c r="P35" i="162"/>
  <c r="S35" i="162" s="1"/>
  <c r="D35" i="162"/>
  <c r="P34" i="162"/>
  <c r="S34" i="162" s="1"/>
  <c r="D34" i="162"/>
  <c r="P33" i="162"/>
  <c r="S33" i="162" s="1"/>
  <c r="D33" i="162"/>
  <c r="D32" i="162"/>
  <c r="P31" i="162"/>
  <c r="S31" i="162" s="1"/>
  <c r="D31" i="162"/>
  <c r="P30" i="162"/>
  <c r="S30" i="162" s="1"/>
  <c r="D30" i="162"/>
  <c r="P29" i="162"/>
  <c r="S29" i="162" s="1"/>
  <c r="D29" i="162"/>
  <c r="P28" i="162"/>
  <c r="S28" i="162" s="1"/>
  <c r="D28" i="162"/>
  <c r="P27" i="162"/>
  <c r="S27" i="162" s="1"/>
  <c r="D27" i="162"/>
  <c r="P26" i="162"/>
  <c r="S26" i="162" s="1"/>
  <c r="D26" i="162"/>
  <c r="P25" i="162"/>
  <c r="S25" i="162" s="1"/>
  <c r="D25" i="162"/>
  <c r="P24" i="162"/>
  <c r="D24" i="162"/>
  <c r="P23" i="162"/>
  <c r="D23" i="162"/>
  <c r="P22" i="162"/>
  <c r="D22" i="162"/>
  <c r="P21" i="162"/>
  <c r="D21" i="162"/>
  <c r="P20" i="162"/>
  <c r="D20" i="162"/>
  <c r="P19" i="162"/>
  <c r="S19" i="162" s="1"/>
  <c r="D19" i="162"/>
  <c r="P18" i="162"/>
  <c r="S18" i="162" s="1"/>
  <c r="D18" i="162"/>
  <c r="P17" i="162"/>
  <c r="S17" i="162" s="1"/>
  <c r="D17" i="162"/>
  <c r="P16" i="162"/>
  <c r="S16" i="162" s="1"/>
  <c r="D16" i="162"/>
  <c r="P15" i="162"/>
  <c r="S15" i="162" s="1"/>
  <c r="D15" i="162"/>
  <c r="P14" i="162"/>
  <c r="S14" i="162" s="1"/>
  <c r="M14" i="162"/>
  <c r="D14" i="162"/>
  <c r="P13" i="162"/>
  <c r="D13" i="162"/>
  <c r="P12" i="162"/>
  <c r="D12" i="162"/>
  <c r="P11" i="162"/>
  <c r="D11" i="162"/>
  <c r="R10" i="162"/>
  <c r="Q10" i="162" s="1"/>
  <c r="P10" i="162"/>
  <c r="D10" i="162"/>
  <c r="M50" i="162" l="1"/>
  <c r="P50" i="162"/>
  <c r="E10" i="162"/>
  <c r="C10" i="162" s="1"/>
  <c r="T10" i="162"/>
  <c r="R11" i="162" s="1"/>
  <c r="Q11" i="162" l="1"/>
  <c r="E11" i="162" s="1"/>
  <c r="C11" i="162" s="1"/>
  <c r="T11" i="162"/>
  <c r="R12" i="162" s="1"/>
  <c r="T12" i="162" l="1"/>
  <c r="R13" i="162" s="1"/>
  <c r="Q12" i="162"/>
  <c r="E12" i="162" s="1"/>
  <c r="C12" i="162" s="1"/>
  <c r="Q13" i="162" l="1"/>
  <c r="E13" i="162" s="1"/>
  <c r="C13" i="162" s="1"/>
  <c r="T13" i="162"/>
  <c r="Q14" i="162" l="1"/>
  <c r="E14" i="162" s="1"/>
  <c r="C14" i="162" s="1"/>
  <c r="T14" i="162"/>
  <c r="R15" i="162" s="1"/>
  <c r="Q15" i="162" l="1"/>
  <c r="E15" i="162" s="1"/>
  <c r="C15" i="162" s="1"/>
  <c r="T15" i="162"/>
  <c r="R16" i="162" s="1"/>
  <c r="T16" i="162" l="1"/>
  <c r="R17" i="162" s="1"/>
  <c r="Q16" i="162"/>
  <c r="E16" i="162" s="1"/>
  <c r="C16" i="162" s="1"/>
  <c r="Q17" i="162" l="1"/>
  <c r="E17" i="162" s="1"/>
  <c r="C17" i="162" s="1"/>
  <c r="T17" i="162"/>
  <c r="R18" i="162" s="1"/>
  <c r="Q18" i="162" l="1"/>
  <c r="E18" i="162" s="1"/>
  <c r="C18" i="162" s="1"/>
  <c r="T18" i="162"/>
  <c r="R19" i="162" s="1"/>
  <c r="Q19" i="162" l="1"/>
  <c r="E19" i="162" s="1"/>
  <c r="C19" i="162" s="1"/>
  <c r="T19" i="162"/>
  <c r="R20" i="162" s="1"/>
  <c r="Q20" i="162" l="1"/>
  <c r="E20" i="162" s="1"/>
  <c r="C20" i="162" s="1"/>
  <c r="T20" i="162"/>
  <c r="R21" i="162" s="1"/>
  <c r="Q21" i="162" l="1"/>
  <c r="E21" i="162" s="1"/>
  <c r="C21" i="162" s="1"/>
  <c r="T21" i="162"/>
  <c r="R22" i="162" s="1"/>
  <c r="Q22" i="162" l="1"/>
  <c r="E22" i="162" s="1"/>
  <c r="C22" i="162" s="1"/>
  <c r="T22" i="162"/>
  <c r="R23" i="162" s="1"/>
  <c r="Q23" i="162" l="1"/>
  <c r="E23" i="162" s="1"/>
  <c r="C23" i="162" s="1"/>
  <c r="T23" i="162"/>
  <c r="Q24" i="162" l="1"/>
  <c r="E24" i="162" s="1"/>
  <c r="C24" i="162" s="1"/>
  <c r="T24" i="162"/>
  <c r="Q25" i="162" l="1"/>
  <c r="E25" i="162" s="1"/>
  <c r="C25" i="162" s="1"/>
  <c r="T25" i="162"/>
  <c r="R26" i="162" s="1"/>
  <c r="Q26" i="162" l="1"/>
  <c r="E26" i="162" s="1"/>
  <c r="C26" i="162" s="1"/>
  <c r="T26" i="162"/>
  <c r="R27" i="162" s="1"/>
  <c r="Q27" i="162" l="1"/>
  <c r="E27" i="162" s="1"/>
  <c r="C27" i="162" s="1"/>
  <c r="T27" i="162"/>
  <c r="R28" i="162" s="1"/>
  <c r="Q28" i="162" l="1"/>
  <c r="E28" i="162" s="1"/>
  <c r="C28" i="162" s="1"/>
  <c r="T28" i="162"/>
  <c r="R29" i="162" s="1"/>
  <c r="Q29" i="162" l="1"/>
  <c r="E29" i="162" s="1"/>
  <c r="C29" i="162" s="1"/>
  <c r="T29" i="162"/>
  <c r="R30" i="162" s="1"/>
  <c r="Q30" i="162" l="1"/>
  <c r="E30" i="162" s="1"/>
  <c r="C30" i="162" s="1"/>
  <c r="T30" i="162"/>
  <c r="R31" i="162" s="1"/>
  <c r="Q31" i="162" l="1"/>
  <c r="E31" i="162" s="1"/>
  <c r="C31" i="162" s="1"/>
  <c r="T31" i="162"/>
  <c r="R32" i="162" s="1"/>
  <c r="Q32" i="162" l="1"/>
  <c r="E32" i="162" s="1"/>
  <c r="C32" i="162" s="1"/>
  <c r="T32" i="162"/>
  <c r="R33" i="162" s="1"/>
  <c r="Q33" i="162" l="1"/>
  <c r="E33" i="162" s="1"/>
  <c r="C33" i="162" s="1"/>
  <c r="T33" i="162"/>
  <c r="R34" i="162" s="1"/>
  <c r="Q34" i="162" l="1"/>
  <c r="E34" i="162" s="1"/>
  <c r="C34" i="162" s="1"/>
  <c r="T34" i="162"/>
  <c r="R35" i="162" s="1"/>
  <c r="Q35" i="162" l="1"/>
  <c r="E35" i="162" s="1"/>
  <c r="C35" i="162" s="1"/>
  <c r="T35" i="162"/>
  <c r="R36" i="162" s="1"/>
  <c r="Q36" i="162" l="1"/>
  <c r="E36" i="162" s="1"/>
  <c r="C36" i="162" s="1"/>
  <c r="T36" i="162"/>
  <c r="R37" i="162" s="1"/>
  <c r="Q37" i="162" l="1"/>
  <c r="E37" i="162" s="1"/>
  <c r="C37" i="162" s="1"/>
  <c r="T37" i="162"/>
  <c r="R38" i="162" s="1"/>
  <c r="Q38" i="162" l="1"/>
  <c r="E38" i="162" s="1"/>
  <c r="C38" i="162" s="1"/>
  <c r="T38" i="162"/>
  <c r="R39" i="162" s="1"/>
  <c r="Q39" i="162" l="1"/>
  <c r="E39" i="162" s="1"/>
  <c r="C39" i="162" s="1"/>
  <c r="T39" i="162"/>
  <c r="R40" i="162" s="1"/>
  <c r="Q40" i="162" l="1"/>
  <c r="E40" i="162" s="1"/>
  <c r="C40" i="162" s="1"/>
  <c r="T40" i="162"/>
  <c r="R41" i="162" s="1"/>
  <c r="Q41" i="162" l="1"/>
  <c r="E41" i="162" s="1"/>
  <c r="C41" i="162" s="1"/>
  <c r="T41" i="162"/>
  <c r="R42" i="162" s="1"/>
  <c r="Q42" i="162" l="1"/>
  <c r="E42" i="162" s="1"/>
  <c r="C42" i="162" s="1"/>
  <c r="T42" i="162"/>
  <c r="R43" i="162" s="1"/>
  <c r="Q43" i="162" l="1"/>
  <c r="E43" i="162" s="1"/>
  <c r="C43" i="162" s="1"/>
  <c r="T43" i="162"/>
  <c r="R44" i="162" s="1"/>
  <c r="Q44" i="162" l="1"/>
  <c r="E44" i="162" s="1"/>
  <c r="C44" i="162" s="1"/>
  <c r="T44" i="162"/>
  <c r="R45" i="162" s="1"/>
  <c r="Q45" i="162" l="1"/>
  <c r="E45" i="162" s="1"/>
  <c r="C45" i="162" s="1"/>
  <c r="T45" i="162"/>
  <c r="R46" i="162" s="1"/>
  <c r="Q46" i="162" l="1"/>
  <c r="E46" i="162" s="1"/>
  <c r="C46" i="162" s="1"/>
  <c r="T46" i="162"/>
  <c r="R47" i="162" s="1"/>
  <c r="Q47" i="162" l="1"/>
  <c r="E47" i="162" s="1"/>
  <c r="C47" i="162" s="1"/>
  <c r="T47" i="162"/>
  <c r="R48" i="162" s="1"/>
  <c r="Q48" i="162" l="1"/>
  <c r="E48" i="162" s="1"/>
  <c r="C48" i="162" s="1"/>
  <c r="T48" i="162"/>
  <c r="R49" i="162" s="1"/>
  <c r="Q49" i="162" l="1"/>
  <c r="E49" i="162" s="1"/>
  <c r="C49" i="162" s="1"/>
  <c r="T49" i="162"/>
  <c r="M35" i="161" l="1"/>
  <c r="J35" i="161"/>
  <c r="M34" i="161"/>
  <c r="J34" i="161"/>
  <c r="M33" i="161"/>
  <c r="J33" i="161"/>
  <c r="M32" i="161"/>
  <c r="M31" i="161"/>
  <c r="M30" i="161"/>
  <c r="M29" i="161"/>
  <c r="M28" i="161"/>
  <c r="J28" i="161"/>
  <c r="M27" i="161"/>
  <c r="J27" i="161"/>
  <c r="M26" i="161"/>
  <c r="J26" i="161"/>
  <c r="M25" i="161"/>
  <c r="J25" i="161"/>
  <c r="M23" i="161"/>
  <c r="M22" i="161"/>
  <c r="M21" i="161"/>
  <c r="M20" i="161"/>
  <c r="M19" i="161"/>
  <c r="M18" i="161"/>
  <c r="M16" i="161"/>
  <c r="J16" i="161"/>
  <c r="M15" i="161"/>
  <c r="J15" i="161"/>
  <c r="M14" i="161"/>
  <c r="J14" i="161"/>
  <c r="M12" i="161"/>
  <c r="M11" i="161"/>
  <c r="L50" i="161"/>
  <c r="K50" i="161"/>
  <c r="P49" i="161"/>
  <c r="S49" i="161" s="1"/>
  <c r="M49" i="161"/>
  <c r="J49" i="161"/>
  <c r="D49" i="161"/>
  <c r="P48" i="161"/>
  <c r="S48" i="161" s="1"/>
  <c r="M48" i="161"/>
  <c r="J48" i="161"/>
  <c r="D48" i="161"/>
  <c r="P47" i="161"/>
  <c r="S47" i="161" s="1"/>
  <c r="M47" i="161"/>
  <c r="J47" i="161"/>
  <c r="D47" i="161"/>
  <c r="P46" i="161"/>
  <c r="S46" i="161" s="1"/>
  <c r="M46" i="161"/>
  <c r="J46" i="161"/>
  <c r="D46" i="161"/>
  <c r="P45" i="161"/>
  <c r="S45" i="161" s="1"/>
  <c r="M45" i="161"/>
  <c r="J45" i="161"/>
  <c r="D45" i="161"/>
  <c r="P44" i="161"/>
  <c r="S44" i="161" s="1"/>
  <c r="M44" i="161"/>
  <c r="J44" i="161"/>
  <c r="D44" i="161"/>
  <c r="P43" i="161"/>
  <c r="S43" i="161" s="1"/>
  <c r="M43" i="161"/>
  <c r="J43" i="161"/>
  <c r="D43" i="161"/>
  <c r="P42" i="161"/>
  <c r="S42" i="161" s="1"/>
  <c r="M42" i="161"/>
  <c r="J42" i="161"/>
  <c r="D42" i="161"/>
  <c r="P41" i="161"/>
  <c r="S41" i="161" s="1"/>
  <c r="M41" i="161"/>
  <c r="J41" i="161"/>
  <c r="D41" i="161"/>
  <c r="P40" i="161"/>
  <c r="S40" i="161" s="1"/>
  <c r="M40" i="161"/>
  <c r="J40" i="161"/>
  <c r="D40" i="161"/>
  <c r="P39" i="161"/>
  <c r="S39" i="161" s="1"/>
  <c r="M39" i="161"/>
  <c r="J39" i="161"/>
  <c r="D39" i="161"/>
  <c r="P38" i="161"/>
  <c r="S38" i="161" s="1"/>
  <c r="M38" i="161"/>
  <c r="J38" i="161"/>
  <c r="D38" i="161"/>
  <c r="P37" i="161"/>
  <c r="S37" i="161" s="1"/>
  <c r="M37" i="161"/>
  <c r="J37" i="161"/>
  <c r="D37" i="161"/>
  <c r="P36" i="161"/>
  <c r="S36" i="161" s="1"/>
  <c r="M36" i="161"/>
  <c r="J36" i="161"/>
  <c r="D36" i="161"/>
  <c r="P35" i="161"/>
  <c r="S35" i="161" s="1"/>
  <c r="D35" i="161"/>
  <c r="P34" i="161"/>
  <c r="S34" i="161" s="1"/>
  <c r="D34" i="161"/>
  <c r="P33" i="161"/>
  <c r="S33" i="161" s="1"/>
  <c r="D33" i="161"/>
  <c r="P32" i="161"/>
  <c r="S32" i="161" s="1"/>
  <c r="D32" i="161"/>
  <c r="P31" i="161"/>
  <c r="S31" i="161" s="1"/>
  <c r="D31" i="161"/>
  <c r="P30" i="161"/>
  <c r="S30" i="161" s="1"/>
  <c r="D30" i="161"/>
  <c r="P29" i="161"/>
  <c r="S29" i="161" s="1"/>
  <c r="D29" i="161"/>
  <c r="P28" i="161"/>
  <c r="S28" i="161" s="1"/>
  <c r="D28" i="161"/>
  <c r="P27" i="161"/>
  <c r="S27" i="161" s="1"/>
  <c r="D27" i="161"/>
  <c r="P26" i="161"/>
  <c r="S26" i="161" s="1"/>
  <c r="D26" i="161"/>
  <c r="P25" i="161"/>
  <c r="S25" i="161" s="1"/>
  <c r="D25" i="161"/>
  <c r="P24" i="161"/>
  <c r="S24" i="161" s="1"/>
  <c r="M24" i="161"/>
  <c r="J24" i="161"/>
  <c r="D24" i="161"/>
  <c r="P23" i="161"/>
  <c r="D23" i="161"/>
  <c r="P22" i="161"/>
  <c r="D22" i="161"/>
  <c r="P21" i="161"/>
  <c r="D21" i="161"/>
  <c r="P20" i="161"/>
  <c r="D20" i="161"/>
  <c r="P19" i="161"/>
  <c r="D19" i="161"/>
  <c r="P18" i="161"/>
  <c r="D18" i="161"/>
  <c r="P17" i="161"/>
  <c r="M17" i="161"/>
  <c r="D17" i="161"/>
  <c r="P16" i="161"/>
  <c r="S16" i="161" s="1"/>
  <c r="D16" i="161"/>
  <c r="P15" i="161"/>
  <c r="S15" i="161" s="1"/>
  <c r="D15" i="161"/>
  <c r="P14" i="161"/>
  <c r="S14" i="161" s="1"/>
  <c r="D14" i="161"/>
  <c r="P13" i="161"/>
  <c r="S13" i="161" s="1"/>
  <c r="M13" i="161"/>
  <c r="J13" i="161"/>
  <c r="D13" i="161"/>
  <c r="P12" i="161"/>
  <c r="D12" i="161"/>
  <c r="P11" i="161"/>
  <c r="D11" i="161"/>
  <c r="R10" i="161"/>
  <c r="Q10" i="161" s="1"/>
  <c r="P10" i="161"/>
  <c r="M10" i="161"/>
  <c r="D10" i="161"/>
  <c r="M50" i="161" l="1"/>
  <c r="P50" i="161"/>
  <c r="E10" i="161"/>
  <c r="C10" i="161" s="1"/>
  <c r="T10" i="161"/>
  <c r="R11" i="161" s="1"/>
  <c r="Q11" i="161" l="1"/>
  <c r="E11" i="161" s="1"/>
  <c r="C11" i="161" s="1"/>
  <c r="T11" i="161"/>
  <c r="R12" i="161" s="1"/>
  <c r="Q12" i="161" l="1"/>
  <c r="E12" i="161" s="1"/>
  <c r="C12" i="161" s="1"/>
  <c r="T12" i="161"/>
  <c r="Q13" i="161" l="1"/>
  <c r="E13" i="161" s="1"/>
  <c r="C13" i="161" s="1"/>
  <c r="T13" i="161"/>
  <c r="R14" i="161" s="1"/>
  <c r="T14" i="161" l="1"/>
  <c r="R15" i="161" s="1"/>
  <c r="Q14" i="161"/>
  <c r="E14" i="161" s="1"/>
  <c r="C14" i="161" s="1"/>
  <c r="Q15" i="161" l="1"/>
  <c r="E15" i="161" s="1"/>
  <c r="C15" i="161" s="1"/>
  <c r="T15" i="161"/>
  <c r="R16" i="161" s="1"/>
  <c r="T16" i="161" l="1"/>
  <c r="R17" i="161" s="1"/>
  <c r="Q16" i="161"/>
  <c r="E16" i="161" s="1"/>
  <c r="C16" i="161" s="1"/>
  <c r="Q17" i="161" l="1"/>
  <c r="E17" i="161" s="1"/>
  <c r="C17" i="161" s="1"/>
  <c r="T17" i="161"/>
  <c r="R18" i="161" s="1"/>
  <c r="Q18" i="161" l="1"/>
  <c r="E18" i="161" s="1"/>
  <c r="C18" i="161" s="1"/>
  <c r="T18" i="161"/>
  <c r="R19" i="161" s="1"/>
  <c r="Q19" i="161" l="1"/>
  <c r="E19" i="161" s="1"/>
  <c r="C19" i="161" s="1"/>
  <c r="T19" i="161"/>
  <c r="R20" i="161" s="1"/>
  <c r="Q20" i="161" l="1"/>
  <c r="E20" i="161" s="1"/>
  <c r="C20" i="161" s="1"/>
  <c r="T20" i="161"/>
  <c r="R21" i="161" s="1"/>
  <c r="Q21" i="161" l="1"/>
  <c r="E21" i="161" s="1"/>
  <c r="C21" i="161" s="1"/>
  <c r="T21" i="161"/>
  <c r="R22" i="161" s="1"/>
  <c r="Q22" i="161" l="1"/>
  <c r="E22" i="161" s="1"/>
  <c r="C22" i="161" s="1"/>
  <c r="T22" i="161"/>
  <c r="R23" i="161" s="1"/>
  <c r="Q23" i="161" l="1"/>
  <c r="E23" i="161" s="1"/>
  <c r="C23" i="161" s="1"/>
  <c r="T23" i="161"/>
  <c r="Q24" i="161" l="1"/>
  <c r="E24" i="161" s="1"/>
  <c r="C24" i="161" s="1"/>
  <c r="T24" i="161"/>
  <c r="R25" i="161" s="1"/>
  <c r="Q25" i="161" l="1"/>
  <c r="E25" i="161" s="1"/>
  <c r="C25" i="161" s="1"/>
  <c r="T25" i="161"/>
  <c r="R26" i="161" s="1"/>
  <c r="Q26" i="161" l="1"/>
  <c r="E26" i="161" s="1"/>
  <c r="C26" i="161" s="1"/>
  <c r="T26" i="161"/>
  <c r="R27" i="161" s="1"/>
  <c r="Q27" i="161" l="1"/>
  <c r="E27" i="161" s="1"/>
  <c r="C27" i="161" s="1"/>
  <c r="T27" i="161"/>
  <c r="R28" i="161" s="1"/>
  <c r="Q28" i="161" l="1"/>
  <c r="E28" i="161" s="1"/>
  <c r="C28" i="161" s="1"/>
  <c r="T28" i="161"/>
  <c r="R29" i="161" s="1"/>
  <c r="Q29" i="161" l="1"/>
  <c r="E29" i="161" s="1"/>
  <c r="C29" i="161" s="1"/>
  <c r="T29" i="161"/>
  <c r="R30" i="161" s="1"/>
  <c r="Q30" i="161" l="1"/>
  <c r="E30" i="161" s="1"/>
  <c r="C30" i="161" s="1"/>
  <c r="T30" i="161"/>
  <c r="R31" i="161" s="1"/>
  <c r="Q31" i="161" l="1"/>
  <c r="E31" i="161" s="1"/>
  <c r="C31" i="161" s="1"/>
  <c r="T31" i="161"/>
  <c r="R32" i="161" s="1"/>
  <c r="Q32" i="161" l="1"/>
  <c r="E32" i="161" s="1"/>
  <c r="C32" i="161" s="1"/>
  <c r="T32" i="161"/>
  <c r="R33" i="161" s="1"/>
  <c r="Q33" i="161" l="1"/>
  <c r="E33" i="161" s="1"/>
  <c r="C33" i="161" s="1"/>
  <c r="T33" i="161"/>
  <c r="R34" i="161" s="1"/>
  <c r="Q34" i="161" l="1"/>
  <c r="E34" i="161" s="1"/>
  <c r="C34" i="161" s="1"/>
  <c r="T34" i="161"/>
  <c r="R35" i="161" s="1"/>
  <c r="Q35" i="161" l="1"/>
  <c r="E35" i="161" s="1"/>
  <c r="C35" i="161" s="1"/>
  <c r="T35" i="161"/>
  <c r="R36" i="161" s="1"/>
  <c r="Q36" i="161" l="1"/>
  <c r="E36" i="161" s="1"/>
  <c r="C36" i="161" s="1"/>
  <c r="T36" i="161"/>
  <c r="R37" i="161" s="1"/>
  <c r="Q37" i="161" l="1"/>
  <c r="E37" i="161" s="1"/>
  <c r="C37" i="161" s="1"/>
  <c r="T37" i="161"/>
  <c r="R38" i="161" s="1"/>
  <c r="Q38" i="161" l="1"/>
  <c r="E38" i="161" s="1"/>
  <c r="C38" i="161" s="1"/>
  <c r="T38" i="161"/>
  <c r="R39" i="161" s="1"/>
  <c r="Q39" i="161" l="1"/>
  <c r="E39" i="161" s="1"/>
  <c r="C39" i="161" s="1"/>
  <c r="T39" i="161"/>
  <c r="R40" i="161" s="1"/>
  <c r="Q40" i="161" l="1"/>
  <c r="E40" i="161" s="1"/>
  <c r="C40" i="161" s="1"/>
  <c r="T40" i="161"/>
  <c r="R41" i="161" s="1"/>
  <c r="Q41" i="161" l="1"/>
  <c r="E41" i="161" s="1"/>
  <c r="C41" i="161" s="1"/>
  <c r="T41" i="161"/>
  <c r="R42" i="161" s="1"/>
  <c r="Q42" i="161" l="1"/>
  <c r="E42" i="161" s="1"/>
  <c r="C42" i="161" s="1"/>
  <c r="T42" i="161"/>
  <c r="R43" i="161" s="1"/>
  <c r="Q43" i="161" l="1"/>
  <c r="E43" i="161" s="1"/>
  <c r="C43" i="161" s="1"/>
  <c r="T43" i="161"/>
  <c r="R44" i="161" s="1"/>
  <c r="Q44" i="161" l="1"/>
  <c r="E44" i="161" s="1"/>
  <c r="C44" i="161" s="1"/>
  <c r="T44" i="161"/>
  <c r="R45" i="161" s="1"/>
  <c r="Q45" i="161" l="1"/>
  <c r="E45" i="161" s="1"/>
  <c r="C45" i="161" s="1"/>
  <c r="T45" i="161"/>
  <c r="R46" i="161" s="1"/>
  <c r="Q46" i="161" l="1"/>
  <c r="E46" i="161" s="1"/>
  <c r="C46" i="161" s="1"/>
  <c r="T46" i="161"/>
  <c r="R47" i="161" s="1"/>
  <c r="Q47" i="161" l="1"/>
  <c r="E47" i="161" s="1"/>
  <c r="C47" i="161" s="1"/>
  <c r="T47" i="161"/>
  <c r="R48" i="161" s="1"/>
  <c r="Q48" i="161" l="1"/>
  <c r="E48" i="161" s="1"/>
  <c r="C48" i="161" s="1"/>
  <c r="T48" i="161"/>
  <c r="R49" i="161" s="1"/>
  <c r="Q49" i="161" l="1"/>
  <c r="E49" i="161" s="1"/>
  <c r="C49" i="161" s="1"/>
  <c r="T49" i="161"/>
  <c r="H19" i="160" l="1"/>
  <c r="G19" i="160"/>
  <c r="K18" i="160"/>
  <c r="I18" i="160"/>
  <c r="K17" i="160"/>
  <c r="I17" i="160"/>
  <c r="K16" i="160"/>
  <c r="I16" i="160"/>
  <c r="K15" i="160"/>
  <c r="I15" i="160"/>
  <c r="K14" i="160"/>
  <c r="I14" i="160"/>
  <c r="K13" i="160"/>
  <c r="I13" i="160"/>
  <c r="K12" i="160"/>
  <c r="I12" i="160"/>
  <c r="K11" i="160"/>
  <c r="I11" i="160"/>
  <c r="K10" i="160"/>
  <c r="I10" i="160"/>
  <c r="I19" i="160" s="1"/>
  <c r="K19" i="160" l="1"/>
  <c r="M38" i="5" l="1"/>
  <c r="J38" i="5"/>
  <c r="M37" i="5"/>
  <c r="J37" i="5"/>
  <c r="M36" i="5"/>
  <c r="J36" i="5"/>
  <c r="M35" i="5"/>
  <c r="J35" i="5"/>
  <c r="M34" i="5"/>
  <c r="J34" i="5"/>
  <c r="M33" i="5"/>
  <c r="J33" i="5"/>
  <c r="M31" i="5"/>
  <c r="J31" i="5"/>
  <c r="M30" i="5"/>
  <c r="J30" i="5"/>
  <c r="M29" i="5"/>
  <c r="J29" i="5"/>
  <c r="M28" i="5"/>
  <c r="J28" i="5"/>
  <c r="M27" i="5"/>
  <c r="J27" i="5"/>
  <c r="M26" i="5"/>
  <c r="J26" i="5"/>
  <c r="M25" i="5"/>
  <c r="J25" i="5"/>
  <c r="M24" i="5"/>
  <c r="J24" i="5"/>
  <c r="M23" i="5"/>
  <c r="J23" i="5"/>
  <c r="M22" i="5"/>
  <c r="J22" i="5"/>
  <c r="M21" i="5"/>
  <c r="J21" i="5"/>
  <c r="M20" i="5"/>
  <c r="J20" i="5"/>
  <c r="M19" i="5"/>
  <c r="J19" i="5"/>
  <c r="M18" i="5"/>
  <c r="J18" i="5"/>
  <c r="M17" i="5"/>
  <c r="J17" i="5"/>
  <c r="M15" i="5"/>
  <c r="J15" i="5"/>
  <c r="M14" i="5"/>
  <c r="J14" i="5"/>
  <c r="M13" i="5"/>
  <c r="J13" i="5"/>
  <c r="M12" i="5"/>
  <c r="J12" i="5"/>
  <c r="M11" i="5"/>
  <c r="J11" i="5"/>
  <c r="D11" i="5" l="1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10" i="5"/>
  <c r="J16" i="5" l="1"/>
  <c r="J32" i="5"/>
  <c r="J39" i="5"/>
  <c r="J40" i="5"/>
  <c r="J41" i="5"/>
  <c r="J42" i="5"/>
  <c r="J43" i="5"/>
  <c r="J44" i="5"/>
  <c r="J45" i="5"/>
  <c r="J46" i="5"/>
  <c r="J47" i="5"/>
  <c r="J48" i="5"/>
  <c r="J49" i="5"/>
  <c r="J10" i="5"/>
  <c r="L50" i="5" l="1"/>
  <c r="K50" i="5"/>
  <c r="P49" i="5"/>
  <c r="S49" i="5" s="1"/>
  <c r="M49" i="5"/>
  <c r="P48" i="5"/>
  <c r="S48" i="5" s="1"/>
  <c r="M48" i="5"/>
  <c r="P47" i="5"/>
  <c r="S47" i="5" s="1"/>
  <c r="M47" i="5"/>
  <c r="P46" i="5"/>
  <c r="S46" i="5" s="1"/>
  <c r="M46" i="5"/>
  <c r="P45" i="5"/>
  <c r="S45" i="5" s="1"/>
  <c r="M45" i="5"/>
  <c r="P44" i="5"/>
  <c r="S44" i="5" s="1"/>
  <c r="M44" i="5"/>
  <c r="P43" i="5"/>
  <c r="S43" i="5" s="1"/>
  <c r="M43" i="5"/>
  <c r="P42" i="5"/>
  <c r="S42" i="5" s="1"/>
  <c r="M42" i="5"/>
  <c r="P41" i="5"/>
  <c r="S41" i="5" s="1"/>
  <c r="M41" i="5"/>
  <c r="P40" i="5"/>
  <c r="S40" i="5" s="1"/>
  <c r="M40" i="5"/>
  <c r="P39" i="5"/>
  <c r="S39" i="5" s="1"/>
  <c r="M39" i="5"/>
  <c r="P38" i="5"/>
  <c r="S38" i="5" s="1"/>
  <c r="P37" i="5"/>
  <c r="S37" i="5" s="1"/>
  <c r="P36" i="5"/>
  <c r="S36" i="5" s="1"/>
  <c r="P35" i="5"/>
  <c r="S35" i="5" s="1"/>
  <c r="P34" i="5"/>
  <c r="S34" i="5" s="1"/>
  <c r="P33" i="5"/>
  <c r="S33" i="5" s="1"/>
  <c r="P32" i="5"/>
  <c r="S32" i="5" s="1"/>
  <c r="M32" i="5"/>
  <c r="P31" i="5"/>
  <c r="S31" i="5" s="1"/>
  <c r="P30" i="5"/>
  <c r="S30" i="5" s="1"/>
  <c r="P29" i="5"/>
  <c r="S29" i="5" s="1"/>
  <c r="P28" i="5"/>
  <c r="S28" i="5" s="1"/>
  <c r="P27" i="5"/>
  <c r="S27" i="5" s="1"/>
  <c r="P26" i="5"/>
  <c r="S26" i="5" s="1"/>
  <c r="P25" i="5"/>
  <c r="S25" i="5" s="1"/>
  <c r="P24" i="5"/>
  <c r="S24" i="5" s="1"/>
  <c r="P23" i="5"/>
  <c r="S23" i="5" s="1"/>
  <c r="P22" i="5"/>
  <c r="S22" i="5" s="1"/>
  <c r="P21" i="5"/>
  <c r="S21" i="5" s="1"/>
  <c r="P20" i="5"/>
  <c r="S20" i="5" s="1"/>
  <c r="P19" i="5"/>
  <c r="S19" i="5" s="1"/>
  <c r="P18" i="5"/>
  <c r="S18" i="5" s="1"/>
  <c r="P17" i="5"/>
  <c r="S17" i="5" s="1"/>
  <c r="P16" i="5"/>
  <c r="S16" i="5" s="1"/>
  <c r="M16" i="5"/>
  <c r="P15" i="5"/>
  <c r="S15" i="5" s="1"/>
  <c r="P14" i="5"/>
  <c r="S14" i="5" s="1"/>
  <c r="P13" i="5"/>
  <c r="S13" i="5" s="1"/>
  <c r="P12" i="5"/>
  <c r="S12" i="5" s="1"/>
  <c r="P11" i="5"/>
  <c r="S11" i="5" s="1"/>
  <c r="R10" i="5"/>
  <c r="Q10" i="5" s="1"/>
  <c r="P10" i="5"/>
  <c r="M10" i="5"/>
  <c r="M50" i="5" l="1"/>
  <c r="P50" i="5"/>
  <c r="E10" i="5"/>
  <c r="C10" i="5" s="1"/>
  <c r="S10" i="5"/>
  <c r="T10" i="5" s="1"/>
  <c r="R11" i="5" s="1"/>
  <c r="T11" i="5" l="1"/>
  <c r="R12" i="5" s="1"/>
  <c r="Q11" i="5"/>
  <c r="E11" i="5" s="1"/>
  <c r="C11" i="5" s="1"/>
  <c r="T12" i="5" l="1"/>
  <c r="R13" i="5" s="1"/>
  <c r="Q12" i="5"/>
  <c r="E12" i="5" s="1"/>
  <c r="C12" i="5" s="1"/>
  <c r="T13" i="5" l="1"/>
  <c r="R14" i="5" s="1"/>
  <c r="Q13" i="5"/>
  <c r="E13" i="5" s="1"/>
  <c r="C13" i="5" s="1"/>
  <c r="Q14" i="5" l="1"/>
  <c r="E14" i="5" s="1"/>
  <c r="C14" i="5" s="1"/>
  <c r="T14" i="5"/>
  <c r="R15" i="5" s="1"/>
  <c r="Q15" i="5" l="1"/>
  <c r="E15" i="5" s="1"/>
  <c r="C15" i="5" s="1"/>
  <c r="T15" i="5"/>
  <c r="R16" i="5" s="1"/>
  <c r="Q16" i="5" l="1"/>
  <c r="E16" i="5" s="1"/>
  <c r="C16" i="5" s="1"/>
  <c r="T16" i="5"/>
  <c r="R17" i="5" s="1"/>
  <c r="T17" i="5" l="1"/>
  <c r="R18" i="5" s="1"/>
  <c r="Q17" i="5"/>
  <c r="E17" i="5" s="1"/>
  <c r="C17" i="5" s="1"/>
  <c r="T18" i="5" l="1"/>
  <c r="R19" i="5" s="1"/>
  <c r="Q18" i="5"/>
  <c r="E18" i="5" s="1"/>
  <c r="C18" i="5" s="1"/>
  <c r="T19" i="5" l="1"/>
  <c r="R20" i="5" s="1"/>
  <c r="Q19" i="5"/>
  <c r="E19" i="5" s="1"/>
  <c r="C19" i="5" s="1"/>
  <c r="T20" i="5" l="1"/>
  <c r="R21" i="5" s="1"/>
  <c r="Q20" i="5"/>
  <c r="E20" i="5" s="1"/>
  <c r="C20" i="5" s="1"/>
  <c r="T21" i="5" l="1"/>
  <c r="R22" i="5" s="1"/>
  <c r="Q21" i="5"/>
  <c r="E21" i="5" s="1"/>
  <c r="C21" i="5" s="1"/>
  <c r="Q22" i="5" l="1"/>
  <c r="E22" i="5" s="1"/>
  <c r="C22" i="5" s="1"/>
  <c r="T22" i="5"/>
  <c r="R23" i="5" s="1"/>
  <c r="Q23" i="5" l="1"/>
  <c r="E23" i="5" s="1"/>
  <c r="C23" i="5" s="1"/>
  <c r="T23" i="5"/>
  <c r="R24" i="5" s="1"/>
  <c r="T24" i="5" l="1"/>
  <c r="R25" i="5" s="1"/>
  <c r="Q24" i="5"/>
  <c r="E24" i="5" s="1"/>
  <c r="C24" i="5" s="1"/>
  <c r="T25" i="5" l="1"/>
  <c r="R26" i="5" s="1"/>
  <c r="Q25" i="5"/>
  <c r="E25" i="5" s="1"/>
  <c r="C25" i="5" s="1"/>
  <c r="T26" i="5" l="1"/>
  <c r="R27" i="5" s="1"/>
  <c r="Q26" i="5"/>
  <c r="E26" i="5" s="1"/>
  <c r="C26" i="5" s="1"/>
  <c r="T27" i="5" l="1"/>
  <c r="R28" i="5" s="1"/>
  <c r="Q27" i="5"/>
  <c r="E27" i="5" s="1"/>
  <c r="C27" i="5" s="1"/>
  <c r="T28" i="5" l="1"/>
  <c r="R29" i="5" s="1"/>
  <c r="Q28" i="5"/>
  <c r="E28" i="5" s="1"/>
  <c r="C28" i="5" s="1"/>
  <c r="Q29" i="5" l="1"/>
  <c r="E29" i="5" s="1"/>
  <c r="C29" i="5" s="1"/>
  <c r="T29" i="5"/>
  <c r="R30" i="5" s="1"/>
  <c r="Q30" i="5" l="1"/>
  <c r="E30" i="5" s="1"/>
  <c r="C30" i="5" s="1"/>
  <c r="T30" i="5"/>
  <c r="R31" i="5" s="1"/>
  <c r="Q31" i="5" l="1"/>
  <c r="E31" i="5" s="1"/>
  <c r="C31" i="5" s="1"/>
  <c r="T31" i="5"/>
  <c r="R32" i="5" s="1"/>
  <c r="Q32" i="5" l="1"/>
  <c r="E32" i="5" s="1"/>
  <c r="C32" i="5" s="1"/>
  <c r="T32" i="5"/>
  <c r="R33" i="5" s="1"/>
  <c r="Q33" i="5" l="1"/>
  <c r="E33" i="5" s="1"/>
  <c r="C33" i="5" s="1"/>
  <c r="T33" i="5"/>
  <c r="R34" i="5" s="1"/>
  <c r="Q34" i="5" l="1"/>
  <c r="E34" i="5" s="1"/>
  <c r="C34" i="5" s="1"/>
  <c r="T34" i="5"/>
  <c r="R35" i="5" s="1"/>
  <c r="T35" i="5" l="1"/>
  <c r="R36" i="5" s="1"/>
  <c r="Q35" i="5"/>
  <c r="E35" i="5" s="1"/>
  <c r="C35" i="5" s="1"/>
  <c r="T36" i="5" l="1"/>
  <c r="R37" i="5" s="1"/>
  <c r="Q36" i="5"/>
  <c r="E36" i="5" s="1"/>
  <c r="C36" i="5" s="1"/>
  <c r="T37" i="5" l="1"/>
  <c r="R38" i="5" s="1"/>
  <c r="Q37" i="5"/>
  <c r="E37" i="5" s="1"/>
  <c r="C37" i="5" s="1"/>
  <c r="T38" i="5" l="1"/>
  <c r="R39" i="5" s="1"/>
  <c r="Q38" i="5"/>
  <c r="E38" i="5" s="1"/>
  <c r="C38" i="5" s="1"/>
  <c r="T39" i="5" l="1"/>
  <c r="R40" i="5" s="1"/>
  <c r="Q39" i="5"/>
  <c r="E39" i="5" s="1"/>
  <c r="C39" i="5" s="1"/>
  <c r="T40" i="5" l="1"/>
  <c r="R41" i="5" s="1"/>
  <c r="Q40" i="5"/>
  <c r="E40" i="5" s="1"/>
  <c r="C40" i="5" s="1"/>
  <c r="T41" i="5" l="1"/>
  <c r="R42" i="5" s="1"/>
  <c r="Q41" i="5"/>
  <c r="E41" i="5" s="1"/>
  <c r="C41" i="5" s="1"/>
  <c r="T42" i="5" l="1"/>
  <c r="R43" i="5" s="1"/>
  <c r="Q42" i="5"/>
  <c r="E42" i="5" s="1"/>
  <c r="C42" i="5" s="1"/>
  <c r="T43" i="5" l="1"/>
  <c r="R44" i="5" s="1"/>
  <c r="Q43" i="5"/>
  <c r="E43" i="5" s="1"/>
  <c r="C43" i="5" s="1"/>
  <c r="T44" i="5" l="1"/>
  <c r="R45" i="5" s="1"/>
  <c r="Q44" i="5"/>
  <c r="E44" i="5" s="1"/>
  <c r="C44" i="5" s="1"/>
  <c r="T45" i="5" l="1"/>
  <c r="R46" i="5" s="1"/>
  <c r="Q45" i="5"/>
  <c r="E45" i="5" s="1"/>
  <c r="C45" i="5" s="1"/>
  <c r="T46" i="5" l="1"/>
  <c r="R47" i="5" s="1"/>
  <c r="Q46" i="5"/>
  <c r="E46" i="5" s="1"/>
  <c r="C46" i="5" s="1"/>
  <c r="T47" i="5" l="1"/>
  <c r="R48" i="5" s="1"/>
  <c r="Q47" i="5"/>
  <c r="E47" i="5" s="1"/>
  <c r="C47" i="5" s="1"/>
  <c r="T48" i="5" l="1"/>
  <c r="R49" i="5" s="1"/>
  <c r="Q48" i="5"/>
  <c r="E48" i="5" s="1"/>
  <c r="C48" i="5" s="1"/>
  <c r="T49" i="5" l="1"/>
  <c r="Q49" i="5"/>
  <c r="E49" i="5" s="1"/>
  <c r="C49" i="5" s="1"/>
</calcChain>
</file>

<file path=xl/comments1.xml><?xml version="1.0" encoding="utf-8"?>
<comments xmlns="http://schemas.openxmlformats.org/spreadsheetml/2006/main">
  <authors>
    <author>Deyci</author>
  </authors>
  <commentList>
    <comment ref="D14" authorId="0">
      <text>
        <r>
          <rPr>
            <b/>
            <sz val="8"/>
            <color indexed="81"/>
            <rFont val="Tahoma"/>
            <family val="2"/>
          </rPr>
          <t>Horario Modificado desde el 19 de Mayo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Horario Modificado desde el 17 de Mayo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Deyci Milena Echavarria Villada O_GRA</author>
  </authors>
  <commentList>
    <comment ref="R21" authorId="0">
      <text>
        <r>
          <rPr>
            <sz val="9"/>
            <color indexed="81"/>
            <rFont val="Tahoma"/>
            <family val="2"/>
          </rPr>
          <t>Por desplazamiento del equipo de cargue Favor programar alimentacion de planta despues del sacrificio del galpon 5 de Panorama. Es decir a las 11:30am</t>
        </r>
      </text>
    </comment>
  </commentList>
</comments>
</file>

<file path=xl/sharedStrings.xml><?xml version="1.0" encoding="utf-8"?>
<sst xmlns="http://schemas.openxmlformats.org/spreadsheetml/2006/main" count="1678" uniqueCount="142">
  <si>
    <t>GRANJA</t>
  </si>
  <si>
    <t>GALPON</t>
  </si>
  <si>
    <t>TIEMPO DE CARGUE</t>
  </si>
  <si>
    <t>DIA</t>
  </si>
  <si>
    <t>NOCHE</t>
  </si>
  <si>
    <t>Algeciras</t>
  </si>
  <si>
    <t>03:00</t>
  </si>
  <si>
    <t>Rocio</t>
  </si>
  <si>
    <t>Santa Paula</t>
  </si>
  <si>
    <t>06:00</t>
  </si>
  <si>
    <t>Cabañas</t>
  </si>
  <si>
    <t>03:30</t>
  </si>
  <si>
    <t>Membrillal</t>
  </si>
  <si>
    <t>Gramal</t>
  </si>
  <si>
    <t>02:30</t>
  </si>
  <si>
    <t>Carmela</t>
  </si>
  <si>
    <t>00:30</t>
  </si>
  <si>
    <t>San Diego</t>
  </si>
  <si>
    <t>Santa Lucia</t>
  </si>
  <si>
    <t>02:00</t>
  </si>
  <si>
    <t>Santa Ines</t>
  </si>
  <si>
    <t>01:00</t>
  </si>
  <si>
    <t>Vista Alegre</t>
  </si>
  <si>
    <t>01:10</t>
  </si>
  <si>
    <t>Panorama</t>
  </si>
  <si>
    <t>Sierra</t>
  </si>
  <si>
    <t>Candelosa</t>
  </si>
  <si>
    <t>01:30</t>
  </si>
  <si>
    <t>Estancia</t>
  </si>
  <si>
    <t>Caracola</t>
  </si>
  <si>
    <t>01:50</t>
  </si>
  <si>
    <t>Primavera</t>
  </si>
  <si>
    <t>01:20</t>
  </si>
  <si>
    <t>Potrerillo</t>
  </si>
  <si>
    <t>Villa Gilma</t>
  </si>
  <si>
    <t>Villa Alicia</t>
  </si>
  <si>
    <t>01:40</t>
  </si>
  <si>
    <t>San Miguel</t>
  </si>
  <si>
    <t>Pomona</t>
  </si>
  <si>
    <t>Carmelita</t>
  </si>
  <si>
    <t>TIEMPO DE CARGUE PROGRAMACION Vs REAL</t>
  </si>
  <si>
    <t>TIEMPO PROGRAMADO</t>
  </si>
  <si>
    <t>TIEMPO REAL</t>
  </si>
  <si>
    <t>DIFERENCIA</t>
  </si>
  <si>
    <t>TRAYECTO PROGRAMADO</t>
  </si>
  <si>
    <t>TRAYECTO REAL</t>
  </si>
  <si>
    <t>01:15</t>
  </si>
  <si>
    <t>15</t>
  </si>
  <si>
    <t>50</t>
  </si>
  <si>
    <t>01:05</t>
  </si>
  <si>
    <t>25</t>
  </si>
  <si>
    <t>30</t>
  </si>
  <si>
    <t xml:space="preserve">Insula </t>
  </si>
  <si>
    <t>40</t>
  </si>
  <si>
    <t>20</t>
  </si>
  <si>
    <t>10</t>
  </si>
  <si>
    <t>5</t>
  </si>
  <si>
    <t>00:45</t>
  </si>
  <si>
    <t>0</t>
  </si>
  <si>
    <t>45</t>
  </si>
  <si>
    <t>Tejar</t>
  </si>
  <si>
    <t>00:50</t>
  </si>
  <si>
    <t>Siberia</t>
  </si>
  <si>
    <t>Espejo</t>
  </si>
  <si>
    <t>Playa</t>
  </si>
  <si>
    <t>Inicio de Sacrificio</t>
  </si>
  <si>
    <t>Hora inicio sacrificio</t>
  </si>
  <si>
    <t>Pollos/hora</t>
  </si>
  <si>
    <t>Hora desayuno</t>
  </si>
  <si>
    <t xml:space="preserve">V </t>
  </si>
  <si>
    <t>Cargue</t>
  </si>
  <si>
    <t xml:space="preserve">               Programacion</t>
  </si>
  <si>
    <t>Planta</t>
  </si>
  <si>
    <t>#</t>
  </si>
  <si>
    <t>Fecha</t>
  </si>
  <si>
    <t>Inicio</t>
  </si>
  <si>
    <t>Tiempo de cargue</t>
  </si>
  <si>
    <t>Fin</t>
  </si>
  <si>
    <t>Granja</t>
  </si>
  <si>
    <t>GAL</t>
  </si>
  <si>
    <t>Sx</t>
  </si>
  <si>
    <t>Zon</t>
  </si>
  <si>
    <t>Peso</t>
  </si>
  <si>
    <t>P/H</t>
  </si>
  <si>
    <t>Kg/H</t>
  </si>
  <si>
    <t>Carro</t>
  </si>
  <si>
    <t>H/C</t>
  </si>
  <si>
    <t>P/C</t>
  </si>
  <si>
    <t>Llegada</t>
  </si>
  <si>
    <t>inicio sacrific</t>
  </si>
  <si>
    <t>Duracion</t>
  </si>
  <si>
    <t>final Sacrif</t>
  </si>
  <si>
    <t xml:space="preserve">P </t>
  </si>
  <si>
    <t>7:00:00 a.m-</t>
  </si>
  <si>
    <t>Caravana</t>
  </si>
  <si>
    <t>Medellin</t>
  </si>
  <si>
    <t>Memdellin</t>
  </si>
  <si>
    <t>6:00</t>
  </si>
  <si>
    <t>VENTA POLLO EN PIE PARA BOGOTA</t>
  </si>
  <si>
    <t>INICIO CARGUE : 01:00AM</t>
  </si>
  <si>
    <t>HORA DE LLEGADA A BOGOTA : 08:00PM</t>
  </si>
  <si>
    <t>Placa Camion</t>
  </si>
  <si>
    <t>Datos Conductor</t>
  </si>
  <si>
    <t>Galpon</t>
  </si>
  <si>
    <t>Sexo</t>
  </si>
  <si>
    <t>Peso en Granja</t>
  </si>
  <si>
    <t>Aves por Huacal</t>
  </si>
  <si>
    <t>Aves por camion</t>
  </si>
  <si>
    <t>JUEVES ________</t>
  </si>
  <si>
    <t>EDAD</t>
  </si>
  <si>
    <t>FEBRERO</t>
  </si>
  <si>
    <t>6B</t>
  </si>
  <si>
    <t>M</t>
  </si>
  <si>
    <t>H</t>
  </si>
  <si>
    <t>16A</t>
  </si>
  <si>
    <t>16B</t>
  </si>
  <si>
    <t>16a-b</t>
  </si>
  <si>
    <t>Campesino</t>
  </si>
  <si>
    <t>SABADO 01 DE FEBRERO</t>
  </si>
  <si>
    <t>LUNES 03 DE FEBRERO</t>
  </si>
  <si>
    <t>MARTES 04 DE FEBRERO</t>
  </si>
  <si>
    <t>2A</t>
  </si>
  <si>
    <t>2B</t>
  </si>
  <si>
    <t>MIERCOLES 05 DE FEBRERO</t>
  </si>
  <si>
    <t>JUEVES 07 DE FEBRERO</t>
  </si>
  <si>
    <t>Santa ines</t>
  </si>
  <si>
    <t>LUNES 10 DE FEBRERO</t>
  </si>
  <si>
    <t>MARTES 11 DE FEBRERO</t>
  </si>
  <si>
    <t>MIERCOLES 12 D FEBRERO</t>
  </si>
  <si>
    <t>1B</t>
  </si>
  <si>
    <t>1A</t>
  </si>
  <si>
    <t>JUEVES 13 DE FEBRERO</t>
  </si>
  <si>
    <t>VIERNES 14 DE FEBRERO</t>
  </si>
  <si>
    <t>SABADO 15 DE FEBRERO</t>
  </si>
  <si>
    <t>LUNES 17 DE FEBRERO</t>
  </si>
  <si>
    <t>MARTES 18 DE FEBRERO</t>
  </si>
  <si>
    <t>5A</t>
  </si>
  <si>
    <t>INICIO CARGUE GRANJA EL ROCIO : 02:00AM</t>
  </si>
  <si>
    <t>MARTES 18 DE MARZO</t>
  </si>
  <si>
    <t>INICIO CARGUE GRANJA MEMBRILLAL : 02:00AM</t>
  </si>
  <si>
    <t>MIERCOLES 19 DE FEBRERO</t>
  </si>
  <si>
    <t>INICIO CARGUE GRANJA CARMELITA : 05:00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</si>
</sst>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3"/>
      <name val="Verdana"/>
      <family val="2"/>
    </font>
    <font>
      <sz val="13"/>
      <name val="Verdana"/>
      <family val="2"/>
    </font>
    <font>
      <sz val="14"/>
      <name val="Verdana"/>
      <family val="2"/>
    </font>
    <font>
      <sz val="14"/>
      <color indexed="12"/>
      <name val="Verdana"/>
      <family val="2"/>
    </font>
    <font>
      <sz val="14"/>
      <color indexed="10"/>
      <name val="Verdana"/>
      <family val="2"/>
    </font>
    <font>
      <b/>
      <sz val="9"/>
      <name val="Verdana"/>
      <family val="2"/>
    </font>
    <font>
      <sz val="10"/>
      <name val="Verdana"/>
      <family val="2"/>
    </font>
    <font>
      <sz val="9"/>
      <name val="Verdana"/>
      <family val="2"/>
    </font>
    <font>
      <sz val="11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6"/>
      <name val="Arial"/>
      <family val="2"/>
    </font>
    <font>
      <b/>
      <sz val="16"/>
      <color indexed="8"/>
      <name val="Lucida Sans Unicode"/>
      <family val="2"/>
    </font>
    <font>
      <sz val="16"/>
      <color indexed="8"/>
      <name val="Lucida Sans Unicode"/>
      <family val="2"/>
    </font>
    <font>
      <sz val="16"/>
      <name val="Lucida Sans Unicode"/>
      <family val="2"/>
    </font>
    <font>
      <b/>
      <sz val="16"/>
      <color indexed="8"/>
      <name val="Franklin Gothic Medium"/>
      <family val="2"/>
    </font>
    <font>
      <sz val="16"/>
      <name val="Franklin Gothic Medium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5"/>
      <color indexed="8"/>
      <name val="Lucida Sans Unicode"/>
      <family val="2"/>
    </font>
    <font>
      <sz val="11"/>
      <color indexed="8"/>
      <name val="Lucida Sans Unicode"/>
      <family val="2"/>
    </font>
    <font>
      <sz val="12"/>
      <color indexed="8"/>
      <name val="Lucida Sans Unicode"/>
      <family val="2"/>
    </font>
    <font>
      <sz val="12"/>
      <color indexed="8"/>
      <name val="Franklin Gothic Medium"/>
      <family val="2"/>
    </font>
    <font>
      <sz val="12"/>
      <name val="Lucida Sans Unicode"/>
      <family val="2"/>
    </font>
    <font>
      <b/>
      <sz val="13"/>
      <color indexed="10"/>
      <name val="Arial"/>
      <family val="2"/>
    </font>
    <font>
      <sz val="10"/>
      <name val="Arial"/>
      <family val="2"/>
    </font>
    <font>
      <sz val="11"/>
      <color indexed="8"/>
      <name val="Verdana"/>
      <family val="2"/>
    </font>
    <font>
      <sz val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8"/>
      <name val="Verdana"/>
      <family val="2"/>
    </font>
    <font>
      <sz val="12"/>
      <name val="Verdana"/>
      <family val="2"/>
    </font>
    <font>
      <b/>
      <sz val="12"/>
      <color rgb="FFFF0000"/>
      <name val="Lucida Sans Unicode"/>
      <family val="2"/>
    </font>
    <font>
      <b/>
      <u/>
      <sz val="16"/>
      <name val="Calibri"/>
      <family val="2"/>
      <scheme val="minor"/>
    </font>
    <font>
      <b/>
      <u/>
      <sz val="16"/>
      <color rgb="FF0000FF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0"/>
      <name val="Verdan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8" fillId="0" borderId="0" applyFont="0" applyFill="0" applyBorder="0" applyAlignment="0" applyProtection="0"/>
  </cellStyleXfs>
  <cellXfs count="167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3" fillId="0" borderId="0" xfId="1" applyFont="1" applyBorder="1" applyAlignment="1">
      <alignment horizontal="left"/>
    </xf>
    <xf numFmtId="0" fontId="4" fillId="0" borderId="4" xfId="1" applyNumberFormat="1" applyFont="1" applyBorder="1" applyAlignment="1">
      <alignment horizontal="left" vertical="center"/>
    </xf>
    <xf numFmtId="0" fontId="4" fillId="0" borderId="4" xfId="1" applyFont="1" applyBorder="1" applyAlignment="1">
      <alignment horizontal="left"/>
    </xf>
    <xf numFmtId="20" fontId="4" fillId="0" borderId="4" xfId="1" applyNumberFormat="1" applyFont="1" applyBorder="1" applyAlignment="1">
      <alignment horizontal="right"/>
    </xf>
    <xf numFmtId="49" fontId="4" fillId="0" borderId="4" xfId="1" applyNumberFormat="1" applyFont="1" applyBorder="1" applyAlignment="1">
      <alignment horizontal="right"/>
    </xf>
    <xf numFmtId="0" fontId="4" fillId="0" borderId="0" xfId="1" applyFont="1" applyBorder="1" applyAlignment="1">
      <alignment horizontal="left"/>
    </xf>
    <xf numFmtId="20" fontId="4" fillId="0" borderId="5" xfId="1" applyNumberFormat="1" applyFont="1" applyBorder="1" applyAlignment="1">
      <alignment horizontal="right"/>
    </xf>
    <xf numFmtId="0" fontId="5" fillId="0" borderId="5" xfId="1" applyNumberFormat="1" applyFont="1" applyBorder="1" applyAlignment="1">
      <alignment horizontal="left" vertical="center"/>
    </xf>
    <xf numFmtId="0" fontId="5" fillId="0" borderId="5" xfId="1" applyFont="1" applyBorder="1" applyAlignment="1">
      <alignment horizontal="left"/>
    </xf>
    <xf numFmtId="20" fontId="5" fillId="0" borderId="5" xfId="1" applyNumberFormat="1" applyFont="1" applyBorder="1" applyAlignment="1">
      <alignment horizontal="right"/>
    </xf>
    <xf numFmtId="49" fontId="5" fillId="0" borderId="5" xfId="1" applyNumberFormat="1" applyFont="1" applyBorder="1" applyAlignment="1">
      <alignment horizontal="right"/>
    </xf>
    <xf numFmtId="0" fontId="4" fillId="0" borderId="5" xfId="1" applyNumberFormat="1" applyFont="1" applyBorder="1" applyAlignment="1">
      <alignment horizontal="left" vertical="center"/>
    </xf>
    <xf numFmtId="0" fontId="4" fillId="0" borderId="5" xfId="1" applyFont="1" applyBorder="1" applyAlignment="1">
      <alignment horizontal="left"/>
    </xf>
    <xf numFmtId="49" fontId="4" fillId="0" borderId="5" xfId="1" applyNumberFormat="1" applyFont="1" applyBorder="1" applyAlignment="1">
      <alignment horizontal="right"/>
    </xf>
    <xf numFmtId="49" fontId="6" fillId="0" borderId="5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7" fillId="0" borderId="1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2" xfId="1" applyFont="1" applyBorder="1" applyAlignment="1">
      <alignment horizontal="center" wrapText="1"/>
    </xf>
    <xf numFmtId="0" fontId="8" fillId="0" borderId="0" xfId="1" applyFont="1" applyBorder="1" applyAlignment="1">
      <alignment horizontal="left"/>
    </xf>
    <xf numFmtId="0" fontId="9" fillId="0" borderId="4" xfId="1" applyNumberFormat="1" applyFont="1" applyBorder="1" applyAlignment="1">
      <alignment horizontal="left" vertical="center"/>
    </xf>
    <xf numFmtId="0" fontId="9" fillId="0" borderId="8" xfId="1" applyFont="1" applyBorder="1" applyAlignment="1">
      <alignment horizontal="left"/>
    </xf>
    <xf numFmtId="20" fontId="9" fillId="0" borderId="9" xfId="1" applyNumberFormat="1" applyFont="1" applyBorder="1" applyAlignment="1">
      <alignment horizontal="center"/>
    </xf>
    <xf numFmtId="49" fontId="9" fillId="0" borderId="4" xfId="1" applyNumberFormat="1" applyFont="1" applyBorder="1" applyAlignment="1">
      <alignment horizontal="center"/>
    </xf>
    <xf numFmtId="49" fontId="9" fillId="0" borderId="10" xfId="1" applyNumberFormat="1" applyFont="1" applyBorder="1" applyAlignment="1">
      <alignment horizontal="center"/>
    </xf>
    <xf numFmtId="49" fontId="9" fillId="0" borderId="11" xfId="1" applyNumberFormat="1" applyFont="1" applyBorder="1" applyAlignment="1">
      <alignment horizontal="center"/>
    </xf>
    <xf numFmtId="20" fontId="9" fillId="0" borderId="12" xfId="1" applyNumberFormat="1" applyFont="1" applyBorder="1" applyAlignment="1">
      <alignment horizontal="center"/>
    </xf>
    <xf numFmtId="49" fontId="9" fillId="0" borderId="13" xfId="1" applyNumberFormat="1" applyFont="1" applyBorder="1" applyAlignment="1">
      <alignment horizontal="center"/>
    </xf>
    <xf numFmtId="0" fontId="10" fillId="0" borderId="0" xfId="1" applyFont="1" applyBorder="1" applyAlignment="1">
      <alignment horizontal="left"/>
    </xf>
    <xf numFmtId="49" fontId="9" fillId="0" borderId="9" xfId="1" applyNumberFormat="1" applyFont="1" applyBorder="1" applyAlignment="1">
      <alignment horizontal="center"/>
    </xf>
    <xf numFmtId="20" fontId="9" fillId="0" borderId="4" xfId="1" applyNumberFormat="1" applyFont="1" applyBorder="1" applyAlignment="1">
      <alignment horizontal="center"/>
    </xf>
    <xf numFmtId="0" fontId="9" fillId="0" borderId="5" xfId="1" applyNumberFormat="1" applyFont="1" applyBorder="1" applyAlignment="1">
      <alignment horizontal="left" vertical="center"/>
    </xf>
    <xf numFmtId="0" fontId="9" fillId="0" borderId="14" xfId="1" applyFont="1" applyBorder="1" applyAlignment="1">
      <alignment horizontal="left"/>
    </xf>
    <xf numFmtId="20" fontId="9" fillId="0" borderId="15" xfId="1" applyNumberFormat="1" applyFont="1" applyBorder="1" applyAlignment="1">
      <alignment horizontal="center"/>
    </xf>
    <xf numFmtId="49" fontId="9" fillId="0" borderId="5" xfId="1" applyNumberFormat="1" applyFont="1" applyBorder="1" applyAlignment="1">
      <alignment horizontal="center"/>
    </xf>
    <xf numFmtId="49" fontId="9" fillId="0" borderId="16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20" fontId="9" fillId="0" borderId="5" xfId="1" applyNumberFormat="1" applyFont="1" applyBorder="1" applyAlignment="1">
      <alignment horizontal="center"/>
    </xf>
    <xf numFmtId="20" fontId="9" fillId="0" borderId="17" xfId="1" applyNumberFormat="1" applyFont="1" applyBorder="1" applyAlignment="1">
      <alignment horizontal="center"/>
    </xf>
    <xf numFmtId="49" fontId="9" fillId="0" borderId="18" xfId="1" applyNumberFormat="1" applyFont="1" applyBorder="1" applyAlignment="1">
      <alignment horizontal="center"/>
    </xf>
    <xf numFmtId="49" fontId="9" fillId="0" borderId="19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20" fontId="9" fillId="0" borderId="18" xfId="1" applyNumberFormat="1" applyFont="1" applyBorder="1" applyAlignment="1">
      <alignment horizontal="center"/>
    </xf>
    <xf numFmtId="0" fontId="10" fillId="0" borderId="0" xfId="1" applyFont="1" applyBorder="1" applyAlignment="1">
      <alignment horizontal="right"/>
    </xf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20" fontId="1" fillId="0" borderId="0" xfId="1" applyNumberFormat="1" applyProtection="1">
      <protection locked="0"/>
    </xf>
    <xf numFmtId="0" fontId="1" fillId="0" borderId="0" xfId="1" applyNumberFormat="1" applyProtection="1">
      <protection locked="0"/>
    </xf>
    <xf numFmtId="0" fontId="14" fillId="0" borderId="0" xfId="1" applyNumberFormat="1" applyFont="1" applyAlignment="1"/>
    <xf numFmtId="0" fontId="15" fillId="0" borderId="0" xfId="1" applyNumberFormat="1" applyFont="1" applyAlignment="1"/>
    <xf numFmtId="0" fontId="16" fillId="0" borderId="0" xfId="1" applyNumberFormat="1" applyFont="1" applyAlignment="1"/>
    <xf numFmtId="20" fontId="17" fillId="0" borderId="0" xfId="1" applyNumberFormat="1" applyFont="1" applyAlignment="1">
      <alignment horizontal="center"/>
    </xf>
    <xf numFmtId="0" fontId="18" fillId="0" borderId="0" xfId="1" applyNumberFormat="1" applyFont="1" applyAlignment="1"/>
    <xf numFmtId="0" fontId="19" fillId="0" borderId="22" xfId="1" applyFont="1" applyBorder="1" applyAlignment="1" applyProtection="1">
      <alignment horizontal="left"/>
      <protection locked="0"/>
    </xf>
    <xf numFmtId="0" fontId="19" fillId="0" borderId="23" xfId="1" applyFont="1" applyBorder="1" applyAlignment="1" applyProtection="1">
      <alignment horizontal="left"/>
      <protection locked="0"/>
    </xf>
    <xf numFmtId="0" fontId="19" fillId="0" borderId="0" xfId="1" applyFont="1" applyBorder="1" applyAlignment="1" applyProtection="1">
      <alignment horizontal="left"/>
      <protection locked="0"/>
    </xf>
    <xf numFmtId="20" fontId="17" fillId="0" borderId="24" xfId="1" applyNumberFormat="1" applyFont="1" applyBorder="1" applyAlignment="1">
      <alignment horizontal="center"/>
    </xf>
    <xf numFmtId="0" fontId="20" fillId="0" borderId="20" xfId="1" applyFont="1" applyBorder="1" applyAlignment="1" applyProtection="1">
      <alignment vertical="center" wrapText="1"/>
      <protection locked="0"/>
    </xf>
    <xf numFmtId="20" fontId="21" fillId="0" borderId="25" xfId="1" applyNumberFormat="1" applyFont="1" applyBorder="1" applyProtection="1">
      <protection locked="0"/>
    </xf>
    <xf numFmtId="20" fontId="20" fillId="0" borderId="0" xfId="1" applyNumberFormat="1" applyFont="1" applyBorder="1" applyProtection="1">
      <protection locked="0"/>
    </xf>
    <xf numFmtId="0" fontId="22" fillId="0" borderId="0" xfId="1" applyNumberFormat="1" applyFont="1" applyAlignment="1"/>
    <xf numFmtId="0" fontId="23" fillId="0" borderId="0" xfId="1" applyNumberFormat="1" applyFont="1" applyBorder="1" applyAlignment="1">
      <alignment horizontal="center"/>
    </xf>
    <xf numFmtId="0" fontId="23" fillId="0" borderId="0" xfId="1" applyNumberFormat="1" applyFont="1" applyBorder="1" applyAlignment="1"/>
    <xf numFmtId="0" fontId="24" fillId="0" borderId="0" xfId="1" applyNumberFormat="1" applyFont="1" applyBorder="1" applyAlignment="1"/>
    <xf numFmtId="0" fontId="25" fillId="0" borderId="0" xfId="1" applyNumberFormat="1" applyFont="1" applyBorder="1" applyAlignment="1"/>
    <xf numFmtId="0" fontId="21" fillId="0" borderId="22" xfId="1" applyFont="1" applyBorder="1" applyAlignment="1" applyProtection="1">
      <alignment vertical="center"/>
      <protection locked="0"/>
    </xf>
    <xf numFmtId="0" fontId="21" fillId="0" borderId="25" xfId="1" applyFont="1" applyBorder="1" applyProtection="1">
      <protection locked="0"/>
    </xf>
    <xf numFmtId="0" fontId="20" fillId="0" borderId="0" xfId="1" applyFont="1" applyBorder="1" applyProtection="1">
      <protection locked="0"/>
    </xf>
    <xf numFmtId="0" fontId="20" fillId="0" borderId="25" xfId="1" applyFont="1" applyBorder="1" applyAlignment="1" applyProtection="1">
      <alignment vertical="center" wrapText="1"/>
      <protection locked="0"/>
    </xf>
    <xf numFmtId="20" fontId="21" fillId="0" borderId="26" xfId="1" applyNumberFormat="1" applyFont="1" applyBorder="1" applyProtection="1">
      <protection locked="0"/>
    </xf>
    <xf numFmtId="0" fontId="26" fillId="0" borderId="0" xfId="1" applyNumberFormat="1" applyFont="1" applyBorder="1" applyAlignment="1"/>
    <xf numFmtId="0" fontId="27" fillId="0" borderId="0" xfId="1" applyFont="1" applyProtection="1">
      <protection locked="0"/>
    </xf>
    <xf numFmtId="3" fontId="29" fillId="0" borderId="4" xfId="1" applyNumberFormat="1" applyFont="1" applyBorder="1" applyAlignment="1">
      <alignment horizontal="center" vertical="center"/>
    </xf>
    <xf numFmtId="1" fontId="29" fillId="0" borderId="4" xfId="1" applyNumberFormat="1" applyFont="1" applyBorder="1" applyAlignment="1">
      <alignment horizontal="center" vertical="center"/>
    </xf>
    <xf numFmtId="0" fontId="8" fillId="0" borderId="4" xfId="1" applyNumberFormat="1" applyFont="1" applyBorder="1" applyAlignment="1">
      <alignment vertical="center"/>
    </xf>
    <xf numFmtId="0" fontId="8" fillId="0" borderId="33" xfId="1" applyNumberFormat="1" applyFont="1" applyBorder="1" applyAlignment="1">
      <alignment vertical="center"/>
    </xf>
    <xf numFmtId="0" fontId="30" fillId="0" borderId="0" xfId="1" applyFont="1" applyProtection="1">
      <protection locked="0"/>
    </xf>
    <xf numFmtId="0" fontId="31" fillId="0" borderId="20" xfId="1" applyNumberFormat="1" applyFont="1" applyBorder="1" applyAlignment="1" applyProtection="1">
      <alignment horizontal="center"/>
      <protection locked="0"/>
    </xf>
    <xf numFmtId="0" fontId="31" fillId="0" borderId="2" xfId="1" applyNumberFormat="1" applyFont="1" applyBorder="1" applyAlignment="1" applyProtection="1">
      <alignment horizontal="center"/>
      <protection locked="0"/>
    </xf>
    <xf numFmtId="0" fontId="31" fillId="0" borderId="21" xfId="1" applyNumberFormat="1" applyFont="1" applyBorder="1" applyAlignment="1" applyProtection="1">
      <alignment horizontal="center"/>
      <protection locked="0"/>
    </xf>
    <xf numFmtId="0" fontId="31" fillId="0" borderId="30" xfId="1" applyNumberFormat="1" applyFont="1" applyBorder="1" applyAlignment="1" applyProtection="1">
      <alignment horizontal="center" wrapText="1"/>
      <protection locked="0"/>
    </xf>
    <xf numFmtId="0" fontId="31" fillId="0" borderId="31" xfId="1" applyNumberFormat="1" applyFont="1" applyBorder="1" applyAlignment="1" applyProtection="1">
      <alignment horizontal="center"/>
      <protection locked="0"/>
    </xf>
    <xf numFmtId="0" fontId="31" fillId="0" borderId="1" xfId="1" applyNumberFormat="1" applyFont="1" applyBorder="1" applyAlignment="1" applyProtection="1">
      <alignment horizontal="center"/>
      <protection locked="0"/>
    </xf>
    <xf numFmtId="0" fontId="31" fillId="0" borderId="32" xfId="1" applyNumberFormat="1" applyFont="1" applyBorder="1" applyAlignment="1" applyProtection="1">
      <alignment horizontal="center"/>
      <protection locked="0"/>
    </xf>
    <xf numFmtId="0" fontId="31" fillId="0" borderId="6" xfId="1" applyNumberFormat="1" applyFont="1" applyBorder="1" applyAlignment="1" applyProtection="1">
      <alignment horizontal="center"/>
      <protection locked="0"/>
    </xf>
    <xf numFmtId="0" fontId="31" fillId="0" borderId="30" xfId="1" applyNumberFormat="1" applyFont="1" applyBorder="1" applyAlignment="1" applyProtection="1">
      <alignment horizontal="center"/>
      <protection locked="0"/>
    </xf>
    <xf numFmtId="0" fontId="31" fillId="0" borderId="31" xfId="1" applyNumberFormat="1" applyFont="1" applyBorder="1" applyAlignment="1" applyProtection="1">
      <alignment horizontal="center" wrapText="1"/>
      <protection locked="0"/>
    </xf>
    <xf numFmtId="0" fontId="31" fillId="0" borderId="7" xfId="1" applyNumberFormat="1" applyFont="1" applyBorder="1" applyAlignment="1" applyProtection="1">
      <alignment horizontal="center"/>
      <protection locked="0"/>
    </xf>
    <xf numFmtId="0" fontId="32" fillId="0" borderId="23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3" fillId="0" borderId="0" xfId="1" applyFont="1" applyProtection="1">
      <protection locked="0"/>
    </xf>
    <xf numFmtId="0" fontId="8" fillId="0" borderId="4" xfId="1" applyFont="1" applyBorder="1" applyAlignment="1" applyProtection="1">
      <alignment horizontal="center"/>
      <protection locked="0"/>
    </xf>
    <xf numFmtId="0" fontId="33" fillId="0" borderId="0" xfId="1" applyFont="1" applyBorder="1" applyProtection="1">
      <protection locked="0"/>
    </xf>
    <xf numFmtId="0" fontId="8" fillId="0" borderId="5" xfId="1" applyFont="1" applyBorder="1" applyAlignment="1" applyProtection="1">
      <alignment horizontal="center"/>
      <protection locked="0"/>
    </xf>
    <xf numFmtId="0" fontId="33" fillId="0" borderId="5" xfId="1" applyFont="1" applyBorder="1" applyProtection="1">
      <protection locked="0"/>
    </xf>
    <xf numFmtId="3" fontId="8" fillId="0" borderId="5" xfId="1" applyNumberFormat="1" applyFont="1" applyBorder="1" applyProtection="1"/>
    <xf numFmtId="1" fontId="8" fillId="0" borderId="5" xfId="1" applyNumberFormat="1" applyFont="1" applyBorder="1" applyProtection="1"/>
    <xf numFmtId="2" fontId="8" fillId="0" borderId="5" xfId="1" applyNumberFormat="1" applyFont="1" applyBorder="1" applyProtection="1"/>
    <xf numFmtId="0" fontId="8" fillId="0" borderId="5" xfId="1" applyFont="1" applyBorder="1" applyProtection="1"/>
    <xf numFmtId="0" fontId="31" fillId="0" borderId="2" xfId="1" applyNumberFormat="1" applyFont="1" applyBorder="1" applyAlignment="1" applyProtection="1">
      <alignment horizontal="center" wrapText="1"/>
      <protection locked="0"/>
    </xf>
    <xf numFmtId="0" fontId="34" fillId="0" borderId="0" xfId="1" applyNumberFormat="1" applyFont="1" applyBorder="1" applyAlignment="1"/>
    <xf numFmtId="0" fontId="32" fillId="0" borderId="27" xfId="1" applyNumberFormat="1" applyFont="1" applyBorder="1" applyAlignment="1" applyProtection="1">
      <alignment horizontal="center"/>
      <protection locked="0"/>
    </xf>
    <xf numFmtId="0" fontId="31" fillId="0" borderId="20" xfId="1" applyNumberFormat="1" applyFont="1" applyBorder="1" applyAlignment="1" applyProtection="1">
      <alignment horizontal="center"/>
      <protection locked="0"/>
    </xf>
    <xf numFmtId="20" fontId="8" fillId="2" borderId="4" xfId="1" applyNumberFormat="1" applyFont="1" applyFill="1" applyBorder="1" applyAlignment="1" applyProtection="1">
      <alignment horizontal="center"/>
    </xf>
    <xf numFmtId="20" fontId="8" fillId="2" borderId="4" xfId="0" applyNumberFormat="1" applyFont="1" applyFill="1" applyBorder="1" applyAlignment="1" applyProtection="1">
      <alignment horizontal="center"/>
    </xf>
    <xf numFmtId="2" fontId="8" fillId="2" borderId="4" xfId="1" applyNumberFormat="1" applyFont="1" applyFill="1" applyBorder="1" applyAlignment="1" applyProtection="1">
      <alignment horizontal="center"/>
    </xf>
    <xf numFmtId="0" fontId="8" fillId="2" borderId="4" xfId="1" applyFont="1" applyFill="1" applyBorder="1" applyAlignment="1" applyProtection="1">
      <alignment horizontal="center"/>
    </xf>
    <xf numFmtId="20" fontId="8" fillId="2" borderId="5" xfId="1" applyNumberFormat="1" applyFont="1" applyFill="1" applyBorder="1" applyAlignment="1" applyProtection="1">
      <alignment horizontal="center"/>
    </xf>
    <xf numFmtId="0" fontId="35" fillId="0" borderId="0" xfId="1" applyFont="1" applyBorder="1" applyProtection="1">
      <protection locked="0"/>
    </xf>
    <xf numFmtId="0" fontId="36" fillId="0" borderId="0" xfId="1" applyFont="1" applyBorder="1" applyProtection="1">
      <protection locked="0"/>
    </xf>
    <xf numFmtId="0" fontId="8" fillId="2" borderId="8" xfId="1" applyFont="1" applyFill="1" applyBorder="1" applyAlignment="1" applyProtection="1">
      <alignment horizontal="center"/>
    </xf>
    <xf numFmtId="0" fontId="32" fillId="0" borderId="28" xfId="1" applyNumberFormat="1" applyFont="1" applyBorder="1" applyAlignment="1" applyProtection="1">
      <alignment horizontal="center"/>
      <protection locked="0"/>
    </xf>
    <xf numFmtId="1" fontId="8" fillId="0" borderId="4" xfId="2" applyNumberFormat="1" applyFont="1" applyBorder="1" applyAlignment="1" applyProtection="1">
      <alignment horizontal="center"/>
      <protection locked="0"/>
    </xf>
    <xf numFmtId="1" fontId="8" fillId="0" borderId="5" xfId="2" applyNumberFormat="1" applyFont="1" applyBorder="1" applyAlignment="1" applyProtection="1">
      <alignment horizontal="center"/>
      <protection locked="0"/>
    </xf>
    <xf numFmtId="1" fontId="33" fillId="0" borderId="5" xfId="1" applyNumberFormat="1" applyFont="1" applyBorder="1" applyProtection="1"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20" fontId="38" fillId="2" borderId="4" xfId="1" applyNumberFormat="1" applyFont="1" applyFill="1" applyBorder="1" applyAlignment="1" applyProtection="1">
      <alignment horizontal="center"/>
    </xf>
    <xf numFmtId="20" fontId="38" fillId="2" borderId="5" xfId="1" applyNumberFormat="1" applyFont="1" applyFill="1" applyBorder="1" applyAlignment="1" applyProtection="1">
      <alignment horizontal="center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7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7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3" fillId="0" borderId="14" xfId="1" applyFont="1" applyBorder="1" applyAlignment="1" applyProtection="1">
      <alignment horizontal="center"/>
      <protection locked="0"/>
    </xf>
    <xf numFmtId="0" fontId="33" fillId="0" borderId="37" xfId="1" applyFont="1" applyBorder="1" applyAlignment="1" applyProtection="1">
      <alignment horizontal="center"/>
      <protection locked="0"/>
    </xf>
    <xf numFmtId="0" fontId="33" fillId="0" borderId="38" xfId="1" applyFont="1" applyBorder="1" applyAlignment="1" applyProtection="1">
      <alignment horizontal="center"/>
      <protection locked="0"/>
    </xf>
    <xf numFmtId="20" fontId="8" fillId="2" borderId="14" xfId="1" applyNumberFormat="1" applyFont="1" applyFill="1" applyBorder="1" applyAlignment="1" applyProtection="1">
      <alignment horizontal="center"/>
    </xf>
    <xf numFmtId="20" fontId="8" fillId="2" borderId="37" xfId="1" applyNumberFormat="1" applyFont="1" applyFill="1" applyBorder="1" applyAlignment="1" applyProtection="1">
      <alignment horizontal="center"/>
    </xf>
    <xf numFmtId="20" fontId="8" fillId="2" borderId="38" xfId="1" applyNumberFormat="1" applyFont="1" applyFill="1" applyBorder="1" applyAlignment="1" applyProtection="1">
      <alignment horizontal="center"/>
    </xf>
    <xf numFmtId="0" fontId="32" fillId="0" borderId="20" xfId="1" applyNumberFormat="1" applyFont="1" applyBorder="1" applyAlignment="1" applyProtection="1">
      <alignment horizontal="center"/>
      <protection locked="0"/>
    </xf>
    <xf numFmtId="0" fontId="32" fillId="0" borderId="21" xfId="1" applyNumberFormat="1" applyFont="1" applyBorder="1" applyAlignment="1" applyProtection="1">
      <alignment horizontal="center"/>
      <protection locked="0"/>
    </xf>
    <xf numFmtId="0" fontId="32" fillId="0" borderId="7" xfId="1" applyNumberFormat="1" applyFont="1" applyBorder="1" applyAlignment="1" applyProtection="1">
      <alignment horizontal="center"/>
      <protection locked="0"/>
    </xf>
    <xf numFmtId="0" fontId="31" fillId="0" borderId="28" xfId="1" applyNumberFormat="1" applyFont="1" applyBorder="1" applyAlignment="1" applyProtection="1">
      <alignment horizontal="center" vertical="center" wrapText="1"/>
      <protection locked="0"/>
    </xf>
    <xf numFmtId="0" fontId="31" fillId="0" borderId="39" xfId="1" applyNumberFormat="1" applyFont="1" applyBorder="1" applyAlignment="1" applyProtection="1">
      <alignment horizontal="center" vertical="center" wrapText="1"/>
      <protection locked="0"/>
    </xf>
    <xf numFmtId="0" fontId="37" fillId="0" borderId="29" xfId="1" applyNumberFormat="1" applyFont="1" applyBorder="1" applyAlignment="1" applyProtection="1">
      <alignment horizontal="center" vertical="center"/>
      <protection locked="0"/>
    </xf>
    <xf numFmtId="0" fontId="37" fillId="0" borderId="27" xfId="1" applyNumberFormat="1" applyFont="1" applyBorder="1" applyAlignment="1" applyProtection="1">
      <alignment horizontal="center" vertical="center"/>
      <protection locked="0"/>
    </xf>
    <xf numFmtId="0" fontId="37" fillId="0" borderId="28" xfId="1" applyNumberFormat="1" applyFont="1" applyBorder="1" applyAlignment="1" applyProtection="1">
      <alignment horizontal="center" vertical="center"/>
      <protection locked="0"/>
    </xf>
    <xf numFmtId="0" fontId="37" fillId="0" borderId="40" xfId="1" applyNumberFormat="1" applyFont="1" applyBorder="1" applyAlignment="1" applyProtection="1">
      <alignment horizontal="center" vertical="center"/>
      <protection locked="0"/>
    </xf>
    <xf numFmtId="0" fontId="37" fillId="0" borderId="41" xfId="1" applyNumberFormat="1" applyFont="1" applyBorder="1" applyAlignment="1" applyProtection="1">
      <alignment horizontal="center" vertical="center"/>
      <protection locked="0"/>
    </xf>
    <xf numFmtId="0" fontId="37" fillId="0" borderId="39" xfId="1" applyNumberFormat="1" applyFont="1" applyBorder="1" applyAlignment="1" applyProtection="1">
      <alignment horizontal="center" vertical="center"/>
      <protection locked="0"/>
    </xf>
    <xf numFmtId="20" fontId="8" fillId="2" borderId="34" xfId="1" applyNumberFormat="1" applyFont="1" applyFill="1" applyBorder="1" applyAlignment="1" applyProtection="1">
      <alignment horizontal="center"/>
    </xf>
    <xf numFmtId="20" fontId="8" fillId="2" borderId="35" xfId="1" applyNumberFormat="1" applyFont="1" applyFill="1" applyBorder="1" applyAlignment="1" applyProtection="1">
      <alignment horizontal="center"/>
    </xf>
    <xf numFmtId="20" fontId="8" fillId="2" borderId="36" xfId="1" applyNumberFormat="1" applyFont="1" applyFill="1" applyBorder="1" applyAlignment="1" applyProtection="1">
      <alignment horizontal="center"/>
    </xf>
    <xf numFmtId="0" fontId="4" fillId="0" borderId="0" xfId="1" applyFont="1" applyBorder="1" applyAlignment="1">
      <alignment horizontal="center"/>
    </xf>
    <xf numFmtId="0" fontId="13" fillId="0" borderId="20" xfId="1" applyFont="1" applyBorder="1" applyAlignment="1" applyProtection="1">
      <alignment horizontal="left"/>
      <protection locked="0"/>
    </xf>
    <xf numFmtId="0" fontId="13" fillId="0" borderId="21" xfId="1" applyFont="1" applyBorder="1" applyAlignment="1" applyProtection="1">
      <alignment horizontal="left"/>
      <protection locked="0"/>
    </xf>
    <xf numFmtId="0" fontId="13" fillId="0" borderId="7" xfId="1" applyFont="1" applyBorder="1" applyAlignment="1" applyProtection="1">
      <alignment horizontal="left"/>
      <protection locked="0"/>
    </xf>
    <xf numFmtId="0" fontId="32" fillId="0" borderId="27" xfId="1" applyNumberFormat="1" applyFont="1" applyBorder="1" applyAlignment="1" applyProtection="1">
      <alignment horizontal="center"/>
      <protection locked="0"/>
    </xf>
    <xf numFmtId="0" fontId="32" fillId="0" borderId="28" xfId="1" applyNumberFormat="1" applyFont="1" applyBorder="1" applyAlignment="1" applyProtection="1">
      <alignment horizontal="center"/>
      <protection locked="0"/>
    </xf>
    <xf numFmtId="0" fontId="32" fillId="0" borderId="29" xfId="1" applyNumberFormat="1" applyFont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Porcentaje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1"/>
  <sheetViews>
    <sheetView zoomScale="85" zoomScaleNormal="85" workbookViewId="0">
      <selection activeCell="E27" sqref="E27"/>
    </sheetView>
  </sheetViews>
  <sheetFormatPr baseColWidth="10" defaultRowHeight="15" x14ac:dyDescent="0.25"/>
  <sheetData>
    <row r="3" spans="1:16" ht="15.75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21" x14ac:dyDescent="0.35">
      <c r="A4" s="50"/>
      <c r="B4" s="50"/>
      <c r="C4" s="114" t="s">
        <v>98</v>
      </c>
      <c r="D4" s="50"/>
      <c r="E4" s="50"/>
      <c r="F4" s="50"/>
      <c r="G4" s="50"/>
      <c r="H4" s="50"/>
      <c r="I4" s="50"/>
      <c r="J4" s="114" t="s">
        <v>108</v>
      </c>
      <c r="K4" s="50"/>
      <c r="L4" s="50"/>
      <c r="M4" s="50"/>
      <c r="N4" s="50"/>
      <c r="O4" s="50"/>
      <c r="P4" s="50"/>
    </row>
    <row r="5" spans="1:16" ht="21" x14ac:dyDescent="0.35">
      <c r="A5" s="50"/>
      <c r="B5" s="50"/>
      <c r="C5" s="114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21" x14ac:dyDescent="0.35">
      <c r="A6" s="50"/>
      <c r="B6" s="50"/>
      <c r="C6" s="115" t="s">
        <v>99</v>
      </c>
      <c r="D6" s="50"/>
      <c r="E6" s="50"/>
      <c r="F6" s="50"/>
      <c r="G6" s="50"/>
      <c r="H6" s="50"/>
      <c r="I6" s="50"/>
      <c r="J6" s="114" t="s">
        <v>100</v>
      </c>
      <c r="K6" s="50"/>
      <c r="L6" s="50"/>
      <c r="M6" s="50"/>
      <c r="N6" s="50"/>
      <c r="O6" s="50"/>
      <c r="P6" s="50"/>
    </row>
    <row r="7" spans="1:16" ht="17.25" thickBot="1" x14ac:dyDescent="0.3">
      <c r="A7" s="50"/>
      <c r="B7" s="50"/>
      <c r="C7" s="77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6" ht="16.5" thickBot="1" x14ac:dyDescent="0.3">
      <c r="A8" s="96"/>
      <c r="B8" s="94" t="s">
        <v>69</v>
      </c>
      <c r="C8" s="107" t="s">
        <v>70</v>
      </c>
      <c r="D8" s="146" t="s">
        <v>71</v>
      </c>
      <c r="E8" s="147"/>
      <c r="F8" s="147"/>
      <c r="G8" s="147"/>
      <c r="H8" s="147"/>
      <c r="I8" s="147"/>
      <c r="J8" s="147"/>
      <c r="K8" s="148"/>
      <c r="L8" s="149" t="s">
        <v>101</v>
      </c>
      <c r="M8" s="151" t="s">
        <v>102</v>
      </c>
      <c r="N8" s="152"/>
      <c r="O8" s="152"/>
      <c r="P8" s="153"/>
    </row>
    <row r="9" spans="1:16" ht="27" thickBot="1" x14ac:dyDescent="0.3">
      <c r="A9" s="82"/>
      <c r="B9" s="108" t="s">
        <v>73</v>
      </c>
      <c r="C9" s="84" t="s">
        <v>74</v>
      </c>
      <c r="D9" s="88" t="s">
        <v>78</v>
      </c>
      <c r="E9" s="89" t="s">
        <v>103</v>
      </c>
      <c r="F9" s="84" t="s">
        <v>104</v>
      </c>
      <c r="G9" s="105" t="s">
        <v>105</v>
      </c>
      <c r="H9" s="105" t="s">
        <v>106</v>
      </c>
      <c r="I9" s="84" t="s">
        <v>84</v>
      </c>
      <c r="J9" s="84" t="s">
        <v>86</v>
      </c>
      <c r="K9" s="105" t="s">
        <v>107</v>
      </c>
      <c r="L9" s="150"/>
      <c r="M9" s="154"/>
      <c r="N9" s="155"/>
      <c r="O9" s="155"/>
      <c r="P9" s="156"/>
    </row>
    <row r="10" spans="1:16" ht="15.75" x14ac:dyDescent="0.25">
      <c r="A10" s="96"/>
      <c r="B10" s="99">
        <v>1</v>
      </c>
      <c r="C10" s="99"/>
      <c r="D10" s="97"/>
      <c r="E10" s="97"/>
      <c r="F10" s="97"/>
      <c r="G10" s="78"/>
      <c r="H10" s="79"/>
      <c r="I10" s="111" t="str">
        <f t="shared" ref="I10:I18" si="0">IF(OR(G10="",H10=""),"",(G10*H10)/1000)</f>
        <v/>
      </c>
      <c r="J10" s="80"/>
      <c r="K10" s="112">
        <f>+H10*J10</f>
        <v>0</v>
      </c>
      <c r="L10" s="116"/>
      <c r="M10" s="157"/>
      <c r="N10" s="158"/>
      <c r="O10" s="158"/>
      <c r="P10" s="159"/>
    </row>
    <row r="11" spans="1:16" ht="15.75" x14ac:dyDescent="0.25">
      <c r="A11" s="96"/>
      <c r="B11" s="99">
        <v>2</v>
      </c>
      <c r="C11" s="99"/>
      <c r="D11" s="97"/>
      <c r="E11" s="97"/>
      <c r="F11" s="97"/>
      <c r="G11" s="78"/>
      <c r="H11" s="79"/>
      <c r="I11" s="111" t="str">
        <f t="shared" si="0"/>
        <v/>
      </c>
      <c r="J11" s="80"/>
      <c r="K11" s="112">
        <f>+H11*J11</f>
        <v>0</v>
      </c>
      <c r="L11" s="116"/>
      <c r="M11" s="143"/>
      <c r="N11" s="144"/>
      <c r="O11" s="144"/>
      <c r="P11" s="145"/>
    </row>
    <row r="12" spans="1:16" ht="15.75" x14ac:dyDescent="0.25">
      <c r="A12" s="96"/>
      <c r="B12" s="99">
        <v>3</v>
      </c>
      <c r="C12" s="99"/>
      <c r="D12" s="97"/>
      <c r="E12" s="97"/>
      <c r="F12" s="97"/>
      <c r="G12" s="78"/>
      <c r="H12" s="79"/>
      <c r="I12" s="111" t="str">
        <f t="shared" si="0"/>
        <v/>
      </c>
      <c r="J12" s="80"/>
      <c r="K12" s="112">
        <f t="shared" ref="K12:K18" si="1">+H12*J12</f>
        <v>0</v>
      </c>
      <c r="L12" s="116"/>
      <c r="M12" s="143"/>
      <c r="N12" s="144"/>
      <c r="O12" s="144"/>
      <c r="P12" s="145"/>
    </row>
    <row r="13" spans="1:16" ht="15.75" x14ac:dyDescent="0.25">
      <c r="A13" s="96"/>
      <c r="B13" s="99">
        <v>4</v>
      </c>
      <c r="C13" s="99"/>
      <c r="D13" s="97"/>
      <c r="E13" s="97"/>
      <c r="F13" s="97"/>
      <c r="G13" s="78"/>
      <c r="H13" s="79"/>
      <c r="I13" s="111" t="str">
        <f t="shared" si="0"/>
        <v/>
      </c>
      <c r="J13" s="80"/>
      <c r="K13" s="112">
        <f t="shared" si="1"/>
        <v>0</v>
      </c>
      <c r="L13" s="116"/>
      <c r="M13" s="143"/>
      <c r="N13" s="144"/>
      <c r="O13" s="144"/>
      <c r="P13" s="145"/>
    </row>
    <row r="14" spans="1:16" ht="15.75" x14ac:dyDescent="0.25">
      <c r="A14" s="96"/>
      <c r="B14" s="99"/>
      <c r="C14" s="99"/>
      <c r="D14" s="97"/>
      <c r="E14" s="97"/>
      <c r="F14" s="97"/>
      <c r="G14" s="78"/>
      <c r="H14" s="79"/>
      <c r="I14" s="111" t="str">
        <f t="shared" si="0"/>
        <v/>
      </c>
      <c r="J14" s="80"/>
      <c r="K14" s="112">
        <f t="shared" si="1"/>
        <v>0</v>
      </c>
      <c r="L14" s="116"/>
      <c r="M14" s="143"/>
      <c r="N14" s="144"/>
      <c r="O14" s="144"/>
      <c r="P14" s="145"/>
    </row>
    <row r="15" spans="1:16" ht="15.75" x14ac:dyDescent="0.25">
      <c r="A15" s="96"/>
      <c r="B15" s="99">
        <v>6</v>
      </c>
      <c r="C15" s="99"/>
      <c r="D15" s="97"/>
      <c r="E15" s="97"/>
      <c r="F15" s="97"/>
      <c r="G15" s="78"/>
      <c r="H15" s="79"/>
      <c r="I15" s="111" t="str">
        <f t="shared" si="0"/>
        <v/>
      </c>
      <c r="J15" s="80"/>
      <c r="K15" s="112">
        <f t="shared" si="1"/>
        <v>0</v>
      </c>
      <c r="L15" s="116"/>
      <c r="M15" s="143"/>
      <c r="N15" s="144"/>
      <c r="O15" s="144"/>
      <c r="P15" s="145"/>
    </row>
    <row r="16" spans="1:16" ht="15.75" x14ac:dyDescent="0.25">
      <c r="A16" s="96"/>
      <c r="B16" s="99">
        <v>7</v>
      </c>
      <c r="C16" s="99"/>
      <c r="D16" s="97"/>
      <c r="E16" s="97"/>
      <c r="F16" s="97"/>
      <c r="G16" s="78"/>
      <c r="H16" s="79"/>
      <c r="I16" s="111" t="str">
        <f t="shared" si="0"/>
        <v/>
      </c>
      <c r="J16" s="80"/>
      <c r="K16" s="112">
        <f t="shared" si="1"/>
        <v>0</v>
      </c>
      <c r="L16" s="116"/>
      <c r="M16" s="143"/>
      <c r="N16" s="144"/>
      <c r="O16" s="144"/>
      <c r="P16" s="145"/>
    </row>
    <row r="17" spans="1:16" ht="15.75" x14ac:dyDescent="0.25">
      <c r="A17" s="96"/>
      <c r="B17" s="99">
        <v>8</v>
      </c>
      <c r="C17" s="99"/>
      <c r="D17" s="97"/>
      <c r="E17" s="97"/>
      <c r="F17" s="97"/>
      <c r="G17" s="78"/>
      <c r="H17" s="79"/>
      <c r="I17" s="111" t="str">
        <f t="shared" si="0"/>
        <v/>
      </c>
      <c r="J17" s="80"/>
      <c r="K17" s="112">
        <f t="shared" si="1"/>
        <v>0</v>
      </c>
      <c r="L17" s="116"/>
      <c r="M17" s="143"/>
      <c r="N17" s="144"/>
      <c r="O17" s="144"/>
      <c r="P17" s="145"/>
    </row>
    <row r="18" spans="1:16" ht="15.75" x14ac:dyDescent="0.25">
      <c r="A18" s="96"/>
      <c r="B18" s="99">
        <v>9</v>
      </c>
      <c r="C18" s="99"/>
      <c r="D18" s="97"/>
      <c r="E18" s="97"/>
      <c r="F18" s="97"/>
      <c r="G18" s="78"/>
      <c r="H18" s="79"/>
      <c r="I18" s="111" t="str">
        <f t="shared" si="0"/>
        <v/>
      </c>
      <c r="J18" s="80"/>
      <c r="K18" s="112">
        <f t="shared" si="1"/>
        <v>0</v>
      </c>
      <c r="L18" s="116"/>
      <c r="M18" s="143"/>
      <c r="N18" s="144"/>
      <c r="O18" s="144"/>
      <c r="P18" s="145"/>
    </row>
    <row r="19" spans="1:16" ht="15.75" x14ac:dyDescent="0.25">
      <c r="A19" s="96"/>
      <c r="B19" s="100"/>
      <c r="C19" s="100"/>
      <c r="D19" s="100"/>
      <c r="E19" s="100"/>
      <c r="F19" s="100"/>
      <c r="G19" s="101" t="e">
        <f>AVERAGE(G10:G18)</f>
        <v>#DIV/0!</v>
      </c>
      <c r="H19" s="102" t="e">
        <f>AVERAGE(H10:H18)</f>
        <v>#DIV/0!</v>
      </c>
      <c r="I19" s="103" t="e">
        <f>AVERAGE(I10:I18)</f>
        <v>#DIV/0!</v>
      </c>
      <c r="J19" s="100"/>
      <c r="K19" s="104">
        <f>SUM(K10:K18)</f>
        <v>0</v>
      </c>
      <c r="L19" s="104"/>
      <c r="M19" s="140"/>
      <c r="N19" s="141"/>
      <c r="O19" s="141"/>
      <c r="P19" s="142"/>
    </row>
    <row r="20" spans="1:16" ht="15.75" x14ac:dyDescent="0.25">
      <c r="A20" s="96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1:16" ht="15.75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</row>
  </sheetData>
  <mergeCells count="13">
    <mergeCell ref="M12:P12"/>
    <mergeCell ref="D8:K8"/>
    <mergeCell ref="L8:L9"/>
    <mergeCell ref="M8:P9"/>
    <mergeCell ref="M10:P10"/>
    <mergeCell ref="M11:P11"/>
    <mergeCell ref="M19:P19"/>
    <mergeCell ref="M13:P13"/>
    <mergeCell ref="M14:P14"/>
    <mergeCell ref="M15:P15"/>
    <mergeCell ref="M16:P16"/>
    <mergeCell ref="M17:P17"/>
    <mergeCell ref="M18:P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A9" zoomScale="85" workbookViewId="0">
      <selection activeCell="B14" sqref="B14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126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28"/>
    </row>
    <row r="9" spans="1:28" s="82" customFormat="1" ht="39.75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3.100695</v>
      </c>
      <c r="D10" s="109">
        <f>IF(F10="","",VLOOKUP(F10,DATOS!$A$2:$D$42,3,0))</f>
        <v>6.25E-2</v>
      </c>
      <c r="E10" s="109">
        <f t="shared" ref="E10:E49" si="1">IF(OR(J10="",Q10=""),"",Q10-J10+1)</f>
        <v>2.163195</v>
      </c>
      <c r="F10" s="97" t="s">
        <v>38</v>
      </c>
      <c r="G10" s="97">
        <v>2</v>
      </c>
      <c r="H10" s="97" t="s">
        <v>112</v>
      </c>
      <c r="I10" s="118">
        <v>42</v>
      </c>
      <c r="J10" s="110">
        <v>0.10416666666666667</v>
      </c>
      <c r="K10" s="78">
        <v>2900</v>
      </c>
      <c r="L10" s="79">
        <v>7</v>
      </c>
      <c r="M10" s="111">
        <f t="shared" ref="M10:M49" si="2">IF(OR(K10="",L10=""),"",(K10*L10)/1000)</f>
        <v>20.3</v>
      </c>
      <c r="N10" s="97"/>
      <c r="O10" s="80">
        <v>288</v>
      </c>
      <c r="P10" s="112">
        <f t="shared" ref="P10:P49" si="3">IF(OR(L10=0,O10=0),"",L10*O10)</f>
        <v>2016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1.6799999999999999E-2</v>
      </c>
      <c r="T10" s="109">
        <f t="shared" ref="T10:T49" si="5">IF(OR(R10="",S10=""),"",R10+S10)</f>
        <v>0.30846666666666667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3.1174949999999999</v>
      </c>
      <c r="D11" s="109">
        <f>IF(F11="","",VLOOKUP(F11,DATOS!$A$2:$D$42,3,0))</f>
        <v>6.25E-2</v>
      </c>
      <c r="E11" s="109">
        <f t="shared" si="1"/>
        <v>2.1799949999999999</v>
      </c>
      <c r="F11" s="97" t="s">
        <v>38</v>
      </c>
      <c r="G11" s="97">
        <v>2</v>
      </c>
      <c r="H11" s="97" t="s">
        <v>112</v>
      </c>
      <c r="I11" s="118">
        <v>42</v>
      </c>
      <c r="J11" s="110">
        <v>0.10416666666666667</v>
      </c>
      <c r="K11" s="78">
        <v>2900</v>
      </c>
      <c r="L11" s="79">
        <v>7</v>
      </c>
      <c r="M11" s="111">
        <f t="shared" si="2"/>
        <v>20.3</v>
      </c>
      <c r="N11" s="97"/>
      <c r="O11" s="80">
        <v>288</v>
      </c>
      <c r="P11" s="112">
        <f t="shared" si="3"/>
        <v>2016</v>
      </c>
      <c r="Q11" s="109">
        <f t="shared" si="4"/>
        <v>1.2841616666666666</v>
      </c>
      <c r="R11" s="113">
        <f t="shared" ref="R11:R49" si="6">IF(T10="","",T10)</f>
        <v>0.30846666666666667</v>
      </c>
      <c r="S11" s="122">
        <v>1.6799999999999999E-2</v>
      </c>
      <c r="T11" s="113">
        <f t="shared" si="5"/>
        <v>0.32526666666666665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3.1342949999999998</v>
      </c>
      <c r="D12" s="109">
        <f>IF(F12="","",VLOOKUP(F12,DATOS!$A$2:$D$42,3,0))</f>
        <v>6.25E-2</v>
      </c>
      <c r="E12" s="109">
        <f t="shared" si="1"/>
        <v>2.1967949999999998</v>
      </c>
      <c r="F12" s="97" t="s">
        <v>38</v>
      </c>
      <c r="G12" s="97">
        <v>2</v>
      </c>
      <c r="H12" s="97" t="s">
        <v>112</v>
      </c>
      <c r="I12" s="118">
        <v>42</v>
      </c>
      <c r="J12" s="110">
        <v>0.10416666666666667</v>
      </c>
      <c r="K12" s="78">
        <v>2900</v>
      </c>
      <c r="L12" s="79">
        <v>7</v>
      </c>
      <c r="M12" s="111">
        <f t="shared" si="2"/>
        <v>20.3</v>
      </c>
      <c r="N12" s="97"/>
      <c r="O12" s="80">
        <v>288</v>
      </c>
      <c r="P12" s="112">
        <f t="shared" si="3"/>
        <v>2016</v>
      </c>
      <c r="Q12" s="109">
        <f t="shared" si="4"/>
        <v>1.3009616666666666</v>
      </c>
      <c r="R12" s="113">
        <f t="shared" si="6"/>
        <v>0.32526666666666665</v>
      </c>
      <c r="S12" s="122">
        <v>1.6799999999999999E-2</v>
      </c>
      <c r="T12" s="113">
        <f t="shared" si="5"/>
        <v>0.34206666666666663</v>
      </c>
      <c r="U12" s="99"/>
      <c r="V12" s="98"/>
    </row>
    <row r="13" spans="1:28" s="96" customFormat="1" x14ac:dyDescent="0.2">
      <c r="A13" s="99">
        <v>4</v>
      </c>
      <c r="B13" s="99" t="s">
        <v>117</v>
      </c>
      <c r="C13" s="109">
        <f t="shared" si="0"/>
        <v>3.1510949999999998</v>
      </c>
      <c r="D13" s="109">
        <f>IF(F13="","",VLOOKUP(F13,DATOS!$A$2:$D$42,3,0))</f>
        <v>6.25E-2</v>
      </c>
      <c r="E13" s="109">
        <f t="shared" si="1"/>
        <v>2.2135949999999998</v>
      </c>
      <c r="F13" s="97" t="s">
        <v>38</v>
      </c>
      <c r="G13" s="97">
        <v>2</v>
      </c>
      <c r="H13" s="97" t="s">
        <v>112</v>
      </c>
      <c r="I13" s="118">
        <v>42</v>
      </c>
      <c r="J13" s="110">
        <v>0.10416666666666667</v>
      </c>
      <c r="K13" s="78">
        <v>2900</v>
      </c>
      <c r="L13" s="79">
        <v>6</v>
      </c>
      <c r="M13" s="111">
        <f t="shared" si="2"/>
        <v>17.399999999999999</v>
      </c>
      <c r="N13" s="97"/>
      <c r="O13" s="80">
        <v>288</v>
      </c>
      <c r="P13" s="112">
        <f t="shared" si="3"/>
        <v>1728</v>
      </c>
      <c r="Q13" s="109">
        <f t="shared" si="4"/>
        <v>1.3177616666666667</v>
      </c>
      <c r="R13" s="113">
        <f t="shared" si="6"/>
        <v>0.34206666666666663</v>
      </c>
      <c r="S13" s="122">
        <v>1.4400000000000001E-2</v>
      </c>
      <c r="T13" s="113">
        <f t="shared" si="5"/>
        <v>0.35646666666666665</v>
      </c>
      <c r="U13" s="99"/>
      <c r="V13" s="98"/>
    </row>
    <row r="14" spans="1:28" s="96" customFormat="1" x14ac:dyDescent="0.2">
      <c r="A14" s="99">
        <v>5</v>
      </c>
      <c r="B14" s="99" t="s">
        <v>117</v>
      </c>
      <c r="C14" s="109">
        <f t="shared" si="0"/>
        <v>3.1654949999999999</v>
      </c>
      <c r="D14" s="109">
        <f>IF(F14="","",VLOOKUP(F14,DATOS!$A$2:$D$42,3,0))</f>
        <v>6.25E-2</v>
      </c>
      <c r="E14" s="109">
        <f t="shared" si="1"/>
        <v>2.2279949999999999</v>
      </c>
      <c r="F14" s="97" t="s">
        <v>38</v>
      </c>
      <c r="G14" s="97">
        <v>2</v>
      </c>
      <c r="H14" s="97" t="s">
        <v>112</v>
      </c>
      <c r="I14" s="118">
        <v>42</v>
      </c>
      <c r="J14" s="110">
        <v>0.10416666666666667</v>
      </c>
      <c r="K14" s="78">
        <v>2900</v>
      </c>
      <c r="L14" s="79">
        <v>6</v>
      </c>
      <c r="M14" s="111">
        <f t="shared" si="2"/>
        <v>17.399999999999999</v>
      </c>
      <c r="N14" s="97"/>
      <c r="O14" s="80">
        <v>288</v>
      </c>
      <c r="P14" s="112">
        <f t="shared" si="3"/>
        <v>1728</v>
      </c>
      <c r="Q14" s="109">
        <f t="shared" si="4"/>
        <v>1.3321616666666667</v>
      </c>
      <c r="R14" s="113">
        <f t="shared" si="6"/>
        <v>0.35646666666666665</v>
      </c>
      <c r="S14" s="122">
        <v>1.4400000000000001E-2</v>
      </c>
      <c r="T14" s="113">
        <f t="shared" si="5"/>
        <v>0.37086666666666668</v>
      </c>
      <c r="U14" s="99"/>
      <c r="V14" s="98"/>
    </row>
    <row r="15" spans="1:28" s="96" customFormat="1" x14ac:dyDescent="0.2">
      <c r="A15" s="99">
        <v>6</v>
      </c>
      <c r="B15" s="99"/>
      <c r="C15" s="109">
        <f t="shared" si="0"/>
        <v>3.2145838888888889</v>
      </c>
      <c r="D15" s="109">
        <f>IF(F15="","",VLOOKUP(F15,DATOS!$A$2:$D$42,3,0))</f>
        <v>6.25E-2</v>
      </c>
      <c r="E15" s="109">
        <f t="shared" si="1"/>
        <v>2.2770838888888889</v>
      </c>
      <c r="F15" s="97" t="s">
        <v>12</v>
      </c>
      <c r="G15" s="97">
        <v>6</v>
      </c>
      <c r="H15" s="97" t="s">
        <v>112</v>
      </c>
      <c r="I15" s="118">
        <v>34</v>
      </c>
      <c r="J15" s="110">
        <f>IF(F15="","",VLOOKUP(F15,DATOS!$A$2:$D$42,4,0))</f>
        <v>8.3333333333333329E-2</v>
      </c>
      <c r="K15" s="78">
        <v>1910</v>
      </c>
      <c r="L15" s="79">
        <v>10</v>
      </c>
      <c r="M15" s="111">
        <f t="shared" si="2"/>
        <v>19.100000000000001</v>
      </c>
      <c r="N15" s="97"/>
      <c r="O15" s="80">
        <v>288</v>
      </c>
      <c r="P15" s="112">
        <f t="shared" si="3"/>
        <v>2880</v>
      </c>
      <c r="Q15" s="109">
        <f t="shared" si="4"/>
        <v>1.3604172222222222</v>
      </c>
      <c r="R15" s="123">
        <v>0.38472222222222219</v>
      </c>
      <c r="S15" s="109">
        <f t="shared" ref="S15:S49" si="7">IF(OR($C$5="",P15=""),"",(P15/$C$5)/24)</f>
        <v>1.4999999999999999E-2</v>
      </c>
      <c r="T15" s="113">
        <f t="shared" si="5"/>
        <v>0.3997222222222222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3.2295838888888886</v>
      </c>
      <c r="D16" s="109">
        <f>IF(F16="","",VLOOKUP(F16,DATOS!$A$2:$D$42,3,0))</f>
        <v>6.25E-2</v>
      </c>
      <c r="E16" s="109">
        <f t="shared" si="1"/>
        <v>2.2920838888888886</v>
      </c>
      <c r="F16" s="97" t="s">
        <v>12</v>
      </c>
      <c r="G16" s="97">
        <v>6</v>
      </c>
      <c r="H16" s="97" t="s">
        <v>112</v>
      </c>
      <c r="I16" s="118">
        <v>34</v>
      </c>
      <c r="J16" s="110">
        <f>IF(F16="","",VLOOKUP(F16,DATOS!$A$2:$D$42,4,0))</f>
        <v>8.3333333333333329E-2</v>
      </c>
      <c r="K16" s="78">
        <v>1910</v>
      </c>
      <c r="L16" s="79">
        <v>10</v>
      </c>
      <c r="M16" s="111">
        <f t="shared" si="2"/>
        <v>19.100000000000001</v>
      </c>
      <c r="N16" s="97"/>
      <c r="O16" s="80">
        <v>288</v>
      </c>
      <c r="P16" s="112">
        <f t="shared" si="3"/>
        <v>2880</v>
      </c>
      <c r="Q16" s="109">
        <f t="shared" si="4"/>
        <v>1.3754172222222221</v>
      </c>
      <c r="R16" s="113">
        <f t="shared" si="6"/>
        <v>0.3997222222222222</v>
      </c>
      <c r="S16" s="109">
        <f t="shared" si="7"/>
        <v>1.4999999999999999E-2</v>
      </c>
      <c r="T16" s="113">
        <f t="shared" si="5"/>
        <v>0.41472222222222221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3.2445838888888892</v>
      </c>
      <c r="D17" s="109">
        <f>IF(F17="","",VLOOKUP(F17,DATOS!$A$2:$D$42,3,0))</f>
        <v>6.25E-2</v>
      </c>
      <c r="E17" s="109">
        <f t="shared" si="1"/>
        <v>2.3070838888888892</v>
      </c>
      <c r="F17" s="97" t="s">
        <v>12</v>
      </c>
      <c r="G17" s="97">
        <v>6</v>
      </c>
      <c r="H17" s="97" t="s">
        <v>112</v>
      </c>
      <c r="I17" s="118">
        <v>34</v>
      </c>
      <c r="J17" s="110">
        <f>IF(F17="","",VLOOKUP(F17,DATOS!$A$2:$D$42,4,0))</f>
        <v>8.3333333333333329E-2</v>
      </c>
      <c r="K17" s="78">
        <v>1910</v>
      </c>
      <c r="L17" s="79">
        <v>10</v>
      </c>
      <c r="M17" s="111">
        <f t="shared" si="2"/>
        <v>19.100000000000001</v>
      </c>
      <c r="N17" s="97"/>
      <c r="O17" s="80">
        <v>288</v>
      </c>
      <c r="P17" s="112">
        <f t="shared" si="3"/>
        <v>2880</v>
      </c>
      <c r="Q17" s="109">
        <f t="shared" si="4"/>
        <v>1.3904172222222222</v>
      </c>
      <c r="R17" s="113">
        <f t="shared" si="6"/>
        <v>0.41472222222222221</v>
      </c>
      <c r="S17" s="109">
        <f t="shared" si="7"/>
        <v>1.4999999999999999E-2</v>
      </c>
      <c r="T17" s="113">
        <f t="shared" si="5"/>
        <v>0.42972222222222223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3.2595838888888888</v>
      </c>
      <c r="D18" s="109">
        <f>IF(F18="","",VLOOKUP(F18,DATOS!$A$2:$D$42,3,0))</f>
        <v>6.25E-2</v>
      </c>
      <c r="E18" s="109">
        <f t="shared" si="1"/>
        <v>2.3220838888888888</v>
      </c>
      <c r="F18" s="97" t="s">
        <v>12</v>
      </c>
      <c r="G18" s="97">
        <v>6</v>
      </c>
      <c r="H18" s="97" t="s">
        <v>112</v>
      </c>
      <c r="I18" s="118">
        <v>34</v>
      </c>
      <c r="J18" s="110">
        <f>IF(F18="","",VLOOKUP(F18,DATOS!$A$2:$D$42,4,0))</f>
        <v>8.3333333333333329E-2</v>
      </c>
      <c r="K18" s="78">
        <v>1910</v>
      </c>
      <c r="L18" s="79">
        <v>10</v>
      </c>
      <c r="M18" s="111">
        <f t="shared" si="2"/>
        <v>19.100000000000001</v>
      </c>
      <c r="N18" s="97"/>
      <c r="O18" s="80">
        <v>288</v>
      </c>
      <c r="P18" s="112">
        <f t="shared" si="3"/>
        <v>2880</v>
      </c>
      <c r="Q18" s="109">
        <f t="shared" si="4"/>
        <v>1.4054172222222223</v>
      </c>
      <c r="R18" s="113">
        <f t="shared" si="6"/>
        <v>0.42972222222222223</v>
      </c>
      <c r="S18" s="109">
        <f t="shared" si="7"/>
        <v>1.4999999999999999E-2</v>
      </c>
      <c r="T18" s="113">
        <f t="shared" si="5"/>
        <v>0.44472222222222224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3.2537505555555555</v>
      </c>
      <c r="D19" s="109">
        <f>IF(F19="","",VLOOKUP(F19,DATOS!$A$2:$D$42,3,0))</f>
        <v>6.25E-2</v>
      </c>
      <c r="E19" s="109">
        <f t="shared" si="1"/>
        <v>2.3162505555555555</v>
      </c>
      <c r="F19" s="97" t="s">
        <v>38</v>
      </c>
      <c r="G19" s="97">
        <v>6</v>
      </c>
      <c r="H19" s="97" t="s">
        <v>113</v>
      </c>
      <c r="I19" s="118">
        <v>38</v>
      </c>
      <c r="J19" s="110">
        <v>0.10416666666666667</v>
      </c>
      <c r="K19" s="78">
        <v>2330</v>
      </c>
      <c r="L19" s="79">
        <v>9</v>
      </c>
      <c r="M19" s="111">
        <f t="shared" si="2"/>
        <v>20.97</v>
      </c>
      <c r="N19" s="97"/>
      <c r="O19" s="80">
        <v>120</v>
      </c>
      <c r="P19" s="112">
        <f t="shared" si="3"/>
        <v>1080</v>
      </c>
      <c r="Q19" s="109">
        <f t="shared" si="4"/>
        <v>1.4204172222222222</v>
      </c>
      <c r="R19" s="113">
        <f t="shared" si="6"/>
        <v>0.44472222222222224</v>
      </c>
      <c r="S19" s="109">
        <f t="shared" si="7"/>
        <v>5.6250000000000007E-3</v>
      </c>
      <c r="T19" s="113">
        <f t="shared" si="5"/>
        <v>0.45034722222222223</v>
      </c>
      <c r="U19" s="99"/>
      <c r="V19" s="98"/>
    </row>
    <row r="20" spans="1:22" s="96" customFormat="1" x14ac:dyDescent="0.2">
      <c r="A20" s="99"/>
      <c r="B20" s="99"/>
      <c r="C20" s="109">
        <f t="shared" si="0"/>
        <v>3.2593755555555557</v>
      </c>
      <c r="D20" s="109">
        <f>IF(F20="","",VLOOKUP(F20,DATOS!$A$2:$D$42,3,0))</f>
        <v>6.25E-2</v>
      </c>
      <c r="E20" s="109">
        <f t="shared" si="1"/>
        <v>2.3218755555555557</v>
      </c>
      <c r="F20" s="97" t="s">
        <v>38</v>
      </c>
      <c r="G20" s="97">
        <v>3</v>
      </c>
      <c r="H20" s="97" t="s">
        <v>112</v>
      </c>
      <c r="I20" s="118">
        <v>42</v>
      </c>
      <c r="J20" s="110">
        <v>0.10416666666666667</v>
      </c>
      <c r="K20" s="78">
        <v>2920</v>
      </c>
      <c r="L20" s="79">
        <v>7</v>
      </c>
      <c r="M20" s="111">
        <f t="shared" si="2"/>
        <v>20.440000000000001</v>
      </c>
      <c r="N20" s="97"/>
      <c r="O20" s="80">
        <f>288-120</f>
        <v>168</v>
      </c>
      <c r="P20" s="112">
        <f t="shared" si="3"/>
        <v>1176</v>
      </c>
      <c r="Q20" s="109">
        <f t="shared" si="4"/>
        <v>1.4260422222222222</v>
      </c>
      <c r="R20" s="113">
        <f t="shared" si="6"/>
        <v>0.45034722222222223</v>
      </c>
      <c r="S20" s="122">
        <v>8.9090909090909099E-3</v>
      </c>
      <c r="T20" s="113">
        <f t="shared" si="5"/>
        <v>0.45925631313131315</v>
      </c>
      <c r="U20" s="99"/>
      <c r="V20" s="98"/>
    </row>
    <row r="21" spans="1:22" s="96" customFormat="1" x14ac:dyDescent="0.2">
      <c r="A21" s="99">
        <v>11</v>
      </c>
      <c r="B21" s="99"/>
      <c r="C21" s="109">
        <f t="shared" si="0"/>
        <v>3.2682846464646467</v>
      </c>
      <c r="D21" s="109">
        <f>IF(F21="","",VLOOKUP(F21,DATOS!$A$2:$D$42,3,0))</f>
        <v>6.25E-2</v>
      </c>
      <c r="E21" s="109">
        <f t="shared" si="1"/>
        <v>2.3307846464646467</v>
      </c>
      <c r="F21" s="97" t="s">
        <v>38</v>
      </c>
      <c r="G21" s="97">
        <v>3</v>
      </c>
      <c r="H21" s="97" t="s">
        <v>112</v>
      </c>
      <c r="I21" s="118">
        <v>42</v>
      </c>
      <c r="J21" s="110">
        <v>0.10416666666666667</v>
      </c>
      <c r="K21" s="78">
        <v>2920</v>
      </c>
      <c r="L21" s="79">
        <v>7</v>
      </c>
      <c r="M21" s="111">
        <f t="shared" si="2"/>
        <v>20.440000000000001</v>
      </c>
      <c r="N21" s="99"/>
      <c r="O21" s="80">
        <v>288</v>
      </c>
      <c r="P21" s="112">
        <f t="shared" si="3"/>
        <v>2016</v>
      </c>
      <c r="Q21" s="109">
        <f t="shared" si="4"/>
        <v>1.4349513131313132</v>
      </c>
      <c r="R21" s="113">
        <f t="shared" si="6"/>
        <v>0.45925631313131315</v>
      </c>
      <c r="S21" s="122">
        <v>1.5272727272727273E-2</v>
      </c>
      <c r="T21" s="113">
        <f t="shared" si="5"/>
        <v>0.47452904040404043</v>
      </c>
      <c r="U21" s="99"/>
      <c r="V21" s="98"/>
    </row>
    <row r="22" spans="1:22" s="96" customFormat="1" x14ac:dyDescent="0.2">
      <c r="A22" s="99">
        <v>12</v>
      </c>
      <c r="B22" s="99"/>
      <c r="C22" s="109">
        <f t="shared" si="0"/>
        <v>3.2835573737373736</v>
      </c>
      <c r="D22" s="109">
        <f>IF(F22="","",VLOOKUP(F22,DATOS!$A$2:$D$42,3,0))</f>
        <v>6.25E-2</v>
      </c>
      <c r="E22" s="109">
        <f t="shared" si="1"/>
        <v>2.3460573737373736</v>
      </c>
      <c r="F22" s="97" t="s">
        <v>38</v>
      </c>
      <c r="G22" s="97">
        <v>3</v>
      </c>
      <c r="H22" s="97" t="s">
        <v>112</v>
      </c>
      <c r="I22" s="118">
        <v>42</v>
      </c>
      <c r="J22" s="110">
        <v>0.10416666666666667</v>
      </c>
      <c r="K22" s="78">
        <v>2920</v>
      </c>
      <c r="L22" s="79">
        <v>7</v>
      </c>
      <c r="M22" s="111">
        <f t="shared" si="2"/>
        <v>20.440000000000001</v>
      </c>
      <c r="N22" s="99"/>
      <c r="O22" s="80">
        <v>288</v>
      </c>
      <c r="P22" s="112">
        <f t="shared" si="3"/>
        <v>2016</v>
      </c>
      <c r="Q22" s="109">
        <f t="shared" si="4"/>
        <v>1.4502240404040405</v>
      </c>
      <c r="R22" s="113">
        <f t="shared" si="6"/>
        <v>0.47452904040404043</v>
      </c>
      <c r="S22" s="122">
        <v>1.5272727272727273E-2</v>
      </c>
      <c r="T22" s="113">
        <f t="shared" si="5"/>
        <v>0.4898017676767677</v>
      </c>
      <c r="U22" s="99"/>
      <c r="V22" s="98"/>
    </row>
    <row r="23" spans="1:22" s="96" customFormat="1" x14ac:dyDescent="0.2">
      <c r="A23" s="99">
        <v>13</v>
      </c>
      <c r="B23" s="99"/>
      <c r="C23" s="109">
        <f t="shared" si="0"/>
        <v>3.2988301010101009</v>
      </c>
      <c r="D23" s="109">
        <f>IF(F23="","",VLOOKUP(F23,DATOS!$A$2:$D$42,3,0))</f>
        <v>6.25E-2</v>
      </c>
      <c r="E23" s="109">
        <f t="shared" si="1"/>
        <v>2.3613301010101009</v>
      </c>
      <c r="F23" s="97" t="s">
        <v>38</v>
      </c>
      <c r="G23" s="97">
        <v>3</v>
      </c>
      <c r="H23" s="97" t="s">
        <v>112</v>
      </c>
      <c r="I23" s="118">
        <v>42</v>
      </c>
      <c r="J23" s="110">
        <v>0.10416666666666667</v>
      </c>
      <c r="K23" s="78">
        <v>2920</v>
      </c>
      <c r="L23" s="79">
        <v>7</v>
      </c>
      <c r="M23" s="111">
        <f t="shared" si="2"/>
        <v>20.440000000000001</v>
      </c>
      <c r="N23" s="99"/>
      <c r="O23" s="80">
        <v>288</v>
      </c>
      <c r="P23" s="112">
        <f t="shared" si="3"/>
        <v>2016</v>
      </c>
      <c r="Q23" s="109">
        <f t="shared" si="4"/>
        <v>1.4654967676767676</v>
      </c>
      <c r="R23" s="113">
        <f t="shared" si="6"/>
        <v>0.4898017676767677</v>
      </c>
      <c r="S23" s="122">
        <v>1.5272727272727273E-2</v>
      </c>
      <c r="T23" s="113">
        <f t="shared" si="5"/>
        <v>0.50507449494949497</v>
      </c>
      <c r="U23" s="99"/>
      <c r="V23" s="98"/>
    </row>
    <row r="24" spans="1:22" s="96" customFormat="1" x14ac:dyDescent="0.2">
      <c r="A24" s="99">
        <v>14</v>
      </c>
      <c r="B24" s="99"/>
      <c r="C24" s="109">
        <f t="shared" si="0"/>
        <v>3.3625005555555556</v>
      </c>
      <c r="D24" s="109">
        <f>IF(F24="","",VLOOKUP(F24,DATOS!$A$2:$D$42,3,0))</f>
        <v>6.25E-2</v>
      </c>
      <c r="E24" s="109">
        <f t="shared" si="1"/>
        <v>2.4250005555555556</v>
      </c>
      <c r="F24" s="97" t="s">
        <v>20</v>
      </c>
      <c r="G24" s="99">
        <v>2</v>
      </c>
      <c r="H24" s="99" t="s">
        <v>113</v>
      </c>
      <c r="I24" s="118">
        <v>38</v>
      </c>
      <c r="J24" s="110">
        <v>8.3333333333333329E-2</v>
      </c>
      <c r="K24" s="78">
        <v>2200</v>
      </c>
      <c r="L24" s="79">
        <v>10</v>
      </c>
      <c r="M24" s="111">
        <f t="shared" si="2"/>
        <v>22</v>
      </c>
      <c r="N24" s="99"/>
      <c r="O24" s="80">
        <v>288</v>
      </c>
      <c r="P24" s="112">
        <f t="shared" si="3"/>
        <v>2880</v>
      </c>
      <c r="Q24" s="109">
        <f t="shared" si="4"/>
        <v>1.5083338888888889</v>
      </c>
      <c r="R24" s="123">
        <v>0.53263888888888888</v>
      </c>
      <c r="S24" s="109">
        <f t="shared" si="7"/>
        <v>1.4999999999999999E-2</v>
      </c>
      <c r="T24" s="113">
        <f t="shared" si="5"/>
        <v>0.5476388888888889</v>
      </c>
      <c r="U24" s="99"/>
      <c r="V24" s="98"/>
    </row>
    <row r="25" spans="1:22" s="96" customFormat="1" x14ac:dyDescent="0.2">
      <c r="A25" s="99">
        <v>15</v>
      </c>
      <c r="B25" s="99"/>
      <c r="C25" s="109">
        <f t="shared" si="0"/>
        <v>3.3775005555555557</v>
      </c>
      <c r="D25" s="109">
        <f>IF(F25="","",VLOOKUP(F25,DATOS!$A$2:$D$42,3,0))</f>
        <v>6.25E-2</v>
      </c>
      <c r="E25" s="109">
        <f t="shared" si="1"/>
        <v>2.4400005555555557</v>
      </c>
      <c r="F25" s="97" t="s">
        <v>20</v>
      </c>
      <c r="G25" s="99">
        <v>2</v>
      </c>
      <c r="H25" s="99" t="s">
        <v>113</v>
      </c>
      <c r="I25" s="118">
        <v>38</v>
      </c>
      <c r="J25" s="110">
        <v>8.3333333333333329E-2</v>
      </c>
      <c r="K25" s="78">
        <v>2200</v>
      </c>
      <c r="L25" s="79">
        <v>10</v>
      </c>
      <c r="M25" s="111">
        <f t="shared" si="2"/>
        <v>22</v>
      </c>
      <c r="N25" s="99"/>
      <c r="O25" s="80">
        <v>275</v>
      </c>
      <c r="P25" s="112">
        <f t="shared" si="3"/>
        <v>2750</v>
      </c>
      <c r="Q25" s="109">
        <f t="shared" si="4"/>
        <v>1.5233338888888888</v>
      </c>
      <c r="R25" s="113">
        <f t="shared" si="6"/>
        <v>0.5476388888888889</v>
      </c>
      <c r="S25" s="109">
        <f t="shared" si="7"/>
        <v>1.4322916666666666E-2</v>
      </c>
      <c r="T25" s="113">
        <f t="shared" si="5"/>
        <v>0.56196180555555553</v>
      </c>
      <c r="U25" s="99"/>
      <c r="V25" s="98"/>
    </row>
    <row r="26" spans="1:22" s="96" customFormat="1" x14ac:dyDescent="0.2">
      <c r="A26" s="99">
        <v>16</v>
      </c>
      <c r="B26" s="99"/>
      <c r="C26" s="109">
        <f t="shared" si="0"/>
        <v>3.3709901388888888</v>
      </c>
      <c r="D26" s="109">
        <f>IF(F26="","",VLOOKUP(F26,DATOS!$A$2:$D$42,3,0))</f>
        <v>6.25E-2</v>
      </c>
      <c r="E26" s="109">
        <f t="shared" si="1"/>
        <v>2.4334901388888888</v>
      </c>
      <c r="F26" s="97" t="s">
        <v>38</v>
      </c>
      <c r="G26" s="97">
        <v>3</v>
      </c>
      <c r="H26" s="97" t="s">
        <v>112</v>
      </c>
      <c r="I26" s="118">
        <v>42</v>
      </c>
      <c r="J26" s="110">
        <v>0.10416666666666667</v>
      </c>
      <c r="K26" s="78">
        <v>2920</v>
      </c>
      <c r="L26" s="79">
        <v>6</v>
      </c>
      <c r="M26" s="111">
        <f t="shared" ref="M26:M33" si="8">IF(OR(K26="",L26=""),"",(K26*L26)/1000)</f>
        <v>17.52</v>
      </c>
      <c r="N26" s="99"/>
      <c r="O26" s="80">
        <v>288</v>
      </c>
      <c r="P26" s="112">
        <f t="shared" si="3"/>
        <v>1728</v>
      </c>
      <c r="Q26" s="109">
        <f t="shared" si="4"/>
        <v>1.5376568055555555</v>
      </c>
      <c r="R26" s="113">
        <f t="shared" si="6"/>
        <v>0.56196180555555553</v>
      </c>
      <c r="S26" s="122">
        <v>1.3090909090909091E-2</v>
      </c>
      <c r="T26" s="113">
        <f t="shared" si="5"/>
        <v>0.57505271464646457</v>
      </c>
      <c r="U26" s="99"/>
      <c r="V26" s="98"/>
    </row>
    <row r="27" spans="1:22" s="96" customFormat="1" x14ac:dyDescent="0.2">
      <c r="A27" s="99">
        <v>17</v>
      </c>
      <c r="B27" s="99"/>
      <c r="C27" s="109">
        <f t="shared" si="0"/>
        <v>3.384081047979798</v>
      </c>
      <c r="D27" s="109">
        <f>IF(F27="","",VLOOKUP(F27,DATOS!$A$2:$D$42,3,0))</f>
        <v>6.25E-2</v>
      </c>
      <c r="E27" s="109">
        <f t="shared" si="1"/>
        <v>2.446581047979798</v>
      </c>
      <c r="F27" s="97" t="s">
        <v>38</v>
      </c>
      <c r="G27" s="97">
        <v>3</v>
      </c>
      <c r="H27" s="97" t="s">
        <v>112</v>
      </c>
      <c r="I27" s="118">
        <v>42</v>
      </c>
      <c r="J27" s="110">
        <v>0.10416666666666667</v>
      </c>
      <c r="K27" s="78">
        <v>2920</v>
      </c>
      <c r="L27" s="79">
        <v>6</v>
      </c>
      <c r="M27" s="111">
        <f t="shared" si="8"/>
        <v>17.52</v>
      </c>
      <c r="N27" s="99"/>
      <c r="O27" s="80">
        <v>288</v>
      </c>
      <c r="P27" s="112">
        <f t="shared" si="3"/>
        <v>1728</v>
      </c>
      <c r="Q27" s="109">
        <f t="shared" si="4"/>
        <v>1.5507477146464645</v>
      </c>
      <c r="R27" s="113">
        <f t="shared" si="6"/>
        <v>0.57505271464646457</v>
      </c>
      <c r="S27" s="122">
        <v>1.3090909090909091E-2</v>
      </c>
      <c r="T27" s="113">
        <f t="shared" si="5"/>
        <v>0.58814362373737361</v>
      </c>
      <c r="U27" s="99"/>
      <c r="V27" s="98"/>
    </row>
    <row r="28" spans="1:22" s="96" customFormat="1" x14ac:dyDescent="0.2">
      <c r="A28" s="99">
        <v>18</v>
      </c>
      <c r="B28" s="99"/>
      <c r="C28" s="109">
        <f t="shared" si="0"/>
        <v>3.3971719570707068</v>
      </c>
      <c r="D28" s="109">
        <f>IF(F28="","",VLOOKUP(F28,DATOS!$A$2:$D$42,3,0))</f>
        <v>6.25E-2</v>
      </c>
      <c r="E28" s="109">
        <f t="shared" si="1"/>
        <v>2.4596719570707068</v>
      </c>
      <c r="F28" s="97" t="s">
        <v>38</v>
      </c>
      <c r="G28" s="97">
        <v>3</v>
      </c>
      <c r="H28" s="97" t="s">
        <v>112</v>
      </c>
      <c r="I28" s="118">
        <v>42</v>
      </c>
      <c r="J28" s="110">
        <v>0.10416666666666667</v>
      </c>
      <c r="K28" s="78">
        <v>2920</v>
      </c>
      <c r="L28" s="79">
        <v>6</v>
      </c>
      <c r="M28" s="111">
        <f t="shared" si="8"/>
        <v>17.52</v>
      </c>
      <c r="N28" s="99"/>
      <c r="O28" s="80">
        <v>288</v>
      </c>
      <c r="P28" s="112">
        <f t="shared" si="3"/>
        <v>1728</v>
      </c>
      <c r="Q28" s="109">
        <f t="shared" si="4"/>
        <v>1.5638386237373736</v>
      </c>
      <c r="R28" s="113">
        <f t="shared" si="6"/>
        <v>0.58814362373737361</v>
      </c>
      <c r="S28" s="122">
        <v>1.3090909090909091E-2</v>
      </c>
      <c r="T28" s="113">
        <f t="shared" si="5"/>
        <v>0.60123453282828265</v>
      </c>
      <c r="U28" s="99"/>
      <c r="V28" s="98"/>
    </row>
    <row r="29" spans="1:22" s="96" customFormat="1" x14ac:dyDescent="0.2">
      <c r="A29" s="99">
        <v>19</v>
      </c>
      <c r="B29" s="99"/>
      <c r="C29" s="109">
        <f t="shared" si="0"/>
        <v>3.4102628661616157</v>
      </c>
      <c r="D29" s="109">
        <f>IF(F29="","",VLOOKUP(F29,DATOS!$A$2:$D$42,3,0))</f>
        <v>6.25E-2</v>
      </c>
      <c r="E29" s="109">
        <f t="shared" si="1"/>
        <v>2.4727628661616157</v>
      </c>
      <c r="F29" s="97" t="s">
        <v>38</v>
      </c>
      <c r="G29" s="97">
        <v>3</v>
      </c>
      <c r="H29" s="97" t="s">
        <v>112</v>
      </c>
      <c r="I29" s="118">
        <v>42</v>
      </c>
      <c r="J29" s="110">
        <v>0.10416666666666667</v>
      </c>
      <c r="K29" s="78">
        <v>2920</v>
      </c>
      <c r="L29" s="79">
        <v>6</v>
      </c>
      <c r="M29" s="111">
        <f t="shared" si="8"/>
        <v>17.52</v>
      </c>
      <c r="N29" s="99"/>
      <c r="O29" s="80">
        <v>288</v>
      </c>
      <c r="P29" s="112">
        <f t="shared" si="3"/>
        <v>1728</v>
      </c>
      <c r="Q29" s="109">
        <f t="shared" si="4"/>
        <v>1.5769295328282826</v>
      </c>
      <c r="R29" s="113">
        <f t="shared" si="6"/>
        <v>0.60123453282828265</v>
      </c>
      <c r="S29" s="122">
        <v>1.3090909090909091E-2</v>
      </c>
      <c r="T29" s="113">
        <f t="shared" si="5"/>
        <v>0.61432544191919169</v>
      </c>
      <c r="U29" s="99"/>
      <c r="V29" s="98"/>
    </row>
    <row r="30" spans="1:22" s="96" customFormat="1" x14ac:dyDescent="0.2">
      <c r="A30" s="99">
        <v>20</v>
      </c>
      <c r="B30" s="99"/>
      <c r="C30" s="109">
        <f t="shared" si="0"/>
        <v>3.4650204419191919</v>
      </c>
      <c r="D30" s="109">
        <f>IF(F30="","",VLOOKUP(F30,DATOS!$A$2:$D$42,3,0))</f>
        <v>6.25E-2</v>
      </c>
      <c r="E30" s="109">
        <f t="shared" si="1"/>
        <v>2.5275204419191919</v>
      </c>
      <c r="F30" s="97" t="s">
        <v>37</v>
      </c>
      <c r="G30" s="99">
        <v>1</v>
      </c>
      <c r="H30" s="99" t="s">
        <v>113</v>
      </c>
      <c r="I30" s="118">
        <v>38</v>
      </c>
      <c r="J30" s="110" t="str">
        <f>IF(F30="","",VLOOKUP(F30,DATOS!$A$2:$D$42,4,0))</f>
        <v>01:30</v>
      </c>
      <c r="K30" s="78">
        <v>1980</v>
      </c>
      <c r="L30" s="79">
        <v>10</v>
      </c>
      <c r="M30" s="111">
        <f t="shared" si="8"/>
        <v>19.8</v>
      </c>
      <c r="N30" s="99"/>
      <c r="O30" s="80">
        <v>288</v>
      </c>
      <c r="P30" s="112">
        <f t="shared" si="3"/>
        <v>2880</v>
      </c>
      <c r="Q30" s="109">
        <f t="shared" si="4"/>
        <v>1.5900204419191917</v>
      </c>
      <c r="R30" s="113">
        <f t="shared" si="6"/>
        <v>0.61432544191919169</v>
      </c>
      <c r="S30" s="109">
        <f t="shared" si="7"/>
        <v>1.4999999999999999E-2</v>
      </c>
      <c r="T30" s="113">
        <f t="shared" si="5"/>
        <v>0.62932544191919171</v>
      </c>
      <c r="U30" s="99"/>
      <c r="V30" s="98"/>
    </row>
    <row r="31" spans="1:22" s="96" customFormat="1" x14ac:dyDescent="0.2">
      <c r="A31" s="99">
        <v>21</v>
      </c>
      <c r="B31" s="99"/>
      <c r="C31" s="109">
        <f t="shared" si="0"/>
        <v>3.4800204419191916</v>
      </c>
      <c r="D31" s="109">
        <f>IF(F31="","",VLOOKUP(F31,DATOS!$A$2:$D$42,3,0))</f>
        <v>6.25E-2</v>
      </c>
      <c r="E31" s="109">
        <f t="shared" si="1"/>
        <v>2.5425204419191916</v>
      </c>
      <c r="F31" s="97" t="s">
        <v>37</v>
      </c>
      <c r="G31" s="99">
        <v>1</v>
      </c>
      <c r="H31" s="99" t="s">
        <v>113</v>
      </c>
      <c r="I31" s="118">
        <v>38</v>
      </c>
      <c r="J31" s="110" t="str">
        <f>IF(F31="","",VLOOKUP(F31,DATOS!$A$2:$D$42,4,0))</f>
        <v>01:30</v>
      </c>
      <c r="K31" s="78">
        <v>1980</v>
      </c>
      <c r="L31" s="79">
        <v>10</v>
      </c>
      <c r="M31" s="111">
        <f t="shared" si="8"/>
        <v>19.8</v>
      </c>
      <c r="N31" s="99"/>
      <c r="O31" s="80">
        <v>220</v>
      </c>
      <c r="P31" s="112">
        <f t="shared" si="3"/>
        <v>2200</v>
      </c>
      <c r="Q31" s="109">
        <f t="shared" si="4"/>
        <v>1.6050204419191916</v>
      </c>
      <c r="R31" s="113">
        <f t="shared" si="6"/>
        <v>0.62932544191919171</v>
      </c>
      <c r="S31" s="109">
        <f t="shared" si="7"/>
        <v>1.1458333333333334E-2</v>
      </c>
      <c r="T31" s="113">
        <f t="shared" si="5"/>
        <v>0.64078377525252506</v>
      </c>
      <c r="U31" s="99"/>
      <c r="V31" s="98"/>
    </row>
    <row r="32" spans="1:22" s="96" customFormat="1" x14ac:dyDescent="0.2">
      <c r="A32" s="99">
        <v>22</v>
      </c>
      <c r="B32" s="99"/>
      <c r="C32" s="109">
        <f t="shared" si="0"/>
        <v>3.4914787752525251</v>
      </c>
      <c r="D32" s="109">
        <f>IF(F32="","",VLOOKUP(F32,DATOS!$A$2:$D$42,3,0))</f>
        <v>6.25E-2</v>
      </c>
      <c r="E32" s="109">
        <f t="shared" si="1"/>
        <v>2.5539787752525251</v>
      </c>
      <c r="F32" s="97" t="s">
        <v>37</v>
      </c>
      <c r="G32" s="99">
        <v>2</v>
      </c>
      <c r="H32" s="99" t="s">
        <v>113</v>
      </c>
      <c r="I32" s="118">
        <v>38</v>
      </c>
      <c r="J32" s="110" t="str">
        <f>IF(F32="","",VLOOKUP(F32,DATOS!$A$2:$D$42,4,0))</f>
        <v>01:30</v>
      </c>
      <c r="K32" s="78">
        <v>2040</v>
      </c>
      <c r="L32" s="79">
        <v>10</v>
      </c>
      <c r="M32" s="111">
        <f t="shared" si="8"/>
        <v>20.399999999999999</v>
      </c>
      <c r="N32" s="99"/>
      <c r="O32" s="80">
        <v>288</v>
      </c>
      <c r="P32" s="112">
        <f t="shared" si="3"/>
        <v>2880</v>
      </c>
      <c r="Q32" s="109">
        <f t="shared" si="4"/>
        <v>1.6164787752525251</v>
      </c>
      <c r="R32" s="113">
        <f t="shared" si="6"/>
        <v>0.64078377525252506</v>
      </c>
      <c r="S32" s="109">
        <f t="shared" si="7"/>
        <v>1.4999999999999999E-2</v>
      </c>
      <c r="T32" s="113">
        <f t="shared" si="5"/>
        <v>0.65578377525252507</v>
      </c>
      <c r="U32" s="99"/>
      <c r="V32" s="98"/>
    </row>
    <row r="33" spans="1:22" s="96" customFormat="1" x14ac:dyDescent="0.2">
      <c r="A33" s="99">
        <v>23</v>
      </c>
      <c r="B33" s="99"/>
      <c r="C33" s="109">
        <f t="shared" si="0"/>
        <v>3.5064787752525248</v>
      </c>
      <c r="D33" s="109">
        <f>IF(F33="","",VLOOKUP(F33,DATOS!$A$2:$D$42,3,0))</f>
        <v>6.25E-2</v>
      </c>
      <c r="E33" s="109">
        <f t="shared" si="1"/>
        <v>2.5689787752525248</v>
      </c>
      <c r="F33" s="97" t="s">
        <v>37</v>
      </c>
      <c r="G33" s="99">
        <v>2</v>
      </c>
      <c r="H33" s="99" t="s">
        <v>113</v>
      </c>
      <c r="I33" s="118">
        <v>38</v>
      </c>
      <c r="J33" s="110" t="str">
        <f>IF(F33="","",VLOOKUP(F33,DATOS!$A$2:$D$42,4,0))</f>
        <v>01:30</v>
      </c>
      <c r="K33" s="78">
        <v>2040</v>
      </c>
      <c r="L33" s="79">
        <v>9</v>
      </c>
      <c r="M33" s="111">
        <f t="shared" si="8"/>
        <v>18.36</v>
      </c>
      <c r="N33" s="99"/>
      <c r="O33" s="80">
        <v>240</v>
      </c>
      <c r="P33" s="112">
        <f t="shared" si="3"/>
        <v>2160</v>
      </c>
      <c r="Q33" s="109">
        <f t="shared" si="4"/>
        <v>1.631478775252525</v>
      </c>
      <c r="R33" s="113">
        <f t="shared" si="6"/>
        <v>0.65578377525252507</v>
      </c>
      <c r="S33" s="109">
        <f t="shared" si="7"/>
        <v>1.1250000000000001E-2</v>
      </c>
      <c r="T33" s="113">
        <f t="shared" si="5"/>
        <v>0.66703377525252505</v>
      </c>
      <c r="U33" s="99"/>
      <c r="V33" s="98"/>
    </row>
    <row r="34" spans="1:22" s="96" customFormat="1" hidden="1" x14ac:dyDescent="0.2">
      <c r="A34" s="99"/>
      <c r="B34" s="99"/>
      <c r="C34" s="109" t="str">
        <f t="shared" si="0"/>
        <v/>
      </c>
      <c r="D34" s="109" t="str">
        <f>IF(F34="","",VLOOKUP(F34,DATOS!$A$2:$D$42,3,0))</f>
        <v/>
      </c>
      <c r="E34" s="109" t="str">
        <f t="shared" si="1"/>
        <v/>
      </c>
      <c r="F34" s="97"/>
      <c r="G34" s="99"/>
      <c r="H34" s="99"/>
      <c r="I34" s="118"/>
      <c r="J34" s="110" t="str">
        <f>IF(F34="","",VLOOKUP(F34,DATOS!$A$2:$D$42,4,0))</f>
        <v/>
      </c>
      <c r="K34" s="78"/>
      <c r="L34" s="79"/>
      <c r="M34" s="111" t="str">
        <f t="shared" si="2"/>
        <v/>
      </c>
      <c r="N34" s="99"/>
      <c r="O34" s="80"/>
      <c r="P34" s="112" t="str">
        <f t="shared" si="3"/>
        <v/>
      </c>
      <c r="Q34" s="109">
        <f t="shared" si="4"/>
        <v>1.642728775252525</v>
      </c>
      <c r="R34" s="113">
        <f t="shared" si="6"/>
        <v>0.66703377525252505</v>
      </c>
      <c r="S34" s="109" t="str">
        <f t="shared" si="7"/>
        <v/>
      </c>
      <c r="T34" s="113" t="str">
        <f t="shared" si="5"/>
        <v/>
      </c>
      <c r="U34" s="99"/>
      <c r="V34" s="98"/>
    </row>
    <row r="35" spans="1:22" s="96" customFormat="1" hidden="1" x14ac:dyDescent="0.2">
      <c r="A35" s="99"/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7"/>
      <c r="G35" s="99"/>
      <c r="H35" s="99"/>
      <c r="I35" s="118"/>
      <c r="J35" s="110" t="str">
        <f>IF(F35="","",VLOOKUP(F35,DATOS!$A$2:$D$42,4,0))</f>
        <v/>
      </c>
      <c r="K35" s="78"/>
      <c r="L35" s="79"/>
      <c r="M35" s="111" t="str">
        <f t="shared" si="2"/>
        <v/>
      </c>
      <c r="N35" s="99"/>
      <c r="O35" s="80"/>
      <c r="P35" s="112" t="str">
        <f t="shared" si="3"/>
        <v/>
      </c>
      <c r="Q35" s="109" t="str">
        <f t="shared" si="4"/>
        <v/>
      </c>
      <c r="R35" s="113" t="str">
        <f t="shared" si="6"/>
        <v/>
      </c>
      <c r="S35" s="109" t="str">
        <f t="shared" si="7"/>
        <v/>
      </c>
      <c r="T35" s="113" t="str">
        <f t="shared" si="5"/>
        <v/>
      </c>
      <c r="U35" s="99"/>
      <c r="V35" s="98"/>
    </row>
    <row r="36" spans="1:22" s="96" customFormat="1" hidden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7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0"/>
      <c r="P36" s="112" t="str">
        <f t="shared" si="3"/>
        <v/>
      </c>
      <c r="Q36" s="109" t="str">
        <f t="shared" si="4"/>
        <v/>
      </c>
      <c r="R36" s="113" t="str">
        <f t="shared" si="6"/>
        <v/>
      </c>
      <c r="S36" s="109" t="str">
        <f t="shared" si="7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7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0"/>
      <c r="P37" s="112" t="str">
        <f t="shared" si="3"/>
        <v/>
      </c>
      <c r="Q37" s="109" t="str">
        <f t="shared" si="4"/>
        <v/>
      </c>
      <c r="R37" s="113" t="str">
        <f t="shared" si="6"/>
        <v/>
      </c>
      <c r="S37" s="109" t="str">
        <f t="shared" si="7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7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0"/>
      <c r="P38" s="112" t="str">
        <f t="shared" si="3"/>
        <v/>
      </c>
      <c r="Q38" s="109" t="str">
        <f t="shared" si="4"/>
        <v/>
      </c>
      <c r="R38" s="113" t="str">
        <f t="shared" si="6"/>
        <v/>
      </c>
      <c r="S38" s="109" t="str">
        <f t="shared" si="7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7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0"/>
      <c r="P39" s="112" t="str">
        <f t="shared" si="3"/>
        <v/>
      </c>
      <c r="Q39" s="109" t="str">
        <f t="shared" si="4"/>
        <v/>
      </c>
      <c r="R39" s="113" t="str">
        <f t="shared" si="6"/>
        <v/>
      </c>
      <c r="S39" s="109" t="str">
        <f t="shared" si="7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7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0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7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7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7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7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7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7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7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7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7"/>
        <v/>
      </c>
      <c r="T48" s="113" t="str">
        <f t="shared" si="5"/>
        <v/>
      </c>
      <c r="U48" s="99"/>
      <c r="V48" s="98"/>
    </row>
    <row r="49" spans="1:22" s="96" customFormat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7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2511.25</v>
      </c>
      <c r="L50" s="102">
        <f>AVERAGE(L10:L49)</f>
        <v>8.0416666666666661</v>
      </c>
      <c r="M50" s="103">
        <f>AVERAGE(M10:M49)</f>
        <v>19.469583333333329</v>
      </c>
      <c r="N50" s="100"/>
      <c r="O50" s="100"/>
      <c r="P50" s="104">
        <f>SUM(P10:P49)</f>
        <v>51990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A12" zoomScale="85" workbookViewId="0">
      <selection activeCell="F28" sqref="F28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127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29"/>
    </row>
    <row r="9" spans="1:28" s="82" customFormat="1" ht="28.5" customHeight="1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3.0798616666666669</v>
      </c>
      <c r="D10" s="109">
        <f>IF(F10="","",VLOOKUP(F10,DATOS!$A$2:$D$42,3,0))</f>
        <v>6.25E-2</v>
      </c>
      <c r="E10" s="109">
        <f t="shared" ref="E10:E49" si="1">IF(OR(J10="",Q10=""),"",Q10-J10+1)</f>
        <v>2.1423616666666669</v>
      </c>
      <c r="F10" s="97" t="s">
        <v>38</v>
      </c>
      <c r="G10" s="97">
        <v>2</v>
      </c>
      <c r="H10" s="97" t="s">
        <v>112</v>
      </c>
      <c r="I10" s="118">
        <v>43</v>
      </c>
      <c r="J10" s="110">
        <v>0.125</v>
      </c>
      <c r="K10" s="78">
        <v>3000</v>
      </c>
      <c r="L10" s="79">
        <v>7</v>
      </c>
      <c r="M10" s="111">
        <f t="shared" ref="M10:M49" si="2">IF(OR(K10="",L10=""),"",(K10*L10)/1000)</f>
        <v>21</v>
      </c>
      <c r="N10" s="97"/>
      <c r="O10" s="80">
        <v>288</v>
      </c>
      <c r="P10" s="112">
        <f t="shared" ref="P10:P49" si="3">IF(OR(L10=0,O10=0),"",L10*O10)</f>
        <v>2016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1.6799999999999999E-2</v>
      </c>
      <c r="T10" s="109">
        <f t="shared" ref="T10:T49" si="5">IF(OR(R10="",S10=""),"",R10+S10)</f>
        <v>0.30846666666666667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3.0966616666666669</v>
      </c>
      <c r="D11" s="109">
        <f>IF(F11="","",VLOOKUP(F11,DATOS!$A$2:$D$42,3,0))</f>
        <v>6.25E-2</v>
      </c>
      <c r="E11" s="109">
        <f t="shared" si="1"/>
        <v>2.1591616666666669</v>
      </c>
      <c r="F11" s="97" t="s">
        <v>38</v>
      </c>
      <c r="G11" s="97">
        <v>2</v>
      </c>
      <c r="H11" s="97" t="s">
        <v>112</v>
      </c>
      <c r="I11" s="118">
        <v>43</v>
      </c>
      <c r="J11" s="110">
        <v>0.125</v>
      </c>
      <c r="K11" s="78">
        <v>3000</v>
      </c>
      <c r="L11" s="79">
        <v>7</v>
      </c>
      <c r="M11" s="111">
        <f t="shared" ref="M11:M16" si="6">IF(OR(K11="",L11=""),"",(K11*L11)/1000)</f>
        <v>21</v>
      </c>
      <c r="N11" s="97"/>
      <c r="O11" s="80">
        <v>288</v>
      </c>
      <c r="P11" s="112">
        <f t="shared" si="3"/>
        <v>2016</v>
      </c>
      <c r="Q11" s="109">
        <f t="shared" si="4"/>
        <v>1.2841616666666666</v>
      </c>
      <c r="R11" s="113">
        <f t="shared" ref="R11:R49" si="7">IF(T10="","",T10)</f>
        <v>0.30846666666666667</v>
      </c>
      <c r="S11" s="122">
        <v>1.6799999999999999E-2</v>
      </c>
      <c r="T11" s="113">
        <f t="shared" si="5"/>
        <v>0.32526666666666665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3.1134616666666668</v>
      </c>
      <c r="D12" s="109">
        <f>IF(F12="","",VLOOKUP(F12,DATOS!$A$2:$D$42,3,0))</f>
        <v>6.25E-2</v>
      </c>
      <c r="E12" s="109">
        <f t="shared" si="1"/>
        <v>2.1759616666666668</v>
      </c>
      <c r="F12" s="97" t="s">
        <v>38</v>
      </c>
      <c r="G12" s="97">
        <v>2</v>
      </c>
      <c r="H12" s="97" t="s">
        <v>112</v>
      </c>
      <c r="I12" s="118">
        <v>43</v>
      </c>
      <c r="J12" s="110">
        <v>0.125</v>
      </c>
      <c r="K12" s="78">
        <v>3000</v>
      </c>
      <c r="L12" s="79">
        <v>6</v>
      </c>
      <c r="M12" s="111">
        <f t="shared" si="6"/>
        <v>18</v>
      </c>
      <c r="N12" s="97"/>
      <c r="O12" s="80">
        <v>288</v>
      </c>
      <c r="P12" s="112">
        <f t="shared" si="3"/>
        <v>1728</v>
      </c>
      <c r="Q12" s="109">
        <f t="shared" si="4"/>
        <v>1.3009616666666666</v>
      </c>
      <c r="R12" s="113">
        <f t="shared" si="7"/>
        <v>0.32526666666666665</v>
      </c>
      <c r="S12" s="122">
        <v>1.4400000000000001E-2</v>
      </c>
      <c r="T12" s="113">
        <f t="shared" si="5"/>
        <v>0.33966666666666667</v>
      </c>
      <c r="U12" s="99"/>
      <c r="V12" s="98"/>
    </row>
    <row r="13" spans="1:28" s="96" customFormat="1" x14ac:dyDescent="0.2">
      <c r="A13" s="99">
        <v>4</v>
      </c>
      <c r="B13" s="99" t="s">
        <v>117</v>
      </c>
      <c r="C13" s="109">
        <f t="shared" si="0"/>
        <v>3.1278616666666665</v>
      </c>
      <c r="D13" s="109">
        <f>IF(F13="","",VLOOKUP(F13,DATOS!$A$2:$D$42,3,0))</f>
        <v>6.25E-2</v>
      </c>
      <c r="E13" s="109">
        <f t="shared" si="1"/>
        <v>2.1903616666666665</v>
      </c>
      <c r="F13" s="97" t="s">
        <v>38</v>
      </c>
      <c r="G13" s="97">
        <v>2</v>
      </c>
      <c r="H13" s="97" t="s">
        <v>112</v>
      </c>
      <c r="I13" s="118">
        <v>43</v>
      </c>
      <c r="J13" s="110">
        <v>0.125</v>
      </c>
      <c r="K13" s="78">
        <v>3000</v>
      </c>
      <c r="L13" s="79">
        <v>6</v>
      </c>
      <c r="M13" s="111">
        <f t="shared" si="6"/>
        <v>18</v>
      </c>
      <c r="N13" s="97"/>
      <c r="O13" s="80">
        <v>288</v>
      </c>
      <c r="P13" s="112">
        <f t="shared" si="3"/>
        <v>1728</v>
      </c>
      <c r="Q13" s="109">
        <f t="shared" si="4"/>
        <v>1.3153616666666665</v>
      </c>
      <c r="R13" s="113">
        <f t="shared" si="7"/>
        <v>0.33966666666666667</v>
      </c>
      <c r="S13" s="122">
        <v>1.4400000000000001E-2</v>
      </c>
      <c r="T13" s="113">
        <f t="shared" si="5"/>
        <v>0.3540666666666667</v>
      </c>
      <c r="U13" s="99"/>
      <c r="V13" s="98"/>
    </row>
    <row r="14" spans="1:28" s="96" customFormat="1" x14ac:dyDescent="0.2">
      <c r="A14" s="99">
        <v>5</v>
      </c>
      <c r="B14" s="99" t="s">
        <v>117</v>
      </c>
      <c r="C14" s="109">
        <f t="shared" si="0"/>
        <v>3.1422616666666667</v>
      </c>
      <c r="D14" s="109">
        <f>IF(F14="","",VLOOKUP(F14,DATOS!$A$2:$D$42,3,0))</f>
        <v>6.25E-2</v>
      </c>
      <c r="E14" s="109">
        <f t="shared" si="1"/>
        <v>2.2047616666666667</v>
      </c>
      <c r="F14" s="97" t="s">
        <v>38</v>
      </c>
      <c r="G14" s="97">
        <v>2</v>
      </c>
      <c r="H14" s="97" t="s">
        <v>112</v>
      </c>
      <c r="I14" s="118">
        <v>43</v>
      </c>
      <c r="J14" s="110">
        <v>0.125</v>
      </c>
      <c r="K14" s="78">
        <v>3000</v>
      </c>
      <c r="L14" s="79">
        <v>6</v>
      </c>
      <c r="M14" s="111">
        <f t="shared" si="6"/>
        <v>18</v>
      </c>
      <c r="N14" s="97"/>
      <c r="O14" s="80">
        <v>288</v>
      </c>
      <c r="P14" s="112">
        <f t="shared" si="3"/>
        <v>1728</v>
      </c>
      <c r="Q14" s="109">
        <f t="shared" si="4"/>
        <v>1.3297616666666667</v>
      </c>
      <c r="R14" s="113">
        <f t="shared" si="7"/>
        <v>0.3540666666666667</v>
      </c>
      <c r="S14" s="122">
        <v>1.4400000000000001E-2</v>
      </c>
      <c r="T14" s="113">
        <f t="shared" si="5"/>
        <v>0.36846666666666672</v>
      </c>
      <c r="U14" s="99"/>
      <c r="V14" s="98"/>
    </row>
    <row r="15" spans="1:28" s="96" customFormat="1" x14ac:dyDescent="0.2">
      <c r="A15" s="99">
        <v>6</v>
      </c>
      <c r="B15" s="99" t="s">
        <v>117</v>
      </c>
      <c r="C15" s="109">
        <f t="shared" si="0"/>
        <v>3.1566616666666665</v>
      </c>
      <c r="D15" s="109">
        <f>IF(F15="","",VLOOKUP(F15,DATOS!$A$2:$D$42,3,0))</f>
        <v>6.25E-2</v>
      </c>
      <c r="E15" s="109">
        <f t="shared" si="1"/>
        <v>2.2191616666666665</v>
      </c>
      <c r="F15" s="97" t="s">
        <v>38</v>
      </c>
      <c r="G15" s="97">
        <v>2</v>
      </c>
      <c r="H15" s="97" t="s">
        <v>112</v>
      </c>
      <c r="I15" s="118">
        <v>43</v>
      </c>
      <c r="J15" s="110">
        <v>0.125</v>
      </c>
      <c r="K15" s="78">
        <v>3000</v>
      </c>
      <c r="L15" s="79">
        <v>6</v>
      </c>
      <c r="M15" s="111">
        <f t="shared" si="6"/>
        <v>18</v>
      </c>
      <c r="N15" s="97"/>
      <c r="O15" s="80">
        <v>288</v>
      </c>
      <c r="P15" s="112">
        <f t="shared" si="3"/>
        <v>1728</v>
      </c>
      <c r="Q15" s="109">
        <f t="shared" si="4"/>
        <v>1.3441616666666667</v>
      </c>
      <c r="R15" s="113">
        <f t="shared" si="7"/>
        <v>0.36846666666666672</v>
      </c>
      <c r="S15" s="122">
        <v>1.4400000000000001E-2</v>
      </c>
      <c r="T15" s="113">
        <f t="shared" si="5"/>
        <v>0.38286666666666674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3.2055561111111111</v>
      </c>
      <c r="D16" s="109">
        <f>IF(F16="","",VLOOKUP(F16,DATOS!$A$2:$D$42,3,0))</f>
        <v>6.25E-2</v>
      </c>
      <c r="E16" s="109">
        <f t="shared" si="1"/>
        <v>2.2680561111111111</v>
      </c>
      <c r="F16" s="97" t="s">
        <v>12</v>
      </c>
      <c r="G16" s="97">
        <v>5</v>
      </c>
      <c r="H16" s="97" t="s">
        <v>113</v>
      </c>
      <c r="I16" s="118">
        <v>35</v>
      </c>
      <c r="J16" s="110">
        <v>0.10416666666666667</v>
      </c>
      <c r="K16" s="78">
        <v>1860</v>
      </c>
      <c r="L16" s="79">
        <v>11</v>
      </c>
      <c r="M16" s="111">
        <f t="shared" si="6"/>
        <v>20.46</v>
      </c>
      <c r="N16" s="97"/>
      <c r="O16" s="80">
        <v>288</v>
      </c>
      <c r="P16" s="112">
        <f t="shared" si="3"/>
        <v>3168</v>
      </c>
      <c r="Q16" s="109">
        <f t="shared" si="4"/>
        <v>1.3722227777777778</v>
      </c>
      <c r="R16" s="123">
        <v>0.39652777777777781</v>
      </c>
      <c r="S16" s="109">
        <f t="shared" ref="S16:S49" si="8">IF(OR($C$5="",P16=""),"",(P16/$C$5)/24)</f>
        <v>1.6500000000000001E-2</v>
      </c>
      <c r="T16" s="113">
        <f t="shared" si="5"/>
        <v>0.41302777777777783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3.2428894444444447</v>
      </c>
      <c r="D17" s="109">
        <f>IF(F17="","",VLOOKUP(F17,DATOS!$A$2:$D$42,3,0))</f>
        <v>6.25E-2</v>
      </c>
      <c r="E17" s="109">
        <f t="shared" si="1"/>
        <v>2.3053894444444447</v>
      </c>
      <c r="F17" s="97" t="s">
        <v>12</v>
      </c>
      <c r="G17" s="97">
        <v>5</v>
      </c>
      <c r="H17" s="97" t="s">
        <v>113</v>
      </c>
      <c r="I17" s="118">
        <v>35</v>
      </c>
      <c r="J17" s="110">
        <f>IF(F17="","",VLOOKUP(F17,DATOS!$A$2:$D$42,4,0))</f>
        <v>8.3333333333333329E-2</v>
      </c>
      <c r="K17" s="78">
        <v>1860</v>
      </c>
      <c r="L17" s="79">
        <v>10</v>
      </c>
      <c r="M17" s="111">
        <f t="shared" ref="M17:M24" si="9">IF(OR(K17="",L17=""),"",(K17*L17)/1000)</f>
        <v>18.600000000000001</v>
      </c>
      <c r="N17" s="97"/>
      <c r="O17" s="80">
        <v>288</v>
      </c>
      <c r="P17" s="112">
        <f t="shared" si="3"/>
        <v>2880</v>
      </c>
      <c r="Q17" s="109">
        <f t="shared" si="4"/>
        <v>1.3887227777777778</v>
      </c>
      <c r="R17" s="113">
        <f t="shared" si="7"/>
        <v>0.41302777777777783</v>
      </c>
      <c r="S17" s="109">
        <f t="shared" si="8"/>
        <v>1.4999999999999999E-2</v>
      </c>
      <c r="T17" s="113">
        <f t="shared" si="5"/>
        <v>0.42802777777777784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3.2578894444444444</v>
      </c>
      <c r="D18" s="109">
        <f>IF(F18="","",VLOOKUP(F18,DATOS!$A$2:$D$42,3,0))</f>
        <v>6.25E-2</v>
      </c>
      <c r="E18" s="109">
        <f t="shared" si="1"/>
        <v>2.3203894444444444</v>
      </c>
      <c r="F18" s="97" t="s">
        <v>12</v>
      </c>
      <c r="G18" s="97">
        <v>5</v>
      </c>
      <c r="H18" s="97" t="s">
        <v>113</v>
      </c>
      <c r="I18" s="118">
        <v>35</v>
      </c>
      <c r="J18" s="110">
        <f>IF(F18="","",VLOOKUP(F18,DATOS!$A$2:$D$42,4,0))</f>
        <v>8.3333333333333329E-2</v>
      </c>
      <c r="K18" s="78">
        <v>1860</v>
      </c>
      <c r="L18" s="79">
        <v>10</v>
      </c>
      <c r="M18" s="111">
        <f t="shared" si="9"/>
        <v>18.600000000000001</v>
      </c>
      <c r="N18" s="97"/>
      <c r="O18" s="80">
        <v>288</v>
      </c>
      <c r="P18" s="112">
        <f t="shared" si="3"/>
        <v>2880</v>
      </c>
      <c r="Q18" s="109">
        <f t="shared" si="4"/>
        <v>1.4037227777777779</v>
      </c>
      <c r="R18" s="113">
        <f t="shared" si="7"/>
        <v>0.42802777777777784</v>
      </c>
      <c r="S18" s="109">
        <f t="shared" si="8"/>
        <v>1.4999999999999999E-2</v>
      </c>
      <c r="T18" s="113">
        <f t="shared" si="5"/>
        <v>0.44302777777777785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3.2728894444444445</v>
      </c>
      <c r="D19" s="109">
        <f>IF(F19="","",VLOOKUP(F19,DATOS!$A$2:$D$42,3,0))</f>
        <v>6.25E-2</v>
      </c>
      <c r="E19" s="109">
        <f t="shared" si="1"/>
        <v>2.3353894444444445</v>
      </c>
      <c r="F19" s="97" t="s">
        <v>12</v>
      </c>
      <c r="G19" s="97">
        <v>5</v>
      </c>
      <c r="H19" s="97" t="s">
        <v>113</v>
      </c>
      <c r="I19" s="118">
        <v>35</v>
      </c>
      <c r="J19" s="110">
        <f>IF(F19="","",VLOOKUP(F19,DATOS!$A$2:$D$42,4,0))</f>
        <v>8.3333333333333329E-2</v>
      </c>
      <c r="K19" s="78">
        <v>1860</v>
      </c>
      <c r="L19" s="79">
        <v>10</v>
      </c>
      <c r="M19" s="111">
        <f t="shared" si="9"/>
        <v>18.600000000000001</v>
      </c>
      <c r="N19" s="97"/>
      <c r="O19" s="80">
        <v>288</v>
      </c>
      <c r="P19" s="112">
        <f t="shared" si="3"/>
        <v>2880</v>
      </c>
      <c r="Q19" s="109">
        <f t="shared" si="4"/>
        <v>1.4187227777777778</v>
      </c>
      <c r="R19" s="113">
        <f t="shared" si="7"/>
        <v>0.44302777777777785</v>
      </c>
      <c r="S19" s="109">
        <f t="shared" si="8"/>
        <v>1.4999999999999999E-2</v>
      </c>
      <c r="T19" s="113">
        <f t="shared" si="5"/>
        <v>0.45802777777777787</v>
      </c>
      <c r="U19" s="99"/>
      <c r="V19" s="98"/>
    </row>
    <row r="20" spans="1:22" s="96" customFormat="1" x14ac:dyDescent="0.2">
      <c r="A20" s="99">
        <v>11</v>
      </c>
      <c r="B20" s="99"/>
      <c r="C20" s="109">
        <f t="shared" si="0"/>
        <v>3.2878894444444446</v>
      </c>
      <c r="D20" s="109">
        <f>IF(F20="","",VLOOKUP(F20,DATOS!$A$2:$D$42,3,0))</f>
        <v>6.25E-2</v>
      </c>
      <c r="E20" s="109">
        <f t="shared" si="1"/>
        <v>2.3503894444444446</v>
      </c>
      <c r="F20" s="97" t="s">
        <v>12</v>
      </c>
      <c r="G20" s="97">
        <v>5</v>
      </c>
      <c r="H20" s="97" t="s">
        <v>113</v>
      </c>
      <c r="I20" s="118">
        <v>35</v>
      </c>
      <c r="J20" s="110">
        <f>IF(F20="","",VLOOKUP(F20,DATOS!$A$2:$D$42,4,0))</f>
        <v>8.3333333333333329E-2</v>
      </c>
      <c r="K20" s="78">
        <v>1860</v>
      </c>
      <c r="L20" s="79">
        <v>10</v>
      </c>
      <c r="M20" s="111">
        <f t="shared" si="9"/>
        <v>18.600000000000001</v>
      </c>
      <c r="N20" s="97"/>
      <c r="O20" s="80">
        <v>288</v>
      </c>
      <c r="P20" s="112">
        <f t="shared" si="3"/>
        <v>2880</v>
      </c>
      <c r="Q20" s="109">
        <f t="shared" si="4"/>
        <v>1.4337227777777779</v>
      </c>
      <c r="R20" s="113">
        <f t="shared" si="7"/>
        <v>0.45802777777777787</v>
      </c>
      <c r="S20" s="109">
        <f t="shared" si="8"/>
        <v>1.4999999999999999E-2</v>
      </c>
      <c r="T20" s="113">
        <f t="shared" si="5"/>
        <v>0.47302777777777788</v>
      </c>
      <c r="U20" s="99"/>
      <c r="V20" s="98"/>
    </row>
    <row r="21" spans="1:22" s="96" customFormat="1" x14ac:dyDescent="0.2">
      <c r="A21" s="99">
        <v>12</v>
      </c>
      <c r="B21" s="99"/>
      <c r="C21" s="109">
        <f t="shared" si="0"/>
        <v>3.3028894444444443</v>
      </c>
      <c r="D21" s="109">
        <f>IF(F21="","",VLOOKUP(F21,DATOS!$A$2:$D$42,3,0))</f>
        <v>6.25E-2</v>
      </c>
      <c r="E21" s="109">
        <f t="shared" si="1"/>
        <v>2.3653894444444443</v>
      </c>
      <c r="F21" s="97" t="s">
        <v>12</v>
      </c>
      <c r="G21" s="97">
        <v>5</v>
      </c>
      <c r="H21" s="97" t="s">
        <v>113</v>
      </c>
      <c r="I21" s="118">
        <v>35</v>
      </c>
      <c r="J21" s="110">
        <f>IF(F21="","",VLOOKUP(F21,DATOS!$A$2:$D$42,4,0))</f>
        <v>8.3333333333333329E-2</v>
      </c>
      <c r="K21" s="78">
        <v>1860</v>
      </c>
      <c r="L21" s="79">
        <v>10</v>
      </c>
      <c r="M21" s="111">
        <f t="shared" si="9"/>
        <v>18.600000000000001</v>
      </c>
      <c r="N21" s="97"/>
      <c r="O21" s="80">
        <v>288</v>
      </c>
      <c r="P21" s="112">
        <f t="shared" si="3"/>
        <v>2880</v>
      </c>
      <c r="Q21" s="109">
        <f t="shared" si="4"/>
        <v>1.4487227777777778</v>
      </c>
      <c r="R21" s="113">
        <f t="shared" si="7"/>
        <v>0.47302777777777788</v>
      </c>
      <c r="S21" s="109">
        <f t="shared" si="8"/>
        <v>1.4999999999999999E-2</v>
      </c>
      <c r="T21" s="113">
        <f t="shared" si="5"/>
        <v>0.48802777777777789</v>
      </c>
      <c r="U21" s="99"/>
      <c r="V21" s="98"/>
    </row>
    <row r="22" spans="1:22" s="96" customFormat="1" x14ac:dyDescent="0.2">
      <c r="A22" s="99">
        <v>13</v>
      </c>
      <c r="B22" s="99"/>
      <c r="C22" s="109">
        <f t="shared" si="0"/>
        <v>3.3178894444444449</v>
      </c>
      <c r="D22" s="109">
        <f>IF(F22="","",VLOOKUP(F22,DATOS!$A$2:$D$42,3,0))</f>
        <v>6.25E-2</v>
      </c>
      <c r="E22" s="109">
        <f t="shared" si="1"/>
        <v>2.3803894444444449</v>
      </c>
      <c r="F22" s="97" t="s">
        <v>12</v>
      </c>
      <c r="G22" s="97">
        <v>5</v>
      </c>
      <c r="H22" s="97" t="s">
        <v>113</v>
      </c>
      <c r="I22" s="118">
        <v>35</v>
      </c>
      <c r="J22" s="110">
        <f>IF(F22="","",VLOOKUP(F22,DATOS!$A$2:$D$42,4,0))</f>
        <v>8.3333333333333329E-2</v>
      </c>
      <c r="K22" s="78">
        <v>1860</v>
      </c>
      <c r="L22" s="79">
        <v>10</v>
      </c>
      <c r="M22" s="111">
        <f t="shared" si="9"/>
        <v>18.600000000000001</v>
      </c>
      <c r="N22" s="97"/>
      <c r="O22" s="80">
        <v>288</v>
      </c>
      <c r="P22" s="112">
        <f t="shared" si="3"/>
        <v>2880</v>
      </c>
      <c r="Q22" s="109">
        <f t="shared" si="4"/>
        <v>1.4637227777777779</v>
      </c>
      <c r="R22" s="113">
        <f t="shared" si="7"/>
        <v>0.48802777777777789</v>
      </c>
      <c r="S22" s="109">
        <f t="shared" si="8"/>
        <v>1.4999999999999999E-2</v>
      </c>
      <c r="T22" s="113">
        <f t="shared" si="5"/>
        <v>0.50302777777777785</v>
      </c>
      <c r="U22" s="99"/>
      <c r="V22" s="98"/>
    </row>
    <row r="23" spans="1:22" s="96" customFormat="1" x14ac:dyDescent="0.2">
      <c r="A23" s="99">
        <v>14</v>
      </c>
      <c r="B23" s="99"/>
      <c r="C23" s="109">
        <f t="shared" si="0"/>
        <v>3.3328894444444446</v>
      </c>
      <c r="D23" s="109">
        <f>IF(F23="","",VLOOKUP(F23,DATOS!$A$2:$D$42,3,0))</f>
        <v>6.25E-2</v>
      </c>
      <c r="E23" s="109">
        <f t="shared" si="1"/>
        <v>2.3953894444444446</v>
      </c>
      <c r="F23" s="97" t="s">
        <v>12</v>
      </c>
      <c r="G23" s="97">
        <v>5</v>
      </c>
      <c r="H23" s="97" t="s">
        <v>113</v>
      </c>
      <c r="I23" s="118">
        <v>35</v>
      </c>
      <c r="J23" s="110">
        <f>IF(F23="","",VLOOKUP(F23,DATOS!$A$2:$D$42,4,0))</f>
        <v>8.3333333333333329E-2</v>
      </c>
      <c r="K23" s="78">
        <v>1860</v>
      </c>
      <c r="L23" s="79">
        <v>10</v>
      </c>
      <c r="M23" s="111">
        <f t="shared" si="9"/>
        <v>18.600000000000001</v>
      </c>
      <c r="N23" s="97"/>
      <c r="O23" s="80">
        <v>288</v>
      </c>
      <c r="P23" s="112">
        <f t="shared" si="3"/>
        <v>2880</v>
      </c>
      <c r="Q23" s="109">
        <f t="shared" si="4"/>
        <v>1.4787227777777778</v>
      </c>
      <c r="R23" s="113">
        <f t="shared" si="7"/>
        <v>0.50302777777777785</v>
      </c>
      <c r="S23" s="109">
        <f t="shared" si="8"/>
        <v>1.4999999999999999E-2</v>
      </c>
      <c r="T23" s="113">
        <f t="shared" si="5"/>
        <v>0.51802777777777786</v>
      </c>
      <c r="U23" s="99"/>
      <c r="V23" s="98"/>
    </row>
    <row r="24" spans="1:22" s="96" customFormat="1" x14ac:dyDescent="0.2">
      <c r="A24" s="99">
        <v>15</v>
      </c>
      <c r="B24" s="99"/>
      <c r="C24" s="109">
        <f t="shared" si="0"/>
        <v>3.3333338888888888</v>
      </c>
      <c r="D24" s="109">
        <f>IF(F24="","",VLOOKUP(F24,DATOS!$A$2:$D$42,3,0))</f>
        <v>6.25E-2</v>
      </c>
      <c r="E24" s="109">
        <f t="shared" si="1"/>
        <v>2.3958338888888888</v>
      </c>
      <c r="F24" s="97" t="s">
        <v>34</v>
      </c>
      <c r="G24" s="97">
        <v>3</v>
      </c>
      <c r="H24" s="97" t="s">
        <v>112</v>
      </c>
      <c r="I24" s="118">
        <v>43</v>
      </c>
      <c r="J24" s="110" t="str">
        <f>IF(F24="","",VLOOKUP(F24,DATOS!$A$2:$D$42,4,0))</f>
        <v>03:00</v>
      </c>
      <c r="K24" s="78">
        <v>3120</v>
      </c>
      <c r="L24" s="79">
        <v>6</v>
      </c>
      <c r="M24" s="111">
        <f t="shared" si="9"/>
        <v>18.72</v>
      </c>
      <c r="N24" s="97"/>
      <c r="O24" s="80">
        <v>288</v>
      </c>
      <c r="P24" s="112">
        <f t="shared" si="3"/>
        <v>1728</v>
      </c>
      <c r="Q24" s="109">
        <f t="shared" si="4"/>
        <v>1.5208338888888888</v>
      </c>
      <c r="R24" s="123">
        <v>0.54513888888888895</v>
      </c>
      <c r="S24" s="122">
        <v>1.3090909090909091E-2</v>
      </c>
      <c r="T24" s="113">
        <f t="shared" si="5"/>
        <v>0.55822979797979799</v>
      </c>
      <c r="U24" s="99"/>
      <c r="V24" s="98"/>
    </row>
    <row r="25" spans="1:22" s="96" customFormat="1" x14ac:dyDescent="0.2">
      <c r="A25" s="99">
        <v>16</v>
      </c>
      <c r="B25" s="99"/>
      <c r="C25" s="109">
        <f t="shared" si="0"/>
        <v>3.3464247979797981</v>
      </c>
      <c r="D25" s="109">
        <f>IF(F25="","",VLOOKUP(F25,DATOS!$A$2:$D$42,3,0))</f>
        <v>6.25E-2</v>
      </c>
      <c r="E25" s="109">
        <f t="shared" si="1"/>
        <v>2.4089247979797981</v>
      </c>
      <c r="F25" s="97" t="s">
        <v>34</v>
      </c>
      <c r="G25" s="97">
        <v>3</v>
      </c>
      <c r="H25" s="97" t="s">
        <v>112</v>
      </c>
      <c r="I25" s="118">
        <v>43</v>
      </c>
      <c r="J25" s="110" t="str">
        <f>IF(F25="","",VLOOKUP(F25,DATOS!$A$2:$D$42,4,0))</f>
        <v>03:00</v>
      </c>
      <c r="K25" s="78">
        <v>3120</v>
      </c>
      <c r="L25" s="79">
        <v>6</v>
      </c>
      <c r="M25" s="111">
        <f t="shared" ref="M25:M32" si="10">IF(OR(K25="",L25=""),"",(K25*L25)/1000)</f>
        <v>18.72</v>
      </c>
      <c r="N25" s="97"/>
      <c r="O25" s="80">
        <v>288</v>
      </c>
      <c r="P25" s="112">
        <f t="shared" si="3"/>
        <v>1728</v>
      </c>
      <c r="Q25" s="109">
        <f t="shared" si="4"/>
        <v>1.5339247979797981</v>
      </c>
      <c r="R25" s="113">
        <f t="shared" si="7"/>
        <v>0.55822979797979799</v>
      </c>
      <c r="S25" s="122">
        <v>1.3090909090909091E-2</v>
      </c>
      <c r="T25" s="113">
        <f t="shared" si="5"/>
        <v>0.57132070707070703</v>
      </c>
      <c r="U25" s="99"/>
      <c r="V25" s="98"/>
    </row>
    <row r="26" spans="1:22" s="96" customFormat="1" x14ac:dyDescent="0.2">
      <c r="A26" s="99">
        <v>17</v>
      </c>
      <c r="B26" s="99"/>
      <c r="C26" s="109">
        <f t="shared" si="0"/>
        <v>3.3595157070707069</v>
      </c>
      <c r="D26" s="109">
        <f>IF(F26="","",VLOOKUP(F26,DATOS!$A$2:$D$42,3,0))</f>
        <v>6.25E-2</v>
      </c>
      <c r="E26" s="109">
        <f t="shared" si="1"/>
        <v>2.4220157070707069</v>
      </c>
      <c r="F26" s="97" t="s">
        <v>34</v>
      </c>
      <c r="G26" s="97">
        <v>3</v>
      </c>
      <c r="H26" s="97" t="s">
        <v>112</v>
      </c>
      <c r="I26" s="118">
        <v>43</v>
      </c>
      <c r="J26" s="110" t="str">
        <f>IF(F26="","",VLOOKUP(F26,DATOS!$A$2:$D$42,4,0))</f>
        <v>03:00</v>
      </c>
      <c r="K26" s="78">
        <v>3120</v>
      </c>
      <c r="L26" s="79">
        <v>6</v>
      </c>
      <c r="M26" s="111">
        <f t="shared" si="10"/>
        <v>18.72</v>
      </c>
      <c r="N26" s="97"/>
      <c r="O26" s="80">
        <v>288</v>
      </c>
      <c r="P26" s="112">
        <f t="shared" si="3"/>
        <v>1728</v>
      </c>
      <c r="Q26" s="109">
        <f t="shared" si="4"/>
        <v>1.5470157070707069</v>
      </c>
      <c r="R26" s="113">
        <f t="shared" si="7"/>
        <v>0.57132070707070703</v>
      </c>
      <c r="S26" s="122">
        <v>1.3090909090909091E-2</v>
      </c>
      <c r="T26" s="113">
        <f t="shared" si="5"/>
        <v>0.58441161616161608</v>
      </c>
      <c r="U26" s="99"/>
      <c r="V26" s="98"/>
    </row>
    <row r="27" spans="1:22" s="96" customFormat="1" x14ac:dyDescent="0.2">
      <c r="A27" s="99">
        <v>18</v>
      </c>
      <c r="B27" s="99"/>
      <c r="C27" s="109">
        <f t="shared" si="0"/>
        <v>3.3726066161616162</v>
      </c>
      <c r="D27" s="109">
        <f>IF(F27="","",VLOOKUP(F27,DATOS!$A$2:$D$42,3,0))</f>
        <v>6.25E-2</v>
      </c>
      <c r="E27" s="109">
        <f t="shared" si="1"/>
        <v>2.4351066161616162</v>
      </c>
      <c r="F27" s="97" t="s">
        <v>34</v>
      </c>
      <c r="G27" s="97">
        <v>3</v>
      </c>
      <c r="H27" s="97" t="s">
        <v>112</v>
      </c>
      <c r="I27" s="118">
        <v>43</v>
      </c>
      <c r="J27" s="110" t="str">
        <f>IF(F27="","",VLOOKUP(F27,DATOS!$A$2:$D$42,4,0))</f>
        <v>03:00</v>
      </c>
      <c r="K27" s="78">
        <v>3120</v>
      </c>
      <c r="L27" s="79">
        <v>6</v>
      </c>
      <c r="M27" s="111">
        <f t="shared" si="10"/>
        <v>18.72</v>
      </c>
      <c r="N27" s="97"/>
      <c r="O27" s="80">
        <v>288</v>
      </c>
      <c r="P27" s="112">
        <f t="shared" si="3"/>
        <v>1728</v>
      </c>
      <c r="Q27" s="109">
        <f t="shared" si="4"/>
        <v>1.5601066161616162</v>
      </c>
      <c r="R27" s="113">
        <f t="shared" si="7"/>
        <v>0.58441161616161608</v>
      </c>
      <c r="S27" s="122">
        <v>1.3090909090909091E-2</v>
      </c>
      <c r="T27" s="113">
        <f t="shared" si="5"/>
        <v>0.59750252525252512</v>
      </c>
      <c r="U27" s="99"/>
      <c r="V27" s="98"/>
    </row>
    <row r="28" spans="1:22" s="96" customFormat="1" x14ac:dyDescent="0.2">
      <c r="A28" s="99">
        <v>19</v>
      </c>
      <c r="B28" s="99"/>
      <c r="C28" s="109">
        <f t="shared" si="0"/>
        <v>3.385697525252525</v>
      </c>
      <c r="D28" s="109">
        <f>IF(F28="","",VLOOKUP(F28,DATOS!$A$2:$D$42,3,0))</f>
        <v>6.25E-2</v>
      </c>
      <c r="E28" s="109">
        <f t="shared" si="1"/>
        <v>2.448197525252525</v>
      </c>
      <c r="F28" s="97" t="s">
        <v>34</v>
      </c>
      <c r="G28" s="97">
        <v>3</v>
      </c>
      <c r="H28" s="97" t="s">
        <v>112</v>
      </c>
      <c r="I28" s="118">
        <v>43</v>
      </c>
      <c r="J28" s="110" t="str">
        <f>IF(F28="","",VLOOKUP(F28,DATOS!$A$2:$D$42,4,0))</f>
        <v>03:00</v>
      </c>
      <c r="K28" s="78">
        <v>3120</v>
      </c>
      <c r="L28" s="79">
        <v>6</v>
      </c>
      <c r="M28" s="111">
        <f t="shared" si="10"/>
        <v>18.72</v>
      </c>
      <c r="N28" s="97"/>
      <c r="O28" s="80">
        <v>288</v>
      </c>
      <c r="P28" s="112">
        <f t="shared" si="3"/>
        <v>1728</v>
      </c>
      <c r="Q28" s="109">
        <f t="shared" si="4"/>
        <v>1.573197525252525</v>
      </c>
      <c r="R28" s="113">
        <f t="shared" si="7"/>
        <v>0.59750252525252512</v>
      </c>
      <c r="S28" s="122">
        <v>1.3090909090909091E-2</v>
      </c>
      <c r="T28" s="113">
        <f t="shared" si="5"/>
        <v>0.61059343434343416</v>
      </c>
      <c r="U28" s="99"/>
      <c r="V28" s="98"/>
    </row>
    <row r="29" spans="1:22" s="96" customFormat="1" x14ac:dyDescent="0.2">
      <c r="A29" s="99">
        <v>20</v>
      </c>
      <c r="B29" s="99"/>
      <c r="C29" s="109">
        <f t="shared" si="0"/>
        <v>3.3987884343434343</v>
      </c>
      <c r="D29" s="109">
        <f>IF(F29="","",VLOOKUP(F29,DATOS!$A$2:$D$42,3,0))</f>
        <v>6.25E-2</v>
      </c>
      <c r="E29" s="109">
        <f t="shared" si="1"/>
        <v>2.4612884343434343</v>
      </c>
      <c r="F29" s="97" t="s">
        <v>34</v>
      </c>
      <c r="G29" s="97">
        <v>3</v>
      </c>
      <c r="H29" s="97" t="s">
        <v>112</v>
      </c>
      <c r="I29" s="118">
        <v>43</v>
      </c>
      <c r="J29" s="110" t="str">
        <f>IF(F29="","",VLOOKUP(F29,DATOS!$A$2:$D$42,4,0))</f>
        <v>03:00</v>
      </c>
      <c r="K29" s="78">
        <v>3120</v>
      </c>
      <c r="L29" s="79">
        <v>6</v>
      </c>
      <c r="M29" s="111">
        <f t="shared" si="10"/>
        <v>18.72</v>
      </c>
      <c r="N29" s="97"/>
      <c r="O29" s="80">
        <v>270</v>
      </c>
      <c r="P29" s="112">
        <f t="shared" si="3"/>
        <v>1620</v>
      </c>
      <c r="Q29" s="109">
        <f t="shared" si="4"/>
        <v>1.5862884343434343</v>
      </c>
      <c r="R29" s="113">
        <f t="shared" si="7"/>
        <v>0.61059343434343416</v>
      </c>
      <c r="S29" s="122">
        <v>1.2272727272727274E-2</v>
      </c>
      <c r="T29" s="113">
        <f t="shared" si="5"/>
        <v>0.62286616161616148</v>
      </c>
      <c r="U29" s="99"/>
      <c r="V29" s="98"/>
    </row>
    <row r="30" spans="1:22" s="96" customFormat="1" x14ac:dyDescent="0.2">
      <c r="A30" s="99">
        <v>21</v>
      </c>
      <c r="B30" s="99"/>
      <c r="C30" s="109">
        <f t="shared" si="0"/>
        <v>3.4110611616161615</v>
      </c>
      <c r="D30" s="109">
        <f>IF(F30="","",VLOOKUP(F30,DATOS!$A$2:$D$42,3,0))</f>
        <v>6.25E-2</v>
      </c>
      <c r="E30" s="109">
        <f t="shared" si="1"/>
        <v>2.4735611616161615</v>
      </c>
      <c r="F30" s="97" t="s">
        <v>34</v>
      </c>
      <c r="G30" s="97">
        <v>3</v>
      </c>
      <c r="H30" s="97" t="s">
        <v>112</v>
      </c>
      <c r="I30" s="118">
        <v>43</v>
      </c>
      <c r="J30" s="110" t="str">
        <f>IF(F30="","",VLOOKUP(F30,DATOS!$A$2:$D$42,4,0))</f>
        <v>03:00</v>
      </c>
      <c r="K30" s="78">
        <v>3120</v>
      </c>
      <c r="L30" s="79">
        <v>6</v>
      </c>
      <c r="M30" s="111">
        <f t="shared" si="10"/>
        <v>18.72</v>
      </c>
      <c r="N30" s="97"/>
      <c r="O30" s="80">
        <v>270</v>
      </c>
      <c r="P30" s="112">
        <f t="shared" si="3"/>
        <v>1620</v>
      </c>
      <c r="Q30" s="109">
        <f t="shared" si="4"/>
        <v>1.5985611616161615</v>
      </c>
      <c r="R30" s="113">
        <f t="shared" si="7"/>
        <v>0.62286616161616148</v>
      </c>
      <c r="S30" s="122">
        <v>1.2272727272727274E-2</v>
      </c>
      <c r="T30" s="113">
        <f t="shared" si="5"/>
        <v>0.63513888888888881</v>
      </c>
      <c r="U30" s="99"/>
      <c r="V30" s="98"/>
    </row>
    <row r="31" spans="1:22" s="96" customFormat="1" x14ac:dyDescent="0.2">
      <c r="A31" s="99">
        <v>22</v>
      </c>
      <c r="B31" s="99"/>
      <c r="C31" s="109">
        <f t="shared" si="0"/>
        <v>3.4233338888888887</v>
      </c>
      <c r="D31" s="109">
        <f>IF(F31="","",VLOOKUP(F31,DATOS!$A$2:$D$42,3,0))</f>
        <v>6.25E-2</v>
      </c>
      <c r="E31" s="109">
        <f t="shared" si="1"/>
        <v>2.4858338888888887</v>
      </c>
      <c r="F31" s="97" t="s">
        <v>34</v>
      </c>
      <c r="G31" s="97">
        <v>3</v>
      </c>
      <c r="H31" s="97" t="s">
        <v>112</v>
      </c>
      <c r="I31" s="118">
        <v>43</v>
      </c>
      <c r="J31" s="110" t="str">
        <f>IF(F31="","",VLOOKUP(F31,DATOS!$A$2:$D$42,4,0))</f>
        <v>03:00</v>
      </c>
      <c r="K31" s="78">
        <v>3120</v>
      </c>
      <c r="L31" s="79">
        <v>6</v>
      </c>
      <c r="M31" s="111">
        <f t="shared" si="10"/>
        <v>18.72</v>
      </c>
      <c r="N31" s="97"/>
      <c r="O31" s="80">
        <v>270</v>
      </c>
      <c r="P31" s="112">
        <f t="shared" si="3"/>
        <v>1620</v>
      </c>
      <c r="Q31" s="109">
        <f t="shared" si="4"/>
        <v>1.6108338888888887</v>
      </c>
      <c r="R31" s="113">
        <f t="shared" si="7"/>
        <v>0.63513888888888881</v>
      </c>
      <c r="S31" s="122">
        <v>1.2272727272727274E-2</v>
      </c>
      <c r="T31" s="113">
        <f t="shared" si="5"/>
        <v>0.64741161616161613</v>
      </c>
      <c r="U31" s="99"/>
      <c r="V31" s="98"/>
    </row>
    <row r="32" spans="1:22" s="96" customFormat="1" x14ac:dyDescent="0.2">
      <c r="A32" s="99">
        <v>23</v>
      </c>
      <c r="B32" s="99"/>
      <c r="C32" s="109">
        <f t="shared" si="0"/>
        <v>3.4356066161616159</v>
      </c>
      <c r="D32" s="109">
        <f>IF(F32="","",VLOOKUP(F32,DATOS!$A$2:$D$42,3,0))</f>
        <v>6.25E-2</v>
      </c>
      <c r="E32" s="109">
        <f t="shared" si="1"/>
        <v>2.4981066161616159</v>
      </c>
      <c r="F32" s="97" t="s">
        <v>34</v>
      </c>
      <c r="G32" s="97">
        <v>3</v>
      </c>
      <c r="H32" s="97" t="s">
        <v>112</v>
      </c>
      <c r="I32" s="118">
        <v>43</v>
      </c>
      <c r="J32" s="110" t="str">
        <f>IF(F32="","",VLOOKUP(F32,DATOS!$A$2:$D$42,4,0))</f>
        <v>03:00</v>
      </c>
      <c r="K32" s="78">
        <v>3120</v>
      </c>
      <c r="L32" s="79">
        <v>6</v>
      </c>
      <c r="M32" s="111">
        <f t="shared" si="10"/>
        <v>18.72</v>
      </c>
      <c r="N32" s="97"/>
      <c r="O32" s="80">
        <v>270</v>
      </c>
      <c r="P32" s="112">
        <f t="shared" si="3"/>
        <v>1620</v>
      </c>
      <c r="Q32" s="109">
        <f t="shared" si="4"/>
        <v>1.6231066161616161</v>
      </c>
      <c r="R32" s="113">
        <f t="shared" si="7"/>
        <v>0.64741161616161613</v>
      </c>
      <c r="S32" s="122">
        <v>1.2272727272727274E-2</v>
      </c>
      <c r="T32" s="113">
        <f t="shared" si="5"/>
        <v>0.65968434343434346</v>
      </c>
      <c r="U32" s="99"/>
      <c r="V32" s="98"/>
    </row>
    <row r="33" spans="1:22" s="96" customFormat="1" x14ac:dyDescent="0.2">
      <c r="A33" s="99">
        <v>24</v>
      </c>
      <c r="B33" s="99"/>
      <c r="C33" s="109">
        <f t="shared" si="0"/>
        <v>3.4478793434343435</v>
      </c>
      <c r="D33" s="109">
        <f>IF(F33="","",VLOOKUP(F33,DATOS!$A$2:$D$42,3,0))</f>
        <v>6.25E-2</v>
      </c>
      <c r="E33" s="109">
        <f t="shared" si="1"/>
        <v>2.5103793434343435</v>
      </c>
      <c r="F33" s="97" t="s">
        <v>34</v>
      </c>
      <c r="G33" s="97">
        <v>3</v>
      </c>
      <c r="H33" s="97" t="s">
        <v>112</v>
      </c>
      <c r="I33" s="118">
        <v>43</v>
      </c>
      <c r="J33" s="110" t="str">
        <f>IF(F33="","",VLOOKUP(F33,DATOS!$A$2:$D$42,4,0))</f>
        <v>03:00</v>
      </c>
      <c r="K33" s="78">
        <v>3120</v>
      </c>
      <c r="L33" s="79">
        <v>6</v>
      </c>
      <c r="M33" s="111">
        <f t="shared" ref="M33" si="11">IF(OR(K33="",L33=""),"",(K33*L33)/1000)</f>
        <v>18.72</v>
      </c>
      <c r="N33" s="97"/>
      <c r="O33" s="80">
        <v>270</v>
      </c>
      <c r="P33" s="112">
        <f t="shared" si="3"/>
        <v>1620</v>
      </c>
      <c r="Q33" s="109">
        <f t="shared" si="4"/>
        <v>1.6353793434343435</v>
      </c>
      <c r="R33" s="113">
        <f t="shared" si="7"/>
        <v>0.65968434343434346</v>
      </c>
      <c r="S33" s="122">
        <v>1.2272727272727274E-2</v>
      </c>
      <c r="T33" s="113">
        <f t="shared" si="5"/>
        <v>0.67195707070707078</v>
      </c>
      <c r="U33" s="99"/>
      <c r="V33" s="98"/>
    </row>
    <row r="34" spans="1:22" s="96" customFormat="1" x14ac:dyDescent="0.2">
      <c r="A34" s="99">
        <v>25</v>
      </c>
      <c r="B34" s="99"/>
      <c r="C34" s="109">
        <f t="shared" si="0"/>
        <v>3.4809854040404042</v>
      </c>
      <c r="D34" s="109">
        <f>IF(F34="","",VLOOKUP(F34,DATOS!$A$2:$D$42,3,0))</f>
        <v>6.25E-2</v>
      </c>
      <c r="E34" s="109">
        <f t="shared" si="1"/>
        <v>2.5434854040404042</v>
      </c>
      <c r="F34" s="99" t="s">
        <v>37</v>
      </c>
      <c r="G34" s="99">
        <v>2</v>
      </c>
      <c r="H34" s="99" t="s">
        <v>112</v>
      </c>
      <c r="I34" s="118">
        <v>39</v>
      </c>
      <c r="J34" s="110">
        <v>0.10416666666666667</v>
      </c>
      <c r="K34" s="78">
        <v>2400</v>
      </c>
      <c r="L34" s="79">
        <v>9</v>
      </c>
      <c r="M34" s="111">
        <f t="shared" si="2"/>
        <v>21.6</v>
      </c>
      <c r="N34" s="99"/>
      <c r="O34" s="81">
        <v>288</v>
      </c>
      <c r="P34" s="112">
        <f t="shared" si="3"/>
        <v>2592</v>
      </c>
      <c r="Q34" s="109">
        <f t="shared" si="4"/>
        <v>1.6476520707070708</v>
      </c>
      <c r="R34" s="113">
        <f t="shared" si="7"/>
        <v>0.67195707070707078</v>
      </c>
      <c r="S34" s="109">
        <f t="shared" si="8"/>
        <v>1.35E-2</v>
      </c>
      <c r="T34" s="113">
        <f t="shared" si="5"/>
        <v>0.68545707070707074</v>
      </c>
      <c r="U34" s="99"/>
      <c r="V34" s="98"/>
    </row>
    <row r="35" spans="1:22" s="96" customFormat="1" x14ac:dyDescent="0.2">
      <c r="A35" s="99">
        <v>26</v>
      </c>
      <c r="B35" s="99"/>
      <c r="C35" s="109">
        <f t="shared" si="0"/>
        <v>3.4944854040404039</v>
      </c>
      <c r="D35" s="109">
        <f>IF(F35="","",VLOOKUP(F35,DATOS!$A$2:$D$42,3,0))</f>
        <v>6.25E-2</v>
      </c>
      <c r="E35" s="109">
        <f t="shared" si="1"/>
        <v>2.5569854040404039</v>
      </c>
      <c r="F35" s="99" t="s">
        <v>37</v>
      </c>
      <c r="G35" s="99">
        <v>2</v>
      </c>
      <c r="H35" s="99" t="s">
        <v>112</v>
      </c>
      <c r="I35" s="118">
        <v>39</v>
      </c>
      <c r="J35" s="110">
        <v>0.10416666666666667</v>
      </c>
      <c r="K35" s="78">
        <v>2400</v>
      </c>
      <c r="L35" s="79">
        <v>9</v>
      </c>
      <c r="M35" s="111">
        <f t="shared" ref="M35" si="12">IF(OR(K35="",L35=""),"",(K35*L35)/1000)</f>
        <v>21.6</v>
      </c>
      <c r="N35" s="99"/>
      <c r="O35" s="81">
        <v>288</v>
      </c>
      <c r="P35" s="112">
        <f t="shared" si="3"/>
        <v>2592</v>
      </c>
      <c r="Q35" s="109">
        <f t="shared" si="4"/>
        <v>1.6611520707070708</v>
      </c>
      <c r="R35" s="113">
        <f t="shared" si="7"/>
        <v>0.68545707070707074</v>
      </c>
      <c r="S35" s="109">
        <f t="shared" si="8"/>
        <v>1.35E-2</v>
      </c>
      <c r="T35" s="113">
        <f t="shared" si="5"/>
        <v>0.69895707070707069</v>
      </c>
      <c r="U35" s="99"/>
      <c r="V35" s="98"/>
    </row>
    <row r="36" spans="1:22" s="96" customFormat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9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1"/>
      <c r="P36" s="112" t="str">
        <f t="shared" si="3"/>
        <v/>
      </c>
      <c r="Q36" s="109">
        <f t="shared" si="4"/>
        <v>1.6746520707070707</v>
      </c>
      <c r="R36" s="113">
        <f t="shared" si="7"/>
        <v>0.69895707070707069</v>
      </c>
      <c r="S36" s="109" t="str">
        <f t="shared" si="8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9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1"/>
      <c r="P37" s="112" t="str">
        <f t="shared" si="3"/>
        <v/>
      </c>
      <c r="Q37" s="109" t="str">
        <f t="shared" si="4"/>
        <v/>
      </c>
      <c r="R37" s="113" t="str">
        <f t="shared" si="7"/>
        <v/>
      </c>
      <c r="S37" s="109" t="str">
        <f t="shared" si="8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9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1"/>
      <c r="P38" s="112" t="str">
        <f t="shared" si="3"/>
        <v/>
      </c>
      <c r="Q38" s="109" t="str">
        <f t="shared" si="4"/>
        <v/>
      </c>
      <c r="R38" s="113" t="str">
        <f t="shared" si="7"/>
        <v/>
      </c>
      <c r="S38" s="109" t="str">
        <f t="shared" si="8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7"/>
        <v/>
      </c>
      <c r="S39" s="109" t="str">
        <f t="shared" si="8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7"/>
        <v/>
      </c>
      <c r="S40" s="109" t="str">
        <f t="shared" si="8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7"/>
        <v/>
      </c>
      <c r="S41" s="109" t="str">
        <f t="shared" si="8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7"/>
        <v/>
      </c>
      <c r="S42" s="109" t="str">
        <f t="shared" si="8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7"/>
        <v/>
      </c>
      <c r="S43" s="109" t="str">
        <f t="shared" si="8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7"/>
        <v/>
      </c>
      <c r="S44" s="109" t="str">
        <f t="shared" si="8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7"/>
        <v/>
      </c>
      <c r="S45" s="109" t="str">
        <f t="shared" si="8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7"/>
        <v/>
      </c>
      <c r="S46" s="109" t="str">
        <f t="shared" si="8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7"/>
        <v/>
      </c>
      <c r="S47" s="109" t="str">
        <f t="shared" si="8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7"/>
        <v/>
      </c>
      <c r="S48" s="109" t="str">
        <f t="shared" si="8"/>
        <v/>
      </c>
      <c r="T48" s="113" t="str">
        <f t="shared" si="5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7"/>
        <v/>
      </c>
      <c r="S49" s="109" t="str">
        <f t="shared" si="8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2649.2307692307691</v>
      </c>
      <c r="L50" s="102">
        <f>AVERAGE(L10:L49)</f>
        <v>7.5769230769230766</v>
      </c>
      <c r="M50" s="103">
        <f>AVERAGE(M10:M49)</f>
        <v>19.040769230769243</v>
      </c>
      <c r="N50" s="100"/>
      <c r="O50" s="100"/>
      <c r="P50" s="104">
        <f>SUM(P10:P49)</f>
        <v>56196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A13" zoomScale="85" workbookViewId="0">
      <selection activeCell="P16" sqref="P16:P19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127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30"/>
    </row>
    <row r="9" spans="1:28" s="82" customFormat="1" ht="19.5" customHeight="1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3.0798616666666669</v>
      </c>
      <c r="D10" s="109">
        <f>IF(F10="","",VLOOKUP(F10,DATOS!$A$2:$D$42,3,0))</f>
        <v>6.25E-2</v>
      </c>
      <c r="E10" s="109">
        <f t="shared" ref="E10:E49" si="1">IF(OR(J10="",Q10=""),"",Q10-J10+1)</f>
        <v>2.1423616666666669</v>
      </c>
      <c r="F10" s="97" t="s">
        <v>38</v>
      </c>
      <c r="G10" s="97">
        <v>2</v>
      </c>
      <c r="H10" s="97" t="s">
        <v>112</v>
      </c>
      <c r="I10" s="118">
        <v>43</v>
      </c>
      <c r="J10" s="110">
        <v>0.125</v>
      </c>
      <c r="K10" s="78">
        <v>3000</v>
      </c>
      <c r="L10" s="79">
        <v>7</v>
      </c>
      <c r="M10" s="111">
        <f t="shared" ref="M10:M49" si="2">IF(OR(K10="",L10=""),"",(K10*L10)/1000)</f>
        <v>21</v>
      </c>
      <c r="N10" s="97"/>
      <c r="O10" s="80">
        <v>288</v>
      </c>
      <c r="P10" s="112">
        <f t="shared" ref="P10:P49" si="3">IF(OR(L10=0,O10=0),"",L10*O10)</f>
        <v>2016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1.6799999999999999E-2</v>
      </c>
      <c r="T10" s="109">
        <f t="shared" ref="T10:T49" si="5">IF(OR(R10="",S10=""),"",R10+S10)</f>
        <v>0.30846666666666667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3.0966616666666669</v>
      </c>
      <c r="D11" s="109">
        <f>IF(F11="","",VLOOKUP(F11,DATOS!$A$2:$D$42,3,0))</f>
        <v>6.25E-2</v>
      </c>
      <c r="E11" s="109">
        <f t="shared" si="1"/>
        <v>2.1591616666666669</v>
      </c>
      <c r="F11" s="97" t="s">
        <v>38</v>
      </c>
      <c r="G11" s="97">
        <v>2</v>
      </c>
      <c r="H11" s="97" t="s">
        <v>112</v>
      </c>
      <c r="I11" s="118">
        <v>43</v>
      </c>
      <c r="J11" s="110">
        <v>0.125</v>
      </c>
      <c r="K11" s="78">
        <v>3000</v>
      </c>
      <c r="L11" s="79">
        <v>7</v>
      </c>
      <c r="M11" s="111">
        <f t="shared" si="2"/>
        <v>21</v>
      </c>
      <c r="N11" s="97"/>
      <c r="O11" s="80">
        <v>288</v>
      </c>
      <c r="P11" s="112">
        <f t="shared" si="3"/>
        <v>2016</v>
      </c>
      <c r="Q11" s="109">
        <f t="shared" si="4"/>
        <v>1.2841616666666666</v>
      </c>
      <c r="R11" s="113">
        <f t="shared" ref="R11:R49" si="6">IF(T10="","",T10)</f>
        <v>0.30846666666666667</v>
      </c>
      <c r="S11" s="122">
        <v>1.6799999999999999E-2</v>
      </c>
      <c r="T11" s="113">
        <f t="shared" si="5"/>
        <v>0.32526666666666665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3.1134616666666668</v>
      </c>
      <c r="D12" s="109">
        <f>IF(F12="","",VLOOKUP(F12,DATOS!$A$2:$D$42,3,0))</f>
        <v>6.25E-2</v>
      </c>
      <c r="E12" s="109">
        <f t="shared" si="1"/>
        <v>2.1759616666666668</v>
      </c>
      <c r="F12" s="97" t="s">
        <v>38</v>
      </c>
      <c r="G12" s="97">
        <v>2</v>
      </c>
      <c r="H12" s="97" t="s">
        <v>112</v>
      </c>
      <c r="I12" s="118">
        <v>43</v>
      </c>
      <c r="J12" s="110">
        <v>0.125</v>
      </c>
      <c r="K12" s="78">
        <v>3000</v>
      </c>
      <c r="L12" s="79">
        <v>6</v>
      </c>
      <c r="M12" s="111">
        <f t="shared" si="2"/>
        <v>18</v>
      </c>
      <c r="N12" s="97"/>
      <c r="O12" s="80">
        <v>288</v>
      </c>
      <c r="P12" s="112">
        <f t="shared" si="3"/>
        <v>1728</v>
      </c>
      <c r="Q12" s="109">
        <f t="shared" si="4"/>
        <v>1.3009616666666666</v>
      </c>
      <c r="R12" s="113">
        <f t="shared" si="6"/>
        <v>0.32526666666666665</v>
      </c>
      <c r="S12" s="122">
        <v>1.4400000000000001E-2</v>
      </c>
      <c r="T12" s="113">
        <f t="shared" si="5"/>
        <v>0.33966666666666667</v>
      </c>
      <c r="U12" s="99"/>
      <c r="V12" s="98"/>
    </row>
    <row r="13" spans="1:28" s="96" customFormat="1" x14ac:dyDescent="0.2">
      <c r="A13" s="99">
        <v>4</v>
      </c>
      <c r="B13" s="99" t="s">
        <v>117</v>
      </c>
      <c r="C13" s="109">
        <f t="shared" si="0"/>
        <v>3.1278616666666665</v>
      </c>
      <c r="D13" s="109">
        <f>IF(F13="","",VLOOKUP(F13,DATOS!$A$2:$D$42,3,0))</f>
        <v>6.25E-2</v>
      </c>
      <c r="E13" s="109">
        <f t="shared" si="1"/>
        <v>2.1903616666666665</v>
      </c>
      <c r="F13" s="97" t="s">
        <v>38</v>
      </c>
      <c r="G13" s="97">
        <v>2</v>
      </c>
      <c r="H13" s="97" t="s">
        <v>112</v>
      </c>
      <c r="I13" s="118">
        <v>43</v>
      </c>
      <c r="J13" s="110">
        <v>0.125</v>
      </c>
      <c r="K13" s="78">
        <v>3000</v>
      </c>
      <c r="L13" s="79">
        <v>6</v>
      </c>
      <c r="M13" s="111">
        <f t="shared" si="2"/>
        <v>18</v>
      </c>
      <c r="N13" s="97"/>
      <c r="O13" s="80">
        <v>288</v>
      </c>
      <c r="P13" s="112">
        <f t="shared" si="3"/>
        <v>1728</v>
      </c>
      <c r="Q13" s="109">
        <f t="shared" si="4"/>
        <v>1.3153616666666665</v>
      </c>
      <c r="R13" s="113">
        <f t="shared" si="6"/>
        <v>0.33966666666666667</v>
      </c>
      <c r="S13" s="122">
        <v>1.4400000000000001E-2</v>
      </c>
      <c r="T13" s="113">
        <f t="shared" si="5"/>
        <v>0.3540666666666667</v>
      </c>
      <c r="U13" s="99"/>
      <c r="V13" s="98"/>
    </row>
    <row r="14" spans="1:28" s="96" customFormat="1" x14ac:dyDescent="0.2">
      <c r="A14" s="99">
        <v>5</v>
      </c>
      <c r="B14" s="99" t="s">
        <v>117</v>
      </c>
      <c r="C14" s="109">
        <f t="shared" si="0"/>
        <v>3.1422616666666667</v>
      </c>
      <c r="D14" s="109">
        <f>IF(F14="","",VLOOKUP(F14,DATOS!$A$2:$D$42,3,0))</f>
        <v>6.25E-2</v>
      </c>
      <c r="E14" s="109">
        <f t="shared" si="1"/>
        <v>2.2047616666666667</v>
      </c>
      <c r="F14" s="97" t="s">
        <v>38</v>
      </c>
      <c r="G14" s="97">
        <v>2</v>
      </c>
      <c r="H14" s="97" t="s">
        <v>112</v>
      </c>
      <c r="I14" s="118">
        <v>43</v>
      </c>
      <c r="J14" s="110">
        <v>0.125</v>
      </c>
      <c r="K14" s="78">
        <v>3000</v>
      </c>
      <c r="L14" s="79">
        <v>6</v>
      </c>
      <c r="M14" s="111">
        <f t="shared" si="2"/>
        <v>18</v>
      </c>
      <c r="N14" s="97"/>
      <c r="O14" s="80">
        <v>288</v>
      </c>
      <c r="P14" s="112">
        <f t="shared" si="3"/>
        <v>1728</v>
      </c>
      <c r="Q14" s="109">
        <f t="shared" si="4"/>
        <v>1.3297616666666667</v>
      </c>
      <c r="R14" s="113">
        <f t="shared" si="6"/>
        <v>0.3540666666666667</v>
      </c>
      <c r="S14" s="122">
        <v>1.4400000000000001E-2</v>
      </c>
      <c r="T14" s="113">
        <f t="shared" si="5"/>
        <v>0.36846666666666672</v>
      </c>
      <c r="U14" s="99"/>
      <c r="V14" s="98"/>
    </row>
    <row r="15" spans="1:28" s="96" customFormat="1" x14ac:dyDescent="0.2">
      <c r="A15" s="99">
        <v>6</v>
      </c>
      <c r="B15" s="99" t="s">
        <v>117</v>
      </c>
      <c r="C15" s="109">
        <f t="shared" si="0"/>
        <v>3.1566616666666665</v>
      </c>
      <c r="D15" s="109">
        <f>IF(F15="","",VLOOKUP(F15,DATOS!$A$2:$D$42,3,0))</f>
        <v>6.25E-2</v>
      </c>
      <c r="E15" s="109">
        <f t="shared" si="1"/>
        <v>2.2191616666666665</v>
      </c>
      <c r="F15" s="97" t="s">
        <v>38</v>
      </c>
      <c r="G15" s="97">
        <v>2</v>
      </c>
      <c r="H15" s="97" t="s">
        <v>112</v>
      </c>
      <c r="I15" s="118">
        <v>43</v>
      </c>
      <c r="J15" s="110">
        <v>0.125</v>
      </c>
      <c r="K15" s="78">
        <v>3000</v>
      </c>
      <c r="L15" s="79">
        <v>6</v>
      </c>
      <c r="M15" s="111">
        <f t="shared" si="2"/>
        <v>18</v>
      </c>
      <c r="N15" s="97"/>
      <c r="O15" s="80">
        <v>288</v>
      </c>
      <c r="P15" s="112">
        <f t="shared" si="3"/>
        <v>1728</v>
      </c>
      <c r="Q15" s="109">
        <f t="shared" si="4"/>
        <v>1.3441616666666667</v>
      </c>
      <c r="R15" s="113">
        <f t="shared" si="6"/>
        <v>0.36846666666666672</v>
      </c>
      <c r="S15" s="122">
        <v>1.4400000000000001E-2</v>
      </c>
      <c r="T15" s="113">
        <f t="shared" si="5"/>
        <v>0.38286666666666674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3.2055561111111111</v>
      </c>
      <c r="D16" s="109">
        <f>IF(F16="","",VLOOKUP(F16,DATOS!$A$2:$D$42,3,0))</f>
        <v>6.25E-2</v>
      </c>
      <c r="E16" s="109">
        <f t="shared" si="1"/>
        <v>2.2680561111111111</v>
      </c>
      <c r="F16" s="97" t="s">
        <v>12</v>
      </c>
      <c r="G16" s="97">
        <v>5</v>
      </c>
      <c r="H16" s="97" t="s">
        <v>113</v>
      </c>
      <c r="I16" s="118">
        <v>35</v>
      </c>
      <c r="J16" s="110">
        <v>0.10416666666666667</v>
      </c>
      <c r="K16" s="78">
        <v>1860</v>
      </c>
      <c r="L16" s="79">
        <v>11</v>
      </c>
      <c r="M16" s="111">
        <f t="shared" si="2"/>
        <v>20.46</v>
      </c>
      <c r="N16" s="97"/>
      <c r="O16" s="80">
        <v>288</v>
      </c>
      <c r="P16" s="112">
        <f t="shared" si="3"/>
        <v>3168</v>
      </c>
      <c r="Q16" s="109">
        <f t="shared" si="4"/>
        <v>1.3722227777777778</v>
      </c>
      <c r="R16" s="123">
        <v>0.39652777777777781</v>
      </c>
      <c r="S16" s="109">
        <f t="shared" ref="S16:S49" si="7">IF(OR($C$5="",P16=""),"",(P16/$C$5)/24)</f>
        <v>1.6500000000000001E-2</v>
      </c>
      <c r="T16" s="113">
        <f t="shared" si="5"/>
        <v>0.41302777777777783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3.2428894444444447</v>
      </c>
      <c r="D17" s="109">
        <f>IF(F17="","",VLOOKUP(F17,DATOS!$A$2:$D$42,3,0))</f>
        <v>6.25E-2</v>
      </c>
      <c r="E17" s="109">
        <f t="shared" si="1"/>
        <v>2.3053894444444447</v>
      </c>
      <c r="F17" s="97" t="s">
        <v>12</v>
      </c>
      <c r="G17" s="97">
        <v>5</v>
      </c>
      <c r="H17" s="97" t="s">
        <v>113</v>
      </c>
      <c r="I17" s="118">
        <v>35</v>
      </c>
      <c r="J17" s="110">
        <f>IF(F17="","",VLOOKUP(F17,DATOS!$A$2:$D$42,4,0))</f>
        <v>8.3333333333333329E-2</v>
      </c>
      <c r="K17" s="78">
        <v>1860</v>
      </c>
      <c r="L17" s="79">
        <v>10</v>
      </c>
      <c r="M17" s="111">
        <f t="shared" si="2"/>
        <v>18.600000000000001</v>
      </c>
      <c r="N17" s="97"/>
      <c r="O17" s="80">
        <v>288</v>
      </c>
      <c r="P17" s="112">
        <f t="shared" si="3"/>
        <v>2880</v>
      </c>
      <c r="Q17" s="109">
        <f t="shared" si="4"/>
        <v>1.3887227777777778</v>
      </c>
      <c r="R17" s="113">
        <f t="shared" si="6"/>
        <v>0.41302777777777783</v>
      </c>
      <c r="S17" s="109">
        <f t="shared" si="7"/>
        <v>1.4999999999999999E-2</v>
      </c>
      <c r="T17" s="113">
        <f t="shared" si="5"/>
        <v>0.42802777777777784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3.2578894444444444</v>
      </c>
      <c r="D18" s="109">
        <f>IF(F18="","",VLOOKUP(F18,DATOS!$A$2:$D$42,3,0))</f>
        <v>6.25E-2</v>
      </c>
      <c r="E18" s="109">
        <f t="shared" si="1"/>
        <v>2.3203894444444444</v>
      </c>
      <c r="F18" s="97" t="s">
        <v>12</v>
      </c>
      <c r="G18" s="97">
        <v>5</v>
      </c>
      <c r="H18" s="97" t="s">
        <v>113</v>
      </c>
      <c r="I18" s="118">
        <v>35</v>
      </c>
      <c r="J18" s="110">
        <f>IF(F18="","",VLOOKUP(F18,DATOS!$A$2:$D$42,4,0))</f>
        <v>8.3333333333333329E-2</v>
      </c>
      <c r="K18" s="78">
        <v>1860</v>
      </c>
      <c r="L18" s="79">
        <v>10</v>
      </c>
      <c r="M18" s="111">
        <f t="shared" si="2"/>
        <v>18.600000000000001</v>
      </c>
      <c r="N18" s="97"/>
      <c r="O18" s="80">
        <v>288</v>
      </c>
      <c r="P18" s="112">
        <f t="shared" si="3"/>
        <v>2880</v>
      </c>
      <c r="Q18" s="109">
        <f t="shared" si="4"/>
        <v>1.4037227777777779</v>
      </c>
      <c r="R18" s="113">
        <f t="shared" si="6"/>
        <v>0.42802777777777784</v>
      </c>
      <c r="S18" s="109">
        <f t="shared" si="7"/>
        <v>1.4999999999999999E-2</v>
      </c>
      <c r="T18" s="113">
        <f t="shared" si="5"/>
        <v>0.44302777777777785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3.2728894444444445</v>
      </c>
      <c r="D19" s="109">
        <f>IF(F19="","",VLOOKUP(F19,DATOS!$A$2:$D$42,3,0))</f>
        <v>6.25E-2</v>
      </c>
      <c r="E19" s="109">
        <f t="shared" si="1"/>
        <v>2.3353894444444445</v>
      </c>
      <c r="F19" s="97" t="s">
        <v>12</v>
      </c>
      <c r="G19" s="97">
        <v>5</v>
      </c>
      <c r="H19" s="97" t="s">
        <v>113</v>
      </c>
      <c r="I19" s="118">
        <v>35</v>
      </c>
      <c r="J19" s="110">
        <f>IF(F19="","",VLOOKUP(F19,DATOS!$A$2:$D$42,4,0))</f>
        <v>8.3333333333333329E-2</v>
      </c>
      <c r="K19" s="78">
        <v>1860</v>
      </c>
      <c r="L19" s="79">
        <v>10</v>
      </c>
      <c r="M19" s="111">
        <f t="shared" si="2"/>
        <v>18.600000000000001</v>
      </c>
      <c r="N19" s="97"/>
      <c r="O19" s="80">
        <v>288</v>
      </c>
      <c r="P19" s="112">
        <f t="shared" si="3"/>
        <v>2880</v>
      </c>
      <c r="Q19" s="109">
        <f t="shared" si="4"/>
        <v>1.4187227777777778</v>
      </c>
      <c r="R19" s="113">
        <f t="shared" si="6"/>
        <v>0.44302777777777785</v>
      </c>
      <c r="S19" s="109">
        <f t="shared" si="7"/>
        <v>1.4999999999999999E-2</v>
      </c>
      <c r="T19" s="113">
        <f t="shared" si="5"/>
        <v>0.45802777777777787</v>
      </c>
      <c r="U19" s="99"/>
      <c r="V19" s="98"/>
    </row>
    <row r="20" spans="1:22" s="96" customFormat="1" x14ac:dyDescent="0.2">
      <c r="A20" s="99">
        <v>11</v>
      </c>
      <c r="B20" s="99"/>
      <c r="C20" s="109">
        <f t="shared" si="0"/>
        <v>3.2462227777777777</v>
      </c>
      <c r="D20" s="109">
        <f>IF(F20="","",VLOOKUP(F20,DATOS!$A$2:$D$42,3,0))</f>
        <v>6.25E-2</v>
      </c>
      <c r="E20" s="109">
        <f t="shared" si="1"/>
        <v>2.3087227777777777</v>
      </c>
      <c r="F20" s="99" t="s">
        <v>37</v>
      </c>
      <c r="G20" s="99">
        <v>2</v>
      </c>
      <c r="H20" s="99" t="s">
        <v>112</v>
      </c>
      <c r="I20" s="118">
        <v>39</v>
      </c>
      <c r="J20" s="110">
        <v>0.125</v>
      </c>
      <c r="K20" s="78">
        <v>2400</v>
      </c>
      <c r="L20" s="79">
        <v>9</v>
      </c>
      <c r="M20" s="111">
        <f t="shared" ref="M20:M36" si="8">IF(OR(K20="",L20=""),"",(K20*L20)/1000)</f>
        <v>21.6</v>
      </c>
      <c r="N20" s="99"/>
      <c r="O20" s="81">
        <v>288</v>
      </c>
      <c r="P20" s="112">
        <f t="shared" si="3"/>
        <v>2592</v>
      </c>
      <c r="Q20" s="109">
        <f t="shared" si="4"/>
        <v>1.4337227777777779</v>
      </c>
      <c r="R20" s="113">
        <f t="shared" si="6"/>
        <v>0.45802777777777787</v>
      </c>
      <c r="S20" s="109">
        <f t="shared" si="7"/>
        <v>1.35E-2</v>
      </c>
      <c r="T20" s="113">
        <f t="shared" si="5"/>
        <v>0.47152777777777788</v>
      </c>
      <c r="U20" s="99"/>
      <c r="V20" s="98"/>
    </row>
    <row r="21" spans="1:22" s="96" customFormat="1" x14ac:dyDescent="0.2">
      <c r="A21" s="99">
        <v>12</v>
      </c>
      <c r="B21" s="99"/>
      <c r="C21" s="109">
        <f t="shared" si="0"/>
        <v>3.2597227777777777</v>
      </c>
      <c r="D21" s="109">
        <f>IF(F21="","",VLOOKUP(F21,DATOS!$A$2:$D$42,3,0))</f>
        <v>6.25E-2</v>
      </c>
      <c r="E21" s="109">
        <f t="shared" si="1"/>
        <v>2.3222227777777777</v>
      </c>
      <c r="F21" s="99" t="s">
        <v>37</v>
      </c>
      <c r="G21" s="99">
        <v>2</v>
      </c>
      <c r="H21" s="99" t="s">
        <v>112</v>
      </c>
      <c r="I21" s="118">
        <v>39</v>
      </c>
      <c r="J21" s="110">
        <v>0.125</v>
      </c>
      <c r="K21" s="78">
        <v>2400</v>
      </c>
      <c r="L21" s="79">
        <v>9</v>
      </c>
      <c r="M21" s="111">
        <f t="shared" si="8"/>
        <v>21.6</v>
      </c>
      <c r="N21" s="99"/>
      <c r="O21" s="81">
        <v>288</v>
      </c>
      <c r="P21" s="112">
        <f t="shared" si="3"/>
        <v>2592</v>
      </c>
      <c r="Q21" s="109">
        <f t="shared" si="4"/>
        <v>1.4472227777777777</v>
      </c>
      <c r="R21" s="113">
        <f t="shared" si="6"/>
        <v>0.47152777777777788</v>
      </c>
      <c r="S21" s="109">
        <f t="shared" si="7"/>
        <v>1.35E-2</v>
      </c>
      <c r="T21" s="113">
        <f t="shared" si="5"/>
        <v>0.48502777777777789</v>
      </c>
      <c r="U21" s="99"/>
      <c r="V21" s="98"/>
    </row>
    <row r="22" spans="1:22" s="96" customFormat="1" x14ac:dyDescent="0.2">
      <c r="A22" s="99">
        <v>13</v>
      </c>
      <c r="B22" s="99"/>
      <c r="C22" s="109">
        <f t="shared" si="0"/>
        <v>3.3148894444444448</v>
      </c>
      <c r="D22" s="109">
        <f>IF(F22="","",VLOOKUP(F22,DATOS!$A$2:$D$42,3,0))</f>
        <v>6.25E-2</v>
      </c>
      <c r="E22" s="109">
        <f t="shared" si="1"/>
        <v>2.3773894444444448</v>
      </c>
      <c r="F22" s="97" t="s">
        <v>12</v>
      </c>
      <c r="G22" s="97">
        <v>6</v>
      </c>
      <c r="H22" s="97" t="s">
        <v>112</v>
      </c>
      <c r="I22" s="118">
        <v>35</v>
      </c>
      <c r="J22" s="110">
        <f>IF(F22="","",VLOOKUP(F22,DATOS!$A$2:$D$42,4,0))</f>
        <v>8.3333333333333329E-2</v>
      </c>
      <c r="K22" s="78">
        <v>2020</v>
      </c>
      <c r="L22" s="79">
        <v>9</v>
      </c>
      <c r="M22" s="111">
        <f t="shared" si="8"/>
        <v>18.18</v>
      </c>
      <c r="N22" s="97"/>
      <c r="O22" s="80">
        <v>288</v>
      </c>
      <c r="P22" s="112">
        <f t="shared" si="3"/>
        <v>2592</v>
      </c>
      <c r="Q22" s="109">
        <f t="shared" si="4"/>
        <v>1.4607227777777778</v>
      </c>
      <c r="R22" s="113">
        <f t="shared" si="6"/>
        <v>0.48502777777777789</v>
      </c>
      <c r="S22" s="109">
        <f t="shared" si="7"/>
        <v>1.35E-2</v>
      </c>
      <c r="T22" s="113">
        <f t="shared" si="5"/>
        <v>0.4985277777777779</v>
      </c>
      <c r="U22" s="99"/>
      <c r="V22" s="98"/>
    </row>
    <row r="23" spans="1:22" s="96" customFormat="1" x14ac:dyDescent="0.2">
      <c r="A23" s="99">
        <v>14</v>
      </c>
      <c r="B23" s="99"/>
      <c r="C23" s="109">
        <f t="shared" si="0"/>
        <v>3.3283894444444444</v>
      </c>
      <c r="D23" s="109">
        <f>IF(F23="","",VLOOKUP(F23,DATOS!$A$2:$D$42,3,0))</f>
        <v>6.25E-2</v>
      </c>
      <c r="E23" s="109">
        <f t="shared" si="1"/>
        <v>2.3908894444444444</v>
      </c>
      <c r="F23" s="97" t="s">
        <v>12</v>
      </c>
      <c r="G23" s="97">
        <v>6</v>
      </c>
      <c r="H23" s="97" t="s">
        <v>112</v>
      </c>
      <c r="I23" s="118">
        <v>35</v>
      </c>
      <c r="J23" s="110">
        <f>IF(F23="","",VLOOKUP(F23,DATOS!$A$2:$D$42,4,0))</f>
        <v>8.3333333333333329E-2</v>
      </c>
      <c r="K23" s="78">
        <v>2020</v>
      </c>
      <c r="L23" s="79">
        <v>9</v>
      </c>
      <c r="M23" s="111">
        <f t="shared" si="8"/>
        <v>18.18</v>
      </c>
      <c r="N23" s="97"/>
      <c r="O23" s="80">
        <v>288</v>
      </c>
      <c r="P23" s="112">
        <f t="shared" si="3"/>
        <v>2592</v>
      </c>
      <c r="Q23" s="109">
        <f t="shared" si="4"/>
        <v>1.4742227777777779</v>
      </c>
      <c r="R23" s="113">
        <f t="shared" si="6"/>
        <v>0.4985277777777779</v>
      </c>
      <c r="S23" s="109">
        <f t="shared" si="7"/>
        <v>1.35E-2</v>
      </c>
      <c r="T23" s="113">
        <f t="shared" si="5"/>
        <v>0.51202777777777786</v>
      </c>
      <c r="U23" s="99"/>
      <c r="V23" s="98"/>
    </row>
    <row r="24" spans="1:22" s="96" customFormat="1" x14ac:dyDescent="0.2">
      <c r="A24" s="99">
        <v>15</v>
      </c>
      <c r="B24" s="99"/>
      <c r="C24" s="109">
        <f t="shared" si="0"/>
        <v>3.3694449999999998</v>
      </c>
      <c r="D24" s="109">
        <f>IF(F24="","",VLOOKUP(F24,DATOS!$A$2:$D$42,3,0))</f>
        <v>6.25E-2</v>
      </c>
      <c r="E24" s="109">
        <f t="shared" si="1"/>
        <v>2.4319449999999998</v>
      </c>
      <c r="F24" s="97" t="s">
        <v>12</v>
      </c>
      <c r="G24" s="97">
        <v>6</v>
      </c>
      <c r="H24" s="97" t="s">
        <v>112</v>
      </c>
      <c r="I24" s="118">
        <v>35</v>
      </c>
      <c r="J24" s="110">
        <f>IF(F24="","",VLOOKUP(F24,DATOS!$A$2:$D$42,4,0))</f>
        <v>8.3333333333333329E-2</v>
      </c>
      <c r="K24" s="78">
        <v>2020</v>
      </c>
      <c r="L24" s="79">
        <v>9</v>
      </c>
      <c r="M24" s="111">
        <f t="shared" si="8"/>
        <v>18.18</v>
      </c>
      <c r="N24" s="97"/>
      <c r="O24" s="80">
        <v>288</v>
      </c>
      <c r="P24" s="112">
        <f t="shared" si="3"/>
        <v>2592</v>
      </c>
      <c r="Q24" s="109">
        <f t="shared" si="4"/>
        <v>1.5152783333333333</v>
      </c>
      <c r="R24" s="123">
        <v>0.5395833333333333</v>
      </c>
      <c r="S24" s="109">
        <f t="shared" si="7"/>
        <v>1.35E-2</v>
      </c>
      <c r="T24" s="113">
        <f t="shared" si="5"/>
        <v>0.55308333333333326</v>
      </c>
      <c r="U24" s="99"/>
      <c r="V24" s="98"/>
    </row>
    <row r="25" spans="1:22" s="96" customFormat="1" x14ac:dyDescent="0.2">
      <c r="A25" s="99">
        <v>16</v>
      </c>
      <c r="B25" s="99"/>
      <c r="C25" s="109">
        <f t="shared" si="0"/>
        <v>3.3829450000000003</v>
      </c>
      <c r="D25" s="109">
        <f>IF(F25="","",VLOOKUP(F25,DATOS!$A$2:$D$42,3,0))</f>
        <v>6.25E-2</v>
      </c>
      <c r="E25" s="109">
        <f t="shared" si="1"/>
        <v>2.4454450000000003</v>
      </c>
      <c r="F25" s="97" t="s">
        <v>12</v>
      </c>
      <c r="G25" s="97">
        <v>6</v>
      </c>
      <c r="H25" s="97" t="s">
        <v>112</v>
      </c>
      <c r="I25" s="118">
        <v>35</v>
      </c>
      <c r="J25" s="110">
        <f>IF(F25="","",VLOOKUP(F25,DATOS!$A$2:$D$42,4,0))</f>
        <v>8.3333333333333329E-2</v>
      </c>
      <c r="K25" s="78">
        <v>2020</v>
      </c>
      <c r="L25" s="79">
        <v>9</v>
      </c>
      <c r="M25" s="111">
        <f t="shared" si="8"/>
        <v>18.18</v>
      </c>
      <c r="N25" s="97"/>
      <c r="O25" s="80">
        <v>288</v>
      </c>
      <c r="P25" s="112">
        <f t="shared" si="3"/>
        <v>2592</v>
      </c>
      <c r="Q25" s="109">
        <f t="shared" si="4"/>
        <v>1.5287783333333334</v>
      </c>
      <c r="R25" s="113">
        <f t="shared" si="6"/>
        <v>0.55308333333333326</v>
      </c>
      <c r="S25" s="109">
        <f t="shared" si="7"/>
        <v>1.35E-2</v>
      </c>
      <c r="T25" s="113">
        <f t="shared" si="5"/>
        <v>0.56658333333333322</v>
      </c>
      <c r="U25" s="99"/>
      <c r="V25" s="98"/>
    </row>
    <row r="26" spans="1:22" s="96" customFormat="1" x14ac:dyDescent="0.2">
      <c r="A26" s="99">
        <v>17</v>
      </c>
      <c r="B26" s="99"/>
      <c r="C26" s="109">
        <f t="shared" si="0"/>
        <v>3.3964449999999999</v>
      </c>
      <c r="D26" s="109">
        <f>IF(F26="","",VLOOKUP(F26,DATOS!$A$2:$D$42,3,0))</f>
        <v>6.25E-2</v>
      </c>
      <c r="E26" s="109">
        <f t="shared" si="1"/>
        <v>2.4589449999999999</v>
      </c>
      <c r="F26" s="97" t="s">
        <v>12</v>
      </c>
      <c r="G26" s="97">
        <v>6</v>
      </c>
      <c r="H26" s="97" t="s">
        <v>112</v>
      </c>
      <c r="I26" s="118">
        <v>35</v>
      </c>
      <c r="J26" s="110">
        <f>IF(F26="","",VLOOKUP(F26,DATOS!$A$2:$D$42,4,0))</f>
        <v>8.3333333333333329E-2</v>
      </c>
      <c r="K26" s="78">
        <v>2020</v>
      </c>
      <c r="L26" s="79">
        <v>9</v>
      </c>
      <c r="M26" s="111">
        <f t="shared" si="8"/>
        <v>18.18</v>
      </c>
      <c r="N26" s="97"/>
      <c r="O26" s="80">
        <v>180</v>
      </c>
      <c r="P26" s="112">
        <f t="shared" si="3"/>
        <v>1620</v>
      </c>
      <c r="Q26" s="109">
        <f t="shared" si="4"/>
        <v>1.5422783333333332</v>
      </c>
      <c r="R26" s="113">
        <f t="shared" si="6"/>
        <v>0.56658333333333322</v>
      </c>
      <c r="S26" s="109">
        <f t="shared" si="7"/>
        <v>8.4375000000000006E-3</v>
      </c>
      <c r="T26" s="113">
        <f t="shared" si="5"/>
        <v>0.5750208333333332</v>
      </c>
      <c r="U26" s="99"/>
      <c r="V26" s="98"/>
    </row>
    <row r="27" spans="1:22" s="96" customFormat="1" x14ac:dyDescent="0.2">
      <c r="A27" s="99">
        <v>18</v>
      </c>
      <c r="B27" s="99"/>
      <c r="C27" s="109">
        <f t="shared" si="0"/>
        <v>3.3632158333333333</v>
      </c>
      <c r="D27" s="109">
        <f>IF(F27="","",VLOOKUP(F27,DATOS!$A$2:$D$42,3,0))</f>
        <v>6.25E-2</v>
      </c>
      <c r="E27" s="109">
        <f t="shared" si="1"/>
        <v>2.4257158333333333</v>
      </c>
      <c r="F27" s="97" t="s">
        <v>34</v>
      </c>
      <c r="G27" s="97">
        <v>3</v>
      </c>
      <c r="H27" s="97" t="s">
        <v>112</v>
      </c>
      <c r="I27" s="118">
        <v>43</v>
      </c>
      <c r="J27" s="110">
        <v>0.125</v>
      </c>
      <c r="K27" s="78">
        <v>3120</v>
      </c>
      <c r="L27" s="79">
        <v>6</v>
      </c>
      <c r="M27" s="111">
        <f t="shared" si="8"/>
        <v>18.72</v>
      </c>
      <c r="N27" s="97"/>
      <c r="O27" s="80">
        <v>288</v>
      </c>
      <c r="P27" s="112">
        <f t="shared" si="3"/>
        <v>1728</v>
      </c>
      <c r="Q27" s="109">
        <f t="shared" si="4"/>
        <v>1.5507158333333333</v>
      </c>
      <c r="R27" s="113">
        <f t="shared" si="6"/>
        <v>0.5750208333333332</v>
      </c>
      <c r="S27" s="122">
        <v>1.3090909090909091E-2</v>
      </c>
      <c r="T27" s="113">
        <f t="shared" si="5"/>
        <v>0.58811174242424225</v>
      </c>
      <c r="U27" s="99"/>
      <c r="V27" s="98"/>
    </row>
    <row r="28" spans="1:22" s="96" customFormat="1" x14ac:dyDescent="0.2">
      <c r="A28" s="99">
        <v>19</v>
      </c>
      <c r="B28" s="99"/>
      <c r="C28" s="109">
        <f t="shared" si="0"/>
        <v>3.3763067424242421</v>
      </c>
      <c r="D28" s="109">
        <f>IF(F28="","",VLOOKUP(F28,DATOS!$A$2:$D$42,3,0))</f>
        <v>6.25E-2</v>
      </c>
      <c r="E28" s="109">
        <f t="shared" si="1"/>
        <v>2.4388067424242421</v>
      </c>
      <c r="F28" s="97" t="s">
        <v>34</v>
      </c>
      <c r="G28" s="97">
        <v>3</v>
      </c>
      <c r="H28" s="97" t="s">
        <v>112</v>
      </c>
      <c r="I28" s="118">
        <v>43</v>
      </c>
      <c r="J28" s="110">
        <v>0.125</v>
      </c>
      <c r="K28" s="78">
        <v>3120</v>
      </c>
      <c r="L28" s="79">
        <v>6</v>
      </c>
      <c r="M28" s="111">
        <f t="shared" si="8"/>
        <v>18.72</v>
      </c>
      <c r="N28" s="97"/>
      <c r="O28" s="80">
        <v>288</v>
      </c>
      <c r="P28" s="112">
        <f t="shared" si="3"/>
        <v>1728</v>
      </c>
      <c r="Q28" s="109">
        <f t="shared" si="4"/>
        <v>1.5638067424242421</v>
      </c>
      <c r="R28" s="113">
        <f t="shared" si="6"/>
        <v>0.58811174242424225</v>
      </c>
      <c r="S28" s="122">
        <v>1.3090909090909091E-2</v>
      </c>
      <c r="T28" s="113">
        <f t="shared" si="5"/>
        <v>0.60120265151515129</v>
      </c>
      <c r="U28" s="99"/>
      <c r="V28" s="98"/>
    </row>
    <row r="29" spans="1:22" s="96" customFormat="1" x14ac:dyDescent="0.2">
      <c r="A29" s="99">
        <v>20</v>
      </c>
      <c r="B29" s="99"/>
      <c r="C29" s="109">
        <f t="shared" si="0"/>
        <v>3.3893976515151514</v>
      </c>
      <c r="D29" s="109">
        <f>IF(F29="","",VLOOKUP(F29,DATOS!$A$2:$D$42,3,0))</f>
        <v>6.25E-2</v>
      </c>
      <c r="E29" s="109">
        <f t="shared" si="1"/>
        <v>2.4518976515151514</v>
      </c>
      <c r="F29" s="97" t="s">
        <v>34</v>
      </c>
      <c r="G29" s="97">
        <v>3</v>
      </c>
      <c r="H29" s="97" t="s">
        <v>112</v>
      </c>
      <c r="I29" s="118">
        <v>43</v>
      </c>
      <c r="J29" s="110">
        <v>0.125</v>
      </c>
      <c r="K29" s="78">
        <v>3120</v>
      </c>
      <c r="L29" s="79">
        <v>6</v>
      </c>
      <c r="M29" s="111">
        <f t="shared" si="8"/>
        <v>18.72</v>
      </c>
      <c r="N29" s="97"/>
      <c r="O29" s="80">
        <v>288</v>
      </c>
      <c r="P29" s="112">
        <f t="shared" si="3"/>
        <v>1728</v>
      </c>
      <c r="Q29" s="109">
        <f t="shared" si="4"/>
        <v>1.5768976515151514</v>
      </c>
      <c r="R29" s="113">
        <f t="shared" si="6"/>
        <v>0.60120265151515129</v>
      </c>
      <c r="S29" s="122">
        <v>1.3090909090909091E-2</v>
      </c>
      <c r="T29" s="113">
        <f t="shared" si="5"/>
        <v>0.61429356060606033</v>
      </c>
      <c r="U29" s="99"/>
      <c r="V29" s="98"/>
    </row>
    <row r="30" spans="1:22" s="96" customFormat="1" x14ac:dyDescent="0.2">
      <c r="A30" s="99">
        <v>21</v>
      </c>
      <c r="B30" s="99"/>
      <c r="C30" s="109">
        <f t="shared" si="0"/>
        <v>3.4024885606060602</v>
      </c>
      <c r="D30" s="109">
        <f>IF(F30="","",VLOOKUP(F30,DATOS!$A$2:$D$42,3,0))</f>
        <v>6.25E-2</v>
      </c>
      <c r="E30" s="109">
        <f t="shared" si="1"/>
        <v>2.4649885606060602</v>
      </c>
      <c r="F30" s="97" t="s">
        <v>34</v>
      </c>
      <c r="G30" s="97">
        <v>3</v>
      </c>
      <c r="H30" s="97" t="s">
        <v>112</v>
      </c>
      <c r="I30" s="118">
        <v>43</v>
      </c>
      <c r="J30" s="110">
        <v>0.125</v>
      </c>
      <c r="K30" s="78">
        <v>3120</v>
      </c>
      <c r="L30" s="79">
        <v>6</v>
      </c>
      <c r="M30" s="111">
        <f t="shared" si="8"/>
        <v>18.72</v>
      </c>
      <c r="N30" s="97"/>
      <c r="O30" s="80">
        <v>288</v>
      </c>
      <c r="P30" s="112">
        <f t="shared" si="3"/>
        <v>1728</v>
      </c>
      <c r="Q30" s="109">
        <f t="shared" si="4"/>
        <v>1.5899885606060602</v>
      </c>
      <c r="R30" s="113">
        <f t="shared" si="6"/>
        <v>0.61429356060606033</v>
      </c>
      <c r="S30" s="122">
        <v>1.3090909090909091E-2</v>
      </c>
      <c r="T30" s="113">
        <f t="shared" si="5"/>
        <v>0.62738446969696937</v>
      </c>
      <c r="U30" s="99"/>
      <c r="V30" s="98"/>
    </row>
    <row r="31" spans="1:22" s="96" customFormat="1" x14ac:dyDescent="0.2">
      <c r="A31" s="99">
        <v>22</v>
      </c>
      <c r="B31" s="99"/>
      <c r="C31" s="109">
        <f t="shared" si="0"/>
        <v>3.4155794696969695</v>
      </c>
      <c r="D31" s="109">
        <f>IF(F31="","",VLOOKUP(F31,DATOS!$A$2:$D$42,3,0))</f>
        <v>6.25E-2</v>
      </c>
      <c r="E31" s="109">
        <f t="shared" si="1"/>
        <v>2.4780794696969695</v>
      </c>
      <c r="F31" s="97" t="s">
        <v>34</v>
      </c>
      <c r="G31" s="97">
        <v>3</v>
      </c>
      <c r="H31" s="97" t="s">
        <v>112</v>
      </c>
      <c r="I31" s="118">
        <v>43</v>
      </c>
      <c r="J31" s="110">
        <v>0.125</v>
      </c>
      <c r="K31" s="78">
        <v>3120</v>
      </c>
      <c r="L31" s="79">
        <v>6</v>
      </c>
      <c r="M31" s="111">
        <f t="shared" si="8"/>
        <v>18.72</v>
      </c>
      <c r="N31" s="97"/>
      <c r="O31" s="80">
        <v>288</v>
      </c>
      <c r="P31" s="112">
        <f t="shared" si="3"/>
        <v>1728</v>
      </c>
      <c r="Q31" s="109">
        <f t="shared" si="4"/>
        <v>1.6030794696969695</v>
      </c>
      <c r="R31" s="113">
        <f t="shared" si="6"/>
        <v>0.62738446969696937</v>
      </c>
      <c r="S31" s="122">
        <v>1.3090909090909091E-2</v>
      </c>
      <c r="T31" s="113">
        <f t="shared" si="5"/>
        <v>0.64047537878787841</v>
      </c>
      <c r="U31" s="99"/>
      <c r="V31" s="98"/>
    </row>
    <row r="32" spans="1:22" s="96" customFormat="1" x14ac:dyDescent="0.2">
      <c r="A32" s="99">
        <v>23</v>
      </c>
      <c r="B32" s="99"/>
      <c r="C32" s="109">
        <f t="shared" si="0"/>
        <v>3.4286703787878783</v>
      </c>
      <c r="D32" s="109">
        <f>IF(F32="","",VLOOKUP(F32,DATOS!$A$2:$D$42,3,0))</f>
        <v>6.25E-2</v>
      </c>
      <c r="E32" s="109">
        <f t="shared" si="1"/>
        <v>2.4911703787878783</v>
      </c>
      <c r="F32" s="97" t="s">
        <v>34</v>
      </c>
      <c r="G32" s="97">
        <v>3</v>
      </c>
      <c r="H32" s="97" t="s">
        <v>112</v>
      </c>
      <c r="I32" s="118">
        <v>43</v>
      </c>
      <c r="J32" s="110">
        <v>0.125</v>
      </c>
      <c r="K32" s="78">
        <v>3120</v>
      </c>
      <c r="L32" s="79">
        <v>6</v>
      </c>
      <c r="M32" s="111">
        <f t="shared" si="8"/>
        <v>18.72</v>
      </c>
      <c r="N32" s="97"/>
      <c r="O32" s="80">
        <v>270</v>
      </c>
      <c r="P32" s="112">
        <f t="shared" si="3"/>
        <v>1620</v>
      </c>
      <c r="Q32" s="109">
        <f t="shared" si="4"/>
        <v>1.6161703787878783</v>
      </c>
      <c r="R32" s="113">
        <f t="shared" si="6"/>
        <v>0.64047537878787841</v>
      </c>
      <c r="S32" s="122">
        <v>1.2272727272727274E-2</v>
      </c>
      <c r="T32" s="113">
        <f t="shared" si="5"/>
        <v>0.65274810606060574</v>
      </c>
      <c r="U32" s="99"/>
      <c r="V32" s="98"/>
    </row>
    <row r="33" spans="1:22" s="96" customFormat="1" x14ac:dyDescent="0.2">
      <c r="A33" s="99">
        <v>24</v>
      </c>
      <c r="B33" s="99"/>
      <c r="C33" s="109">
        <f t="shared" si="0"/>
        <v>3.4409431060606055</v>
      </c>
      <c r="D33" s="109">
        <f>IF(F33="","",VLOOKUP(F33,DATOS!$A$2:$D$42,3,0))</f>
        <v>6.25E-2</v>
      </c>
      <c r="E33" s="109">
        <f t="shared" si="1"/>
        <v>2.5034431060606055</v>
      </c>
      <c r="F33" s="97" t="s">
        <v>34</v>
      </c>
      <c r="G33" s="97">
        <v>3</v>
      </c>
      <c r="H33" s="97" t="s">
        <v>112</v>
      </c>
      <c r="I33" s="118">
        <v>43</v>
      </c>
      <c r="J33" s="110">
        <v>0.125</v>
      </c>
      <c r="K33" s="78">
        <v>3120</v>
      </c>
      <c r="L33" s="79">
        <v>6</v>
      </c>
      <c r="M33" s="111">
        <f t="shared" si="8"/>
        <v>18.72</v>
      </c>
      <c r="N33" s="97"/>
      <c r="O33" s="80">
        <v>270</v>
      </c>
      <c r="P33" s="112">
        <f t="shared" si="3"/>
        <v>1620</v>
      </c>
      <c r="Q33" s="109">
        <f t="shared" si="4"/>
        <v>1.6284431060606057</v>
      </c>
      <c r="R33" s="113">
        <f t="shared" si="6"/>
        <v>0.65274810606060574</v>
      </c>
      <c r="S33" s="122">
        <v>1.2272727272727274E-2</v>
      </c>
      <c r="T33" s="113">
        <f t="shared" si="5"/>
        <v>0.66502083333333306</v>
      </c>
      <c r="U33" s="99"/>
      <c r="V33" s="98"/>
    </row>
    <row r="34" spans="1:22" s="96" customFormat="1" x14ac:dyDescent="0.2">
      <c r="A34" s="99">
        <v>25</v>
      </c>
      <c r="B34" s="99"/>
      <c r="C34" s="109">
        <f t="shared" si="0"/>
        <v>3.4532158333333332</v>
      </c>
      <c r="D34" s="109">
        <f>IF(F34="","",VLOOKUP(F34,DATOS!$A$2:$D$42,3,0))</f>
        <v>6.25E-2</v>
      </c>
      <c r="E34" s="109">
        <f t="shared" si="1"/>
        <v>2.5157158333333332</v>
      </c>
      <c r="F34" s="97" t="s">
        <v>34</v>
      </c>
      <c r="G34" s="97">
        <v>3</v>
      </c>
      <c r="H34" s="97" t="s">
        <v>112</v>
      </c>
      <c r="I34" s="118">
        <v>43</v>
      </c>
      <c r="J34" s="110">
        <v>0.125</v>
      </c>
      <c r="K34" s="78">
        <v>3120</v>
      </c>
      <c r="L34" s="79">
        <v>6</v>
      </c>
      <c r="M34" s="111">
        <f t="shared" si="8"/>
        <v>18.72</v>
      </c>
      <c r="N34" s="97"/>
      <c r="O34" s="80">
        <v>270</v>
      </c>
      <c r="P34" s="112">
        <f t="shared" si="3"/>
        <v>1620</v>
      </c>
      <c r="Q34" s="109">
        <f t="shared" si="4"/>
        <v>1.6407158333333332</v>
      </c>
      <c r="R34" s="113">
        <f t="shared" si="6"/>
        <v>0.66502083333333306</v>
      </c>
      <c r="S34" s="122">
        <v>1.2272727272727274E-2</v>
      </c>
      <c r="T34" s="113">
        <f t="shared" si="5"/>
        <v>0.67729356060606039</v>
      </c>
      <c r="U34" s="99"/>
      <c r="V34" s="98"/>
    </row>
    <row r="35" spans="1:22" s="96" customFormat="1" x14ac:dyDescent="0.2">
      <c r="A35" s="99">
        <v>26</v>
      </c>
      <c r="B35" s="99"/>
      <c r="C35" s="109">
        <f t="shared" si="0"/>
        <v>3.4654885606060604</v>
      </c>
      <c r="D35" s="109">
        <f>IF(F35="","",VLOOKUP(F35,DATOS!$A$2:$D$42,3,0))</f>
        <v>6.25E-2</v>
      </c>
      <c r="E35" s="109">
        <f t="shared" si="1"/>
        <v>2.5279885606060604</v>
      </c>
      <c r="F35" s="97" t="s">
        <v>34</v>
      </c>
      <c r="G35" s="97">
        <v>3</v>
      </c>
      <c r="H35" s="97" t="s">
        <v>112</v>
      </c>
      <c r="I35" s="118">
        <v>43</v>
      </c>
      <c r="J35" s="110">
        <v>0.125</v>
      </c>
      <c r="K35" s="78">
        <v>3120</v>
      </c>
      <c r="L35" s="79">
        <v>6</v>
      </c>
      <c r="M35" s="111">
        <f t="shared" si="8"/>
        <v>18.72</v>
      </c>
      <c r="N35" s="97"/>
      <c r="O35" s="80">
        <v>270</v>
      </c>
      <c r="P35" s="112">
        <f t="shared" si="3"/>
        <v>1620</v>
      </c>
      <c r="Q35" s="109">
        <f t="shared" si="4"/>
        <v>1.6529885606060604</v>
      </c>
      <c r="R35" s="113">
        <f t="shared" si="6"/>
        <v>0.67729356060606039</v>
      </c>
      <c r="S35" s="122">
        <v>1.2272727272727274E-2</v>
      </c>
      <c r="T35" s="113">
        <f t="shared" si="5"/>
        <v>0.68956628787878771</v>
      </c>
      <c r="U35" s="99"/>
      <c r="V35" s="98"/>
    </row>
    <row r="36" spans="1:22" s="96" customFormat="1" x14ac:dyDescent="0.2">
      <c r="A36" s="99">
        <v>27</v>
      </c>
      <c r="B36" s="99"/>
      <c r="C36" s="109">
        <f t="shared" si="0"/>
        <v>3.4777612878787876</v>
      </c>
      <c r="D36" s="109">
        <f>IF(F36="","",VLOOKUP(F36,DATOS!$A$2:$D$42,3,0))</f>
        <v>6.25E-2</v>
      </c>
      <c r="E36" s="109">
        <f t="shared" si="1"/>
        <v>2.5402612878787876</v>
      </c>
      <c r="F36" s="97" t="s">
        <v>34</v>
      </c>
      <c r="G36" s="97">
        <v>3</v>
      </c>
      <c r="H36" s="97" t="s">
        <v>112</v>
      </c>
      <c r="I36" s="118">
        <v>43</v>
      </c>
      <c r="J36" s="110">
        <v>0.125</v>
      </c>
      <c r="K36" s="78">
        <v>3120</v>
      </c>
      <c r="L36" s="79">
        <v>6</v>
      </c>
      <c r="M36" s="111">
        <f t="shared" si="8"/>
        <v>18.72</v>
      </c>
      <c r="N36" s="97"/>
      <c r="O36" s="80">
        <v>270</v>
      </c>
      <c r="P36" s="112">
        <f t="shared" si="3"/>
        <v>1620</v>
      </c>
      <c r="Q36" s="109">
        <f t="shared" si="4"/>
        <v>1.6652612878787876</v>
      </c>
      <c r="R36" s="113">
        <f t="shared" si="6"/>
        <v>0.68956628787878771</v>
      </c>
      <c r="S36" s="122">
        <v>1.2272727272727274E-2</v>
      </c>
      <c r="T36" s="113">
        <f t="shared" si="5"/>
        <v>0.70183901515151503</v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9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1"/>
      <c r="P37" s="112" t="str">
        <f t="shared" si="3"/>
        <v/>
      </c>
      <c r="Q37" s="109">
        <f t="shared" si="4"/>
        <v>1.677534015151515</v>
      </c>
      <c r="R37" s="113">
        <f t="shared" si="6"/>
        <v>0.70183901515151503</v>
      </c>
      <c r="S37" s="109" t="str">
        <f t="shared" si="7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9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1"/>
      <c r="P38" s="112" t="str">
        <f t="shared" si="3"/>
        <v/>
      </c>
      <c r="Q38" s="109" t="str">
        <f t="shared" si="4"/>
        <v/>
      </c>
      <c r="R38" s="113" t="str">
        <f t="shared" si="6"/>
        <v/>
      </c>
      <c r="S38" s="109" t="str">
        <f t="shared" si="7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6"/>
        <v/>
      </c>
      <c r="S39" s="109" t="str">
        <f t="shared" si="7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7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7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7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7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7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7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7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7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7"/>
        <v/>
      </c>
      <c r="T48" s="113" t="str">
        <f t="shared" si="5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7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2649.6296296296296</v>
      </c>
      <c r="L50" s="102">
        <f>AVERAGE(L10:L49)</f>
        <v>7.4814814814814818</v>
      </c>
      <c r="M50" s="103">
        <f>AVERAGE(M10:M49)</f>
        <v>18.946666666666676</v>
      </c>
      <c r="N50" s="100"/>
      <c r="O50" s="100"/>
      <c r="P50" s="104">
        <f>SUM(P10:P49)</f>
        <v>56664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A7" zoomScale="85" workbookViewId="0">
      <selection activeCell="B11" sqref="B11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128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31"/>
    </row>
    <row r="9" spans="1:28" s="82" customFormat="1" ht="39.75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3.100695</v>
      </c>
      <c r="D10" s="109">
        <f>IF(F10="","",VLOOKUP(F10,DATOS!$A$2:$D$42,3,0))</f>
        <v>6.25E-2</v>
      </c>
      <c r="E10" s="109">
        <f t="shared" ref="E10:E49" si="1">IF(OR(J10="",Q10=""),"",Q10-J10+1)</f>
        <v>2.163195</v>
      </c>
      <c r="F10" s="97" t="s">
        <v>37</v>
      </c>
      <c r="G10" s="97">
        <v>4</v>
      </c>
      <c r="H10" s="97" t="s">
        <v>112</v>
      </c>
      <c r="I10" s="118">
        <v>40</v>
      </c>
      <c r="J10" s="110">
        <v>0.10416666666666667</v>
      </c>
      <c r="K10" s="78">
        <v>2540</v>
      </c>
      <c r="L10" s="79">
        <v>8</v>
      </c>
      <c r="M10" s="111">
        <f t="shared" ref="M10:M49" si="2">IF(OR(K10="",L10=""),"",(K10*L10)/1000)</f>
        <v>20.32</v>
      </c>
      <c r="N10" s="97"/>
      <c r="O10" s="80">
        <v>288</v>
      </c>
      <c r="P10" s="112">
        <f t="shared" ref="P10:P49" si="3">IF(OR(L10=0,O10=0),"",L10*O10)</f>
        <v>2304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1.9199999999999998E-2</v>
      </c>
      <c r="T10" s="109">
        <f t="shared" ref="T10:T49" si="5">IF(OR(R10="",S10=""),"",R10+S10)</f>
        <v>0.31086666666666668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3.1407283333333336</v>
      </c>
      <c r="D11" s="109">
        <f>IF(F11="","",VLOOKUP(F11,DATOS!$A$2:$D$42,3,0))</f>
        <v>6.25E-2</v>
      </c>
      <c r="E11" s="109">
        <f t="shared" si="1"/>
        <v>2.2032283333333336</v>
      </c>
      <c r="F11" s="97" t="s">
        <v>37</v>
      </c>
      <c r="G11" s="97">
        <v>4</v>
      </c>
      <c r="H11" s="97" t="s">
        <v>112</v>
      </c>
      <c r="I11" s="118">
        <v>40</v>
      </c>
      <c r="J11" s="110">
        <v>8.3333333333333329E-2</v>
      </c>
      <c r="K11" s="78">
        <v>2540</v>
      </c>
      <c r="L11" s="79">
        <v>8</v>
      </c>
      <c r="M11" s="111">
        <f t="shared" si="2"/>
        <v>20.32</v>
      </c>
      <c r="N11" s="97"/>
      <c r="O11" s="80">
        <v>288</v>
      </c>
      <c r="P11" s="112">
        <f t="shared" si="3"/>
        <v>2304</v>
      </c>
      <c r="Q11" s="109">
        <f t="shared" si="4"/>
        <v>1.2865616666666666</v>
      </c>
      <c r="R11" s="113">
        <f t="shared" ref="R11:R49" si="6">IF(T10="","",T10)</f>
        <v>0.31086666666666668</v>
      </c>
      <c r="S11" s="122">
        <v>1.9199999999999998E-2</v>
      </c>
      <c r="T11" s="113">
        <f t="shared" si="5"/>
        <v>0.33006666666666667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3.1599283333333332</v>
      </c>
      <c r="D12" s="109">
        <f>IF(F12="","",VLOOKUP(F12,DATOS!$A$2:$D$42,3,0))</f>
        <v>6.25E-2</v>
      </c>
      <c r="E12" s="109">
        <f t="shared" si="1"/>
        <v>2.2224283333333332</v>
      </c>
      <c r="F12" s="97" t="s">
        <v>37</v>
      </c>
      <c r="G12" s="97">
        <v>4</v>
      </c>
      <c r="H12" s="97" t="s">
        <v>112</v>
      </c>
      <c r="I12" s="118">
        <v>40</v>
      </c>
      <c r="J12" s="110">
        <v>8.3333333333333329E-2</v>
      </c>
      <c r="K12" s="78">
        <v>2540</v>
      </c>
      <c r="L12" s="79">
        <v>8</v>
      </c>
      <c r="M12" s="111">
        <f t="shared" si="2"/>
        <v>20.32</v>
      </c>
      <c r="N12" s="97"/>
      <c r="O12" s="80">
        <v>40</v>
      </c>
      <c r="P12" s="112">
        <f t="shared" si="3"/>
        <v>320</v>
      </c>
      <c r="Q12" s="109">
        <f t="shared" si="4"/>
        <v>1.3057616666666667</v>
      </c>
      <c r="R12" s="113">
        <f t="shared" si="6"/>
        <v>0.33006666666666667</v>
      </c>
      <c r="S12" s="122">
        <v>2.6666666666666666E-3</v>
      </c>
      <c r="T12" s="113">
        <f t="shared" si="5"/>
        <v>0.33273333333333333</v>
      </c>
      <c r="U12" s="99"/>
      <c r="V12" s="98"/>
    </row>
    <row r="13" spans="1:28" s="96" customFormat="1" x14ac:dyDescent="0.2">
      <c r="A13" s="99"/>
      <c r="B13" s="99"/>
      <c r="C13" s="109">
        <f t="shared" si="0"/>
        <v>3.1763894444444443</v>
      </c>
      <c r="D13" s="109">
        <f>IF(F13="","",VLOOKUP(F13,DATOS!$A$2:$D$42,3,0))</f>
        <v>6.25E-2</v>
      </c>
      <c r="E13" s="109">
        <f t="shared" si="1"/>
        <v>2.2388894444444443</v>
      </c>
      <c r="F13" s="97" t="s">
        <v>37</v>
      </c>
      <c r="G13" s="97">
        <v>4</v>
      </c>
      <c r="H13" s="97" t="s">
        <v>113</v>
      </c>
      <c r="I13" s="118">
        <v>40</v>
      </c>
      <c r="J13" s="110">
        <v>8.3333333333333329E-2</v>
      </c>
      <c r="K13" s="78">
        <v>2280</v>
      </c>
      <c r="L13" s="79">
        <v>9</v>
      </c>
      <c r="M13" s="111">
        <f t="shared" si="2"/>
        <v>20.52</v>
      </c>
      <c r="N13" s="97"/>
      <c r="O13" s="80">
        <v>248</v>
      </c>
      <c r="P13" s="112">
        <f t="shared" si="3"/>
        <v>2232</v>
      </c>
      <c r="Q13" s="109">
        <f t="shared" si="4"/>
        <v>1.3222227777777777</v>
      </c>
      <c r="R13" s="123">
        <v>0.34652777777777777</v>
      </c>
      <c r="S13" s="109">
        <f t="shared" ref="S13:S49" si="7">IF(OR($C$5="",P13=""),"",(P13/$C$5)/24)</f>
        <v>1.1625000000000002E-2</v>
      </c>
      <c r="T13" s="113">
        <f t="shared" si="5"/>
        <v>0.35815277777777776</v>
      </c>
      <c r="U13" s="99"/>
      <c r="V13" s="98"/>
    </row>
    <row r="14" spans="1:28" s="96" customFormat="1" x14ac:dyDescent="0.2">
      <c r="A14" s="99">
        <v>4</v>
      </c>
      <c r="B14" s="99"/>
      <c r="C14" s="109">
        <f t="shared" si="0"/>
        <v>3.1880144444444447</v>
      </c>
      <c r="D14" s="109">
        <f>IF(F14="","",VLOOKUP(F14,DATOS!$A$2:$D$42,3,0))</f>
        <v>6.25E-2</v>
      </c>
      <c r="E14" s="109">
        <f t="shared" si="1"/>
        <v>2.2505144444444447</v>
      </c>
      <c r="F14" s="97" t="s">
        <v>37</v>
      </c>
      <c r="G14" s="97">
        <v>4</v>
      </c>
      <c r="H14" s="97" t="s">
        <v>113</v>
      </c>
      <c r="I14" s="118">
        <v>40</v>
      </c>
      <c r="J14" s="110">
        <v>8.3333333333333329E-2</v>
      </c>
      <c r="K14" s="78">
        <v>2280</v>
      </c>
      <c r="L14" s="79">
        <v>9</v>
      </c>
      <c r="M14" s="111">
        <f t="shared" si="2"/>
        <v>20.52</v>
      </c>
      <c r="N14" s="97"/>
      <c r="O14" s="80">
        <v>288</v>
      </c>
      <c r="P14" s="112">
        <f t="shared" si="3"/>
        <v>2592</v>
      </c>
      <c r="Q14" s="109">
        <f t="shared" si="4"/>
        <v>1.3338477777777777</v>
      </c>
      <c r="R14" s="113">
        <f t="shared" si="6"/>
        <v>0.35815277777777776</v>
      </c>
      <c r="S14" s="109">
        <f t="shared" si="7"/>
        <v>1.35E-2</v>
      </c>
      <c r="T14" s="113">
        <f t="shared" si="5"/>
        <v>0.37165277777777778</v>
      </c>
      <c r="U14" s="99"/>
      <c r="V14" s="98"/>
    </row>
    <row r="15" spans="1:28" s="96" customFormat="1" x14ac:dyDescent="0.2">
      <c r="A15" s="99">
        <v>5</v>
      </c>
      <c r="B15" s="99"/>
      <c r="C15" s="109">
        <f t="shared" si="0"/>
        <v>3.2015144444444443</v>
      </c>
      <c r="D15" s="109">
        <f>IF(F15="","",VLOOKUP(F15,DATOS!$A$2:$D$42,3,0))</f>
        <v>6.25E-2</v>
      </c>
      <c r="E15" s="109">
        <f t="shared" si="1"/>
        <v>2.2640144444444443</v>
      </c>
      <c r="F15" s="97" t="s">
        <v>37</v>
      </c>
      <c r="G15" s="97">
        <v>4</v>
      </c>
      <c r="H15" s="97" t="s">
        <v>113</v>
      </c>
      <c r="I15" s="118">
        <v>40</v>
      </c>
      <c r="J15" s="110">
        <v>8.3333333333333329E-2</v>
      </c>
      <c r="K15" s="78">
        <v>2280</v>
      </c>
      <c r="L15" s="79">
        <v>9</v>
      </c>
      <c r="M15" s="111">
        <f t="shared" si="2"/>
        <v>20.52</v>
      </c>
      <c r="N15" s="97"/>
      <c r="O15" s="80">
        <v>10</v>
      </c>
      <c r="P15" s="112">
        <f t="shared" si="3"/>
        <v>90</v>
      </c>
      <c r="Q15" s="109">
        <f t="shared" si="4"/>
        <v>1.3473477777777778</v>
      </c>
      <c r="R15" s="113">
        <f t="shared" si="6"/>
        <v>0.37165277777777778</v>
      </c>
      <c r="S15" s="109">
        <f t="shared" si="7"/>
        <v>4.6874999999999998E-4</v>
      </c>
      <c r="T15" s="113">
        <f t="shared" si="5"/>
        <v>0.37212152777777779</v>
      </c>
      <c r="U15" s="99"/>
      <c r="V15" s="98"/>
    </row>
    <row r="16" spans="1:28" s="96" customFormat="1" x14ac:dyDescent="0.2">
      <c r="A16" s="99"/>
      <c r="B16" s="99"/>
      <c r="C16" s="109">
        <f t="shared" si="0"/>
        <v>3.2019831944444448</v>
      </c>
      <c r="D16" s="109">
        <f>IF(F16="","",VLOOKUP(F16,DATOS!$A$2:$D$42,3,0))</f>
        <v>6.25E-2</v>
      </c>
      <c r="E16" s="109">
        <f t="shared" si="1"/>
        <v>2.2644831944444448</v>
      </c>
      <c r="F16" s="97" t="s">
        <v>37</v>
      </c>
      <c r="G16" s="97">
        <v>3</v>
      </c>
      <c r="H16" s="97" t="s">
        <v>113</v>
      </c>
      <c r="I16" s="118">
        <v>40</v>
      </c>
      <c r="J16" s="110">
        <v>8.3333333333333329E-2</v>
      </c>
      <c r="K16" s="78">
        <v>2280</v>
      </c>
      <c r="L16" s="79">
        <v>9</v>
      </c>
      <c r="M16" s="111">
        <f t="shared" si="2"/>
        <v>20.52</v>
      </c>
      <c r="N16" s="97"/>
      <c r="O16" s="80">
        <v>278</v>
      </c>
      <c r="P16" s="112">
        <f t="shared" si="3"/>
        <v>2502</v>
      </c>
      <c r="Q16" s="109">
        <f t="shared" si="4"/>
        <v>1.3478165277777778</v>
      </c>
      <c r="R16" s="113">
        <f t="shared" si="6"/>
        <v>0.37212152777777779</v>
      </c>
      <c r="S16" s="109">
        <f t="shared" si="7"/>
        <v>1.3031249999999999E-2</v>
      </c>
      <c r="T16" s="113">
        <f t="shared" si="5"/>
        <v>0.38515277777777779</v>
      </c>
      <c r="U16" s="99"/>
      <c r="V16" s="98"/>
    </row>
    <row r="17" spans="1:22" s="96" customFormat="1" x14ac:dyDescent="0.2">
      <c r="A17" s="99">
        <v>6</v>
      </c>
      <c r="B17" s="99"/>
      <c r="C17" s="109">
        <f t="shared" si="0"/>
        <v>3.2150144444444448</v>
      </c>
      <c r="D17" s="109">
        <f>IF(F17="","",VLOOKUP(F17,DATOS!$A$2:$D$42,3,0))</f>
        <v>6.25E-2</v>
      </c>
      <c r="E17" s="109">
        <f t="shared" si="1"/>
        <v>2.2775144444444448</v>
      </c>
      <c r="F17" s="97" t="s">
        <v>37</v>
      </c>
      <c r="G17" s="97">
        <v>3</v>
      </c>
      <c r="H17" s="97" t="s">
        <v>113</v>
      </c>
      <c r="I17" s="118">
        <v>40</v>
      </c>
      <c r="J17" s="110">
        <v>8.3333333333333329E-2</v>
      </c>
      <c r="K17" s="78">
        <v>2280</v>
      </c>
      <c r="L17" s="79">
        <v>9</v>
      </c>
      <c r="M17" s="111">
        <f t="shared" si="2"/>
        <v>20.52</v>
      </c>
      <c r="N17" s="97"/>
      <c r="O17" s="80">
        <v>275</v>
      </c>
      <c r="P17" s="112">
        <f t="shared" si="3"/>
        <v>2475</v>
      </c>
      <c r="Q17" s="109">
        <f t="shared" si="4"/>
        <v>1.3608477777777779</v>
      </c>
      <c r="R17" s="113">
        <f t="shared" si="6"/>
        <v>0.38515277777777779</v>
      </c>
      <c r="S17" s="109">
        <f t="shared" si="7"/>
        <v>1.2890625000000001E-2</v>
      </c>
      <c r="T17" s="113">
        <f t="shared" si="5"/>
        <v>0.39804340277777778</v>
      </c>
      <c r="U17" s="99"/>
      <c r="V17" s="98"/>
    </row>
    <row r="18" spans="1:22" s="96" customFormat="1" x14ac:dyDescent="0.2">
      <c r="A18" s="99">
        <v>7</v>
      </c>
      <c r="B18" s="99"/>
      <c r="C18" s="109">
        <f t="shared" si="0"/>
        <v>3.2070717361111107</v>
      </c>
      <c r="D18" s="109">
        <f>IF(F18="","",VLOOKUP(F18,DATOS!$A$2:$D$42,3,0))</f>
        <v>6.25E-2</v>
      </c>
      <c r="E18" s="109">
        <f t="shared" si="1"/>
        <v>2.2695717361111107</v>
      </c>
      <c r="F18" s="97" t="s">
        <v>12</v>
      </c>
      <c r="G18" s="99">
        <v>4</v>
      </c>
      <c r="H18" s="99" t="s">
        <v>113</v>
      </c>
      <c r="I18" s="118">
        <v>36</v>
      </c>
      <c r="J18" s="110">
        <v>0.10416666666666667</v>
      </c>
      <c r="K18" s="78">
        <v>1920</v>
      </c>
      <c r="L18" s="79">
        <v>10</v>
      </c>
      <c r="M18" s="111">
        <f t="shared" si="2"/>
        <v>19.2</v>
      </c>
      <c r="N18" s="99"/>
      <c r="O18" s="80">
        <v>288</v>
      </c>
      <c r="P18" s="112">
        <f t="shared" si="3"/>
        <v>2880</v>
      </c>
      <c r="Q18" s="109">
        <f t="shared" si="4"/>
        <v>1.3737384027777777</v>
      </c>
      <c r="R18" s="113">
        <f t="shared" si="6"/>
        <v>0.39804340277777778</v>
      </c>
      <c r="S18" s="109">
        <f t="shared" si="7"/>
        <v>1.4999999999999999E-2</v>
      </c>
      <c r="T18" s="113">
        <f t="shared" si="5"/>
        <v>0.41304340277777779</v>
      </c>
      <c r="U18" s="99"/>
      <c r="V18" s="98"/>
    </row>
    <row r="19" spans="1:22" s="96" customFormat="1" x14ac:dyDescent="0.2">
      <c r="A19" s="99">
        <v>8</v>
      </c>
      <c r="B19" s="99"/>
      <c r="C19" s="109">
        <f t="shared" si="0"/>
        <v>3.2220717361111113</v>
      </c>
      <c r="D19" s="109">
        <f>IF(F19="","",VLOOKUP(F19,DATOS!$A$2:$D$42,3,0))</f>
        <v>6.25E-2</v>
      </c>
      <c r="E19" s="109">
        <f t="shared" si="1"/>
        <v>2.2845717361111113</v>
      </c>
      <c r="F19" s="97" t="s">
        <v>12</v>
      </c>
      <c r="G19" s="99">
        <v>4</v>
      </c>
      <c r="H19" s="99" t="s">
        <v>113</v>
      </c>
      <c r="I19" s="118">
        <v>36</v>
      </c>
      <c r="J19" s="110">
        <v>0.10416666666666667</v>
      </c>
      <c r="K19" s="78">
        <v>1920</v>
      </c>
      <c r="L19" s="79">
        <v>10</v>
      </c>
      <c r="M19" s="111">
        <f t="shared" si="2"/>
        <v>19.2</v>
      </c>
      <c r="N19" s="99"/>
      <c r="O19" s="80">
        <v>288</v>
      </c>
      <c r="P19" s="112">
        <f t="shared" si="3"/>
        <v>2880</v>
      </c>
      <c r="Q19" s="109">
        <f t="shared" si="4"/>
        <v>1.3887384027777778</v>
      </c>
      <c r="R19" s="113">
        <f t="shared" si="6"/>
        <v>0.41304340277777779</v>
      </c>
      <c r="S19" s="109">
        <f t="shared" si="7"/>
        <v>1.4999999999999999E-2</v>
      </c>
      <c r="T19" s="113">
        <f t="shared" si="5"/>
        <v>0.4280434027777778</v>
      </c>
      <c r="U19" s="99"/>
      <c r="V19" s="98"/>
    </row>
    <row r="20" spans="1:22" s="96" customFormat="1" x14ac:dyDescent="0.2">
      <c r="A20" s="99">
        <v>9</v>
      </c>
      <c r="B20" s="99"/>
      <c r="C20" s="109">
        <f t="shared" si="0"/>
        <v>3.237071736111111</v>
      </c>
      <c r="D20" s="109">
        <f>IF(F20="","",VLOOKUP(F20,DATOS!$A$2:$D$42,3,0))</f>
        <v>6.25E-2</v>
      </c>
      <c r="E20" s="109">
        <f t="shared" si="1"/>
        <v>2.299571736111111</v>
      </c>
      <c r="F20" s="97" t="s">
        <v>12</v>
      </c>
      <c r="G20" s="99">
        <v>4</v>
      </c>
      <c r="H20" s="99" t="s">
        <v>113</v>
      </c>
      <c r="I20" s="118">
        <v>36</v>
      </c>
      <c r="J20" s="110">
        <v>0.10416666666666667</v>
      </c>
      <c r="K20" s="78">
        <v>1920</v>
      </c>
      <c r="L20" s="79">
        <v>10</v>
      </c>
      <c r="M20" s="111">
        <f t="shared" si="2"/>
        <v>19.2</v>
      </c>
      <c r="N20" s="99"/>
      <c r="O20" s="80">
        <v>288</v>
      </c>
      <c r="P20" s="112">
        <f t="shared" si="3"/>
        <v>2880</v>
      </c>
      <c r="Q20" s="109">
        <f t="shared" si="4"/>
        <v>1.4037384027777777</v>
      </c>
      <c r="R20" s="113">
        <f t="shared" si="6"/>
        <v>0.4280434027777778</v>
      </c>
      <c r="S20" s="109">
        <f t="shared" si="7"/>
        <v>1.4999999999999999E-2</v>
      </c>
      <c r="T20" s="113">
        <f t="shared" si="5"/>
        <v>0.44304340277777782</v>
      </c>
      <c r="U20" s="99"/>
      <c r="V20" s="98"/>
    </row>
    <row r="21" spans="1:22" s="96" customFormat="1" x14ac:dyDescent="0.2">
      <c r="A21" s="99">
        <v>10</v>
      </c>
      <c r="B21" s="99"/>
      <c r="C21" s="109">
        <f t="shared" si="0"/>
        <v>3.2520717361111111</v>
      </c>
      <c r="D21" s="109">
        <f>IF(F21="","",VLOOKUP(F21,DATOS!$A$2:$D$42,3,0))</f>
        <v>6.25E-2</v>
      </c>
      <c r="E21" s="109">
        <f t="shared" si="1"/>
        <v>2.3145717361111111</v>
      </c>
      <c r="F21" s="97" t="s">
        <v>12</v>
      </c>
      <c r="G21" s="99">
        <v>4</v>
      </c>
      <c r="H21" s="99" t="s">
        <v>113</v>
      </c>
      <c r="I21" s="118">
        <v>36</v>
      </c>
      <c r="J21" s="110">
        <v>0.10416666666666667</v>
      </c>
      <c r="K21" s="78">
        <v>1920</v>
      </c>
      <c r="L21" s="79">
        <v>10</v>
      </c>
      <c r="M21" s="111">
        <f t="shared" si="2"/>
        <v>19.2</v>
      </c>
      <c r="N21" s="99"/>
      <c r="O21" s="80">
        <v>288</v>
      </c>
      <c r="P21" s="112">
        <f t="shared" si="3"/>
        <v>2880</v>
      </c>
      <c r="Q21" s="109">
        <f t="shared" si="4"/>
        <v>1.4187384027777779</v>
      </c>
      <c r="R21" s="113">
        <f t="shared" si="6"/>
        <v>0.44304340277777782</v>
      </c>
      <c r="S21" s="109">
        <f t="shared" si="7"/>
        <v>1.4999999999999999E-2</v>
      </c>
      <c r="T21" s="113">
        <f t="shared" si="5"/>
        <v>0.45804340277777783</v>
      </c>
      <c r="U21" s="99"/>
      <c r="V21" s="98"/>
    </row>
    <row r="22" spans="1:22" s="96" customFormat="1" x14ac:dyDescent="0.2">
      <c r="A22" s="99">
        <v>11</v>
      </c>
      <c r="B22" s="99"/>
      <c r="C22" s="109">
        <f t="shared" si="0"/>
        <v>3.2670717361111112</v>
      </c>
      <c r="D22" s="109">
        <f>IF(F22="","",VLOOKUP(F22,DATOS!$A$2:$D$42,3,0))</f>
        <v>6.25E-2</v>
      </c>
      <c r="E22" s="109">
        <f t="shared" si="1"/>
        <v>2.3295717361111112</v>
      </c>
      <c r="F22" s="97" t="s">
        <v>12</v>
      </c>
      <c r="G22" s="99">
        <v>4</v>
      </c>
      <c r="H22" s="99" t="s">
        <v>113</v>
      </c>
      <c r="I22" s="118">
        <v>36</v>
      </c>
      <c r="J22" s="110">
        <v>0.10416666666666667</v>
      </c>
      <c r="K22" s="78">
        <v>1920</v>
      </c>
      <c r="L22" s="79">
        <v>10</v>
      </c>
      <c r="M22" s="111">
        <f t="shared" si="2"/>
        <v>19.2</v>
      </c>
      <c r="N22" s="99"/>
      <c r="O22" s="80">
        <v>288</v>
      </c>
      <c r="P22" s="112">
        <f t="shared" si="3"/>
        <v>2880</v>
      </c>
      <c r="Q22" s="109">
        <f t="shared" si="4"/>
        <v>1.4337384027777778</v>
      </c>
      <c r="R22" s="113">
        <f t="shared" si="6"/>
        <v>0.45804340277777783</v>
      </c>
      <c r="S22" s="109">
        <f t="shared" si="7"/>
        <v>1.4999999999999999E-2</v>
      </c>
      <c r="T22" s="113">
        <f t="shared" si="5"/>
        <v>0.47304340277777784</v>
      </c>
      <c r="U22" s="99"/>
      <c r="V22" s="98"/>
    </row>
    <row r="23" spans="1:22" s="96" customFormat="1" x14ac:dyDescent="0.2">
      <c r="A23" s="99">
        <v>12</v>
      </c>
      <c r="B23" s="99"/>
      <c r="C23" s="109">
        <f t="shared" si="0"/>
        <v>3.3029050694444448</v>
      </c>
      <c r="D23" s="109">
        <f>IF(F23="","",VLOOKUP(F23,DATOS!$A$2:$D$42,3,0))</f>
        <v>6.25E-2</v>
      </c>
      <c r="E23" s="109">
        <f t="shared" si="1"/>
        <v>2.3654050694444448</v>
      </c>
      <c r="F23" s="97" t="s">
        <v>38</v>
      </c>
      <c r="G23" s="99" t="s">
        <v>129</v>
      </c>
      <c r="H23" s="99" t="s">
        <v>112</v>
      </c>
      <c r="I23" s="118">
        <v>36</v>
      </c>
      <c r="J23" s="110" t="str">
        <f>IF(F23="","",VLOOKUP(F23,DATOS!$A$2:$D$42,4,0))</f>
        <v>02:00</v>
      </c>
      <c r="K23" s="78">
        <v>2760</v>
      </c>
      <c r="L23" s="79">
        <v>7</v>
      </c>
      <c r="M23" s="111">
        <f t="shared" si="2"/>
        <v>19.32</v>
      </c>
      <c r="N23" s="99"/>
      <c r="O23" s="80">
        <v>288</v>
      </c>
      <c r="P23" s="112">
        <f t="shared" si="3"/>
        <v>2016</v>
      </c>
      <c r="Q23" s="109">
        <f t="shared" si="4"/>
        <v>1.4487384027777779</v>
      </c>
      <c r="R23" s="113">
        <f t="shared" si="6"/>
        <v>0.47304340277777784</v>
      </c>
      <c r="S23" s="122">
        <v>1.5272727272727273E-2</v>
      </c>
      <c r="T23" s="113">
        <f t="shared" si="5"/>
        <v>0.48831613005050512</v>
      </c>
      <c r="U23" s="99"/>
      <c r="V23" s="98"/>
    </row>
    <row r="24" spans="1:22" s="96" customFormat="1" x14ac:dyDescent="0.2">
      <c r="A24" s="99">
        <v>13</v>
      </c>
      <c r="B24" s="99"/>
      <c r="C24" s="109">
        <f t="shared" si="0"/>
        <v>3.3181777967171717</v>
      </c>
      <c r="D24" s="109">
        <f>IF(F24="","",VLOOKUP(F24,DATOS!$A$2:$D$42,3,0))</f>
        <v>6.25E-2</v>
      </c>
      <c r="E24" s="109">
        <f t="shared" si="1"/>
        <v>2.3806777967171717</v>
      </c>
      <c r="F24" s="97" t="s">
        <v>38</v>
      </c>
      <c r="G24" s="99" t="s">
        <v>129</v>
      </c>
      <c r="H24" s="99" t="s">
        <v>112</v>
      </c>
      <c r="I24" s="118">
        <v>36</v>
      </c>
      <c r="J24" s="110" t="str">
        <f>IF(F24="","",VLOOKUP(F24,DATOS!$A$2:$D$42,4,0))</f>
        <v>02:00</v>
      </c>
      <c r="K24" s="78">
        <v>2760</v>
      </c>
      <c r="L24" s="79">
        <v>7</v>
      </c>
      <c r="M24" s="111">
        <f t="shared" si="2"/>
        <v>19.32</v>
      </c>
      <c r="N24" s="99"/>
      <c r="O24" s="80">
        <v>288</v>
      </c>
      <c r="P24" s="112">
        <f t="shared" si="3"/>
        <v>2016</v>
      </c>
      <c r="Q24" s="109">
        <f t="shared" si="4"/>
        <v>1.4640111300505052</v>
      </c>
      <c r="R24" s="113">
        <f t="shared" si="6"/>
        <v>0.48831613005050512</v>
      </c>
      <c r="S24" s="122">
        <v>1.5272727272727273E-2</v>
      </c>
      <c r="T24" s="113">
        <f t="shared" si="5"/>
        <v>0.50358885732323244</v>
      </c>
      <c r="U24" s="99"/>
      <c r="V24" s="98"/>
    </row>
    <row r="25" spans="1:22" s="96" customFormat="1" x14ac:dyDescent="0.2">
      <c r="A25" s="99">
        <v>14</v>
      </c>
      <c r="B25" s="99"/>
      <c r="C25" s="109">
        <f t="shared" si="0"/>
        <v>3.3611116666666669</v>
      </c>
      <c r="D25" s="109">
        <f>IF(F25="","",VLOOKUP(F25,DATOS!$A$2:$D$42,3,0))</f>
        <v>6.25E-2</v>
      </c>
      <c r="E25" s="109">
        <f t="shared" si="1"/>
        <v>2.4236116666666669</v>
      </c>
      <c r="F25" s="97" t="s">
        <v>38</v>
      </c>
      <c r="G25" s="99" t="s">
        <v>129</v>
      </c>
      <c r="H25" s="99" t="s">
        <v>112</v>
      </c>
      <c r="I25" s="118">
        <v>36</v>
      </c>
      <c r="J25" s="110" t="str">
        <f>IF(F25="","",VLOOKUP(F25,DATOS!$A$2:$D$42,4,0))</f>
        <v>02:00</v>
      </c>
      <c r="K25" s="78">
        <v>2760</v>
      </c>
      <c r="L25" s="79">
        <v>7</v>
      </c>
      <c r="M25" s="111">
        <f t="shared" si="2"/>
        <v>19.32</v>
      </c>
      <c r="N25" s="99"/>
      <c r="O25" s="80">
        <v>288</v>
      </c>
      <c r="P25" s="112">
        <f t="shared" si="3"/>
        <v>2016</v>
      </c>
      <c r="Q25" s="109">
        <f t="shared" si="4"/>
        <v>1.506945</v>
      </c>
      <c r="R25" s="123">
        <v>0.53125</v>
      </c>
      <c r="S25" s="122">
        <v>1.5272727272727273E-2</v>
      </c>
      <c r="T25" s="113">
        <f t="shared" si="5"/>
        <v>0.54652272727272733</v>
      </c>
      <c r="U25" s="99"/>
      <c r="V25" s="98"/>
    </row>
    <row r="26" spans="1:22" s="96" customFormat="1" x14ac:dyDescent="0.2">
      <c r="A26" s="99">
        <v>15</v>
      </c>
      <c r="B26" s="99"/>
      <c r="C26" s="109">
        <f t="shared" si="0"/>
        <v>3.3763843939393938</v>
      </c>
      <c r="D26" s="109">
        <f>IF(F26="","",VLOOKUP(F26,DATOS!$A$2:$D$42,3,0))</f>
        <v>6.25E-2</v>
      </c>
      <c r="E26" s="109">
        <f t="shared" si="1"/>
        <v>2.4388843939393938</v>
      </c>
      <c r="F26" s="97" t="s">
        <v>38</v>
      </c>
      <c r="G26" s="99" t="s">
        <v>129</v>
      </c>
      <c r="H26" s="99" t="s">
        <v>112</v>
      </c>
      <c r="I26" s="118">
        <v>36</v>
      </c>
      <c r="J26" s="110" t="str">
        <f>IF(F26="","",VLOOKUP(F26,DATOS!$A$2:$D$42,4,0))</f>
        <v>02:00</v>
      </c>
      <c r="K26" s="78">
        <v>2760</v>
      </c>
      <c r="L26" s="79">
        <v>7</v>
      </c>
      <c r="M26" s="111">
        <f t="shared" si="2"/>
        <v>19.32</v>
      </c>
      <c r="N26" s="99"/>
      <c r="O26" s="80">
        <v>288</v>
      </c>
      <c r="P26" s="112">
        <f t="shared" si="3"/>
        <v>2016</v>
      </c>
      <c r="Q26" s="109">
        <f t="shared" si="4"/>
        <v>1.5222177272727273</v>
      </c>
      <c r="R26" s="113">
        <f t="shared" si="6"/>
        <v>0.54652272727272733</v>
      </c>
      <c r="S26" s="122">
        <v>1.5272727272727273E-2</v>
      </c>
      <c r="T26" s="113">
        <f t="shared" si="5"/>
        <v>0.56179545454545465</v>
      </c>
      <c r="U26" s="99"/>
      <c r="V26" s="98"/>
    </row>
    <row r="27" spans="1:22" s="96" customFormat="1" x14ac:dyDescent="0.2">
      <c r="A27" s="99">
        <v>16</v>
      </c>
      <c r="B27" s="99"/>
      <c r="C27" s="109">
        <f t="shared" si="0"/>
        <v>3.3916571212121216</v>
      </c>
      <c r="D27" s="109">
        <f>IF(F27="","",VLOOKUP(F27,DATOS!$A$2:$D$42,3,0))</f>
        <v>6.25E-2</v>
      </c>
      <c r="E27" s="109">
        <f t="shared" si="1"/>
        <v>2.4541571212121216</v>
      </c>
      <c r="F27" s="97" t="s">
        <v>38</v>
      </c>
      <c r="G27" s="99" t="s">
        <v>130</v>
      </c>
      <c r="H27" s="99" t="s">
        <v>112</v>
      </c>
      <c r="I27" s="118">
        <v>36</v>
      </c>
      <c r="J27" s="110" t="str">
        <f>IF(F27="","",VLOOKUP(F27,DATOS!$A$2:$D$42,4,0))</f>
        <v>02:00</v>
      </c>
      <c r="K27" s="78">
        <v>2830</v>
      </c>
      <c r="L27" s="79">
        <v>7</v>
      </c>
      <c r="M27" s="111">
        <f t="shared" si="2"/>
        <v>19.809999999999999</v>
      </c>
      <c r="N27" s="99"/>
      <c r="O27" s="80">
        <v>288</v>
      </c>
      <c r="P27" s="112">
        <f t="shared" si="3"/>
        <v>2016</v>
      </c>
      <c r="Q27" s="109">
        <f t="shared" si="4"/>
        <v>1.5374904545454546</v>
      </c>
      <c r="R27" s="113">
        <f t="shared" si="6"/>
        <v>0.56179545454545465</v>
      </c>
      <c r="S27" s="122">
        <v>1.5272727272727273E-2</v>
      </c>
      <c r="T27" s="113">
        <f t="shared" si="5"/>
        <v>0.57706818181818198</v>
      </c>
      <c r="U27" s="99"/>
      <c r="V27" s="98"/>
    </row>
    <row r="28" spans="1:22" s="96" customFormat="1" x14ac:dyDescent="0.2">
      <c r="A28" s="99">
        <v>17</v>
      </c>
      <c r="B28" s="99"/>
      <c r="C28" s="109">
        <f t="shared" si="0"/>
        <v>3.4069298484848485</v>
      </c>
      <c r="D28" s="109">
        <f>IF(F28="","",VLOOKUP(F28,DATOS!$A$2:$D$42,3,0))</f>
        <v>6.25E-2</v>
      </c>
      <c r="E28" s="109">
        <f t="shared" si="1"/>
        <v>2.4694298484848485</v>
      </c>
      <c r="F28" s="97" t="s">
        <v>12</v>
      </c>
      <c r="G28" s="99">
        <v>5</v>
      </c>
      <c r="H28" s="99" t="s">
        <v>113</v>
      </c>
      <c r="I28" s="118">
        <v>36</v>
      </c>
      <c r="J28" s="110">
        <f>IF(F28="","",VLOOKUP(F28,DATOS!$A$2:$D$42,4,0))</f>
        <v>8.3333333333333329E-2</v>
      </c>
      <c r="K28" s="78">
        <v>1950</v>
      </c>
      <c r="L28" s="79">
        <v>10</v>
      </c>
      <c r="M28" s="111">
        <f t="shared" si="2"/>
        <v>19.5</v>
      </c>
      <c r="N28" s="99"/>
      <c r="O28" s="80">
        <v>288</v>
      </c>
      <c r="P28" s="112">
        <f t="shared" si="3"/>
        <v>2880</v>
      </c>
      <c r="Q28" s="109">
        <f t="shared" si="4"/>
        <v>1.552763181818182</v>
      </c>
      <c r="R28" s="113">
        <f t="shared" si="6"/>
        <v>0.57706818181818198</v>
      </c>
      <c r="S28" s="109">
        <f t="shared" si="7"/>
        <v>1.4999999999999999E-2</v>
      </c>
      <c r="T28" s="113">
        <f t="shared" si="5"/>
        <v>0.59206818181818199</v>
      </c>
      <c r="U28" s="99"/>
      <c r="V28" s="98"/>
    </row>
    <row r="29" spans="1:22" s="96" customFormat="1" x14ac:dyDescent="0.2">
      <c r="A29" s="99">
        <v>18</v>
      </c>
      <c r="B29" s="99"/>
      <c r="C29" s="109">
        <f t="shared" si="0"/>
        <v>3.421929848484849</v>
      </c>
      <c r="D29" s="109">
        <f>IF(F29="","",VLOOKUP(F29,DATOS!$A$2:$D$42,3,0))</f>
        <v>6.25E-2</v>
      </c>
      <c r="E29" s="109">
        <f t="shared" si="1"/>
        <v>2.484429848484849</v>
      </c>
      <c r="F29" s="97" t="s">
        <v>12</v>
      </c>
      <c r="G29" s="99">
        <v>5</v>
      </c>
      <c r="H29" s="99" t="s">
        <v>113</v>
      </c>
      <c r="I29" s="118">
        <v>36</v>
      </c>
      <c r="J29" s="110">
        <f>IF(F29="","",VLOOKUP(F29,DATOS!$A$2:$D$42,4,0))</f>
        <v>8.3333333333333329E-2</v>
      </c>
      <c r="K29" s="78">
        <v>1950</v>
      </c>
      <c r="L29" s="79">
        <v>10</v>
      </c>
      <c r="M29" s="111">
        <f t="shared" si="2"/>
        <v>19.5</v>
      </c>
      <c r="N29" s="99"/>
      <c r="O29" s="80">
        <v>288</v>
      </c>
      <c r="P29" s="112">
        <f t="shared" si="3"/>
        <v>2880</v>
      </c>
      <c r="Q29" s="109">
        <f t="shared" si="4"/>
        <v>1.5677631818181821</v>
      </c>
      <c r="R29" s="113">
        <f t="shared" si="6"/>
        <v>0.59206818181818199</v>
      </c>
      <c r="S29" s="109">
        <f t="shared" si="7"/>
        <v>1.4999999999999999E-2</v>
      </c>
      <c r="T29" s="113">
        <f t="shared" si="5"/>
        <v>0.60706818181818201</v>
      </c>
      <c r="U29" s="99"/>
      <c r="V29" s="98"/>
    </row>
    <row r="30" spans="1:22" s="96" customFormat="1" x14ac:dyDescent="0.2">
      <c r="A30" s="99">
        <v>19</v>
      </c>
      <c r="B30" s="99"/>
      <c r="C30" s="109">
        <f t="shared" si="0"/>
        <v>3.4369298484848487</v>
      </c>
      <c r="D30" s="109">
        <f>IF(F30="","",VLOOKUP(F30,DATOS!$A$2:$D$42,3,0))</f>
        <v>6.25E-2</v>
      </c>
      <c r="E30" s="109">
        <f t="shared" si="1"/>
        <v>2.4994298484848487</v>
      </c>
      <c r="F30" s="97" t="s">
        <v>12</v>
      </c>
      <c r="G30" s="99">
        <v>5</v>
      </c>
      <c r="H30" s="99" t="s">
        <v>113</v>
      </c>
      <c r="I30" s="118">
        <v>36</v>
      </c>
      <c r="J30" s="110">
        <f>IF(F30="","",VLOOKUP(F30,DATOS!$A$2:$D$42,4,0))</f>
        <v>8.3333333333333329E-2</v>
      </c>
      <c r="K30" s="78">
        <v>1950</v>
      </c>
      <c r="L30" s="79">
        <v>10</v>
      </c>
      <c r="M30" s="111">
        <f t="shared" si="2"/>
        <v>19.5</v>
      </c>
      <c r="N30" s="99"/>
      <c r="O30" s="80">
        <v>288</v>
      </c>
      <c r="P30" s="112">
        <f t="shared" si="3"/>
        <v>2880</v>
      </c>
      <c r="Q30" s="109">
        <f t="shared" si="4"/>
        <v>1.582763181818182</v>
      </c>
      <c r="R30" s="113">
        <f t="shared" si="6"/>
        <v>0.60706818181818201</v>
      </c>
      <c r="S30" s="109">
        <f t="shared" si="7"/>
        <v>1.4999999999999999E-2</v>
      </c>
      <c r="T30" s="113">
        <f t="shared" si="5"/>
        <v>0.62206818181818202</v>
      </c>
      <c r="U30" s="99"/>
      <c r="V30" s="98"/>
    </row>
    <row r="31" spans="1:22" s="96" customFormat="1" x14ac:dyDescent="0.2">
      <c r="A31" s="99">
        <v>20</v>
      </c>
      <c r="B31" s="99"/>
      <c r="C31" s="109">
        <f t="shared" si="0"/>
        <v>3.4519298484848484</v>
      </c>
      <c r="D31" s="109">
        <f>IF(F31="","",VLOOKUP(F31,DATOS!$A$2:$D$42,3,0))</f>
        <v>6.25E-2</v>
      </c>
      <c r="E31" s="109">
        <f t="shared" si="1"/>
        <v>2.5144298484848484</v>
      </c>
      <c r="F31" s="97" t="s">
        <v>12</v>
      </c>
      <c r="G31" s="99">
        <v>5</v>
      </c>
      <c r="H31" s="99" t="s">
        <v>113</v>
      </c>
      <c r="I31" s="118">
        <v>36</v>
      </c>
      <c r="J31" s="110">
        <f>IF(F31="","",VLOOKUP(F31,DATOS!$A$2:$D$42,4,0))</f>
        <v>8.3333333333333329E-2</v>
      </c>
      <c r="K31" s="78">
        <v>1950</v>
      </c>
      <c r="L31" s="79">
        <v>10</v>
      </c>
      <c r="M31" s="111">
        <f t="shared" si="2"/>
        <v>19.5</v>
      </c>
      <c r="N31" s="99"/>
      <c r="O31" s="80">
        <v>288</v>
      </c>
      <c r="P31" s="112">
        <f t="shared" si="3"/>
        <v>2880</v>
      </c>
      <c r="Q31" s="109">
        <f t="shared" si="4"/>
        <v>1.5977631818181819</v>
      </c>
      <c r="R31" s="113">
        <f t="shared" si="6"/>
        <v>0.62206818181818202</v>
      </c>
      <c r="S31" s="109">
        <f t="shared" si="7"/>
        <v>1.4999999999999999E-2</v>
      </c>
      <c r="T31" s="113">
        <f t="shared" si="5"/>
        <v>0.63706818181818203</v>
      </c>
      <c r="U31" s="99"/>
      <c r="V31" s="98"/>
    </row>
    <row r="32" spans="1:22" s="96" customFormat="1" hidden="1" x14ac:dyDescent="0.2">
      <c r="A32" s="99"/>
      <c r="B32" s="99"/>
      <c r="C32" s="109" t="str">
        <f t="shared" si="0"/>
        <v/>
      </c>
      <c r="D32" s="109" t="str">
        <f>IF(F32="","",VLOOKUP(F32,DATOS!$A$2:$D$42,3,0))</f>
        <v/>
      </c>
      <c r="E32" s="109" t="str">
        <f t="shared" si="1"/>
        <v/>
      </c>
      <c r="F32" s="97"/>
      <c r="G32" s="99"/>
      <c r="H32" s="99"/>
      <c r="I32" s="118"/>
      <c r="J32" s="110" t="str">
        <f>IF(F32="","",VLOOKUP(F32,DATOS!$A$2:$D$42,4,0))</f>
        <v/>
      </c>
      <c r="K32" s="78"/>
      <c r="L32" s="79"/>
      <c r="M32" s="111" t="str">
        <f t="shared" si="2"/>
        <v/>
      </c>
      <c r="N32" s="99"/>
      <c r="O32" s="80"/>
      <c r="P32" s="112" t="str">
        <f t="shared" si="3"/>
        <v/>
      </c>
      <c r="Q32" s="109">
        <f t="shared" si="4"/>
        <v>1.612763181818182</v>
      </c>
      <c r="R32" s="113">
        <f t="shared" si="6"/>
        <v>0.63706818181818203</v>
      </c>
      <c r="S32" s="109" t="str">
        <f t="shared" si="7"/>
        <v/>
      </c>
      <c r="T32" s="113" t="str">
        <f t="shared" si="5"/>
        <v/>
      </c>
      <c r="U32" s="99"/>
      <c r="V32" s="98"/>
    </row>
    <row r="33" spans="1:22" s="96" customFormat="1" hidden="1" x14ac:dyDescent="0.2">
      <c r="A33" s="99"/>
      <c r="B33" s="99"/>
      <c r="C33" s="109" t="str">
        <f t="shared" si="0"/>
        <v/>
      </c>
      <c r="D33" s="109" t="str">
        <f>IF(F33="","",VLOOKUP(F33,DATOS!$A$2:$D$42,3,0))</f>
        <v/>
      </c>
      <c r="E33" s="109" t="str">
        <f t="shared" si="1"/>
        <v/>
      </c>
      <c r="F33" s="99"/>
      <c r="G33" s="99"/>
      <c r="H33" s="99"/>
      <c r="I33" s="118"/>
      <c r="J33" s="110" t="str">
        <f>IF(F33="","",VLOOKUP(F33,DATOS!$A$2:$D$42,4,0))</f>
        <v/>
      </c>
      <c r="K33" s="78"/>
      <c r="L33" s="79"/>
      <c r="M33" s="111" t="str">
        <f t="shared" si="2"/>
        <v/>
      </c>
      <c r="N33" s="99"/>
      <c r="O33" s="81"/>
      <c r="P33" s="112" t="str">
        <f t="shared" si="3"/>
        <v/>
      </c>
      <c r="Q33" s="109" t="str">
        <f t="shared" si="4"/>
        <v/>
      </c>
      <c r="R33" s="113" t="str">
        <f t="shared" si="6"/>
        <v/>
      </c>
      <c r="S33" s="109" t="str">
        <f t="shared" si="7"/>
        <v/>
      </c>
      <c r="T33" s="113" t="str">
        <f t="shared" si="5"/>
        <v/>
      </c>
      <c r="U33" s="99"/>
      <c r="V33" s="98"/>
    </row>
    <row r="34" spans="1:22" s="96" customFormat="1" hidden="1" x14ac:dyDescent="0.2">
      <c r="A34" s="99"/>
      <c r="B34" s="99"/>
      <c r="C34" s="109" t="str">
        <f t="shared" si="0"/>
        <v/>
      </c>
      <c r="D34" s="109" t="str">
        <f>IF(F34="","",VLOOKUP(F34,DATOS!$A$2:$D$42,3,0))</f>
        <v/>
      </c>
      <c r="E34" s="109" t="str">
        <f t="shared" si="1"/>
        <v/>
      </c>
      <c r="F34" s="99"/>
      <c r="G34" s="99"/>
      <c r="H34" s="99"/>
      <c r="I34" s="118"/>
      <c r="J34" s="110" t="str">
        <f>IF(F34="","",VLOOKUP(F34,DATOS!$A$2:$D$42,4,0))</f>
        <v/>
      </c>
      <c r="K34" s="78"/>
      <c r="L34" s="79"/>
      <c r="M34" s="111" t="str">
        <f t="shared" si="2"/>
        <v/>
      </c>
      <c r="N34" s="99"/>
      <c r="O34" s="81"/>
      <c r="P34" s="112" t="str">
        <f t="shared" si="3"/>
        <v/>
      </c>
      <c r="Q34" s="109" t="str">
        <f t="shared" si="4"/>
        <v/>
      </c>
      <c r="R34" s="113" t="str">
        <f t="shared" si="6"/>
        <v/>
      </c>
      <c r="S34" s="109" t="str">
        <f t="shared" si="7"/>
        <v/>
      </c>
      <c r="T34" s="113" t="str">
        <f t="shared" si="5"/>
        <v/>
      </c>
      <c r="U34" s="99"/>
      <c r="V34" s="98"/>
    </row>
    <row r="35" spans="1:22" s="96" customFormat="1" hidden="1" x14ac:dyDescent="0.2">
      <c r="A35" s="99"/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9"/>
      <c r="G35" s="99"/>
      <c r="H35" s="99"/>
      <c r="I35" s="118"/>
      <c r="J35" s="110" t="str">
        <f>IF(F35="","",VLOOKUP(F35,DATOS!$A$2:$D$42,4,0))</f>
        <v/>
      </c>
      <c r="K35" s="78"/>
      <c r="L35" s="79"/>
      <c r="M35" s="111" t="str">
        <f t="shared" si="2"/>
        <v/>
      </c>
      <c r="N35" s="99"/>
      <c r="O35" s="81"/>
      <c r="P35" s="112" t="str">
        <f t="shared" si="3"/>
        <v/>
      </c>
      <c r="Q35" s="109" t="str">
        <f t="shared" si="4"/>
        <v/>
      </c>
      <c r="R35" s="113" t="str">
        <f t="shared" si="6"/>
        <v/>
      </c>
      <c r="S35" s="109" t="str">
        <f t="shared" si="7"/>
        <v/>
      </c>
      <c r="T35" s="113" t="str">
        <f t="shared" si="5"/>
        <v/>
      </c>
      <c r="U35" s="99"/>
      <c r="V35" s="98"/>
    </row>
    <row r="36" spans="1:22" s="96" customFormat="1" hidden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9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1"/>
      <c r="P36" s="112" t="str">
        <f t="shared" si="3"/>
        <v/>
      </c>
      <c r="Q36" s="109" t="str">
        <f t="shared" si="4"/>
        <v/>
      </c>
      <c r="R36" s="113" t="str">
        <f t="shared" si="6"/>
        <v/>
      </c>
      <c r="S36" s="109" t="str">
        <f t="shared" si="7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9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1"/>
      <c r="P37" s="112" t="str">
        <f t="shared" si="3"/>
        <v/>
      </c>
      <c r="Q37" s="109" t="str">
        <f t="shared" si="4"/>
        <v/>
      </c>
      <c r="R37" s="113" t="str">
        <f t="shared" si="6"/>
        <v/>
      </c>
      <c r="S37" s="109" t="str">
        <f t="shared" si="7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9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1"/>
      <c r="P38" s="112" t="str">
        <f t="shared" si="3"/>
        <v/>
      </c>
      <c r="Q38" s="109" t="str">
        <f t="shared" si="4"/>
        <v/>
      </c>
      <c r="R38" s="113" t="str">
        <f t="shared" si="6"/>
        <v/>
      </c>
      <c r="S38" s="109" t="str">
        <f t="shared" si="7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6"/>
        <v/>
      </c>
      <c r="S39" s="109" t="str">
        <f t="shared" si="7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7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7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7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7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7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7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7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7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7"/>
        <v/>
      </c>
      <c r="T48" s="113" t="str">
        <f t="shared" si="5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7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2285.909090909091</v>
      </c>
      <c r="L50" s="102">
        <f>AVERAGE(L10:L49)</f>
        <v>8.8181818181818183</v>
      </c>
      <c r="M50" s="103">
        <f>AVERAGE(M10:M49)</f>
        <v>19.756818181818179</v>
      </c>
      <c r="N50" s="100"/>
      <c r="O50" s="100"/>
      <c r="P50" s="104">
        <f>SUM(P10:P49)</f>
        <v>50819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zoomScale="85" workbookViewId="0">
      <selection activeCell="P15" sqref="P10:P15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131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32"/>
    </row>
    <row r="9" spans="1:28" s="82" customFormat="1" ht="24" customHeight="1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7"/>
      <c r="C10" s="109">
        <f t="shared" ref="C10:C49" si="0">IF(OR(D10="",E10=""),"",E10-D10+1)</f>
        <v>3.100695</v>
      </c>
      <c r="D10" s="109">
        <f>IF(F10="","",VLOOKUP(F10,DATOS!$A$2:$D$42,3,0))</f>
        <v>6.25E-2</v>
      </c>
      <c r="E10" s="109">
        <f t="shared" ref="E10:E49" si="1">IF(OR(J10="",Q10=""),"",Q10-J10+1)</f>
        <v>2.163195</v>
      </c>
      <c r="F10" s="97" t="s">
        <v>12</v>
      </c>
      <c r="G10" s="97">
        <v>8</v>
      </c>
      <c r="H10" s="97" t="s">
        <v>113</v>
      </c>
      <c r="I10" s="118">
        <v>36</v>
      </c>
      <c r="J10" s="110">
        <v>0.10416666666666667</v>
      </c>
      <c r="K10" s="78">
        <v>1940</v>
      </c>
      <c r="L10" s="79">
        <v>9</v>
      </c>
      <c r="M10" s="111">
        <f t="shared" ref="M10:M49" si="2">IF(OR(K10="",L10=""),"",(K10*L10)/1000)</f>
        <v>17.46</v>
      </c>
      <c r="N10" s="97"/>
      <c r="O10" s="80">
        <v>288</v>
      </c>
      <c r="P10" s="112">
        <f t="shared" ref="P10:P49" si="3">IF(OR(L10=0,O10=0),"",L10*O10)</f>
        <v>2592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09">
        <f t="shared" ref="S10:S49" si="5">IF(OR($C$5="",P10=""),"",(P10/$C$5)/24)</f>
        <v>1.35E-2</v>
      </c>
      <c r="T10" s="109">
        <f t="shared" ref="T10:T49" si="6">IF(OR(R10="",S10=""),"",R10+S10)</f>
        <v>0.3051666666666667</v>
      </c>
      <c r="U10" s="97"/>
      <c r="V10" s="98"/>
    </row>
    <row r="11" spans="1:28" s="96" customFormat="1" x14ac:dyDescent="0.2">
      <c r="A11" s="99">
        <v>2</v>
      </c>
      <c r="B11" s="99"/>
      <c r="C11" s="109">
        <f t="shared" si="0"/>
        <v>3.1141949999999996</v>
      </c>
      <c r="D11" s="109">
        <f>IF(F11="","",VLOOKUP(F11,DATOS!$A$2:$D$42,3,0))</f>
        <v>6.25E-2</v>
      </c>
      <c r="E11" s="109">
        <f t="shared" si="1"/>
        <v>2.1766949999999996</v>
      </c>
      <c r="F11" s="97" t="s">
        <v>12</v>
      </c>
      <c r="G11" s="97">
        <v>8</v>
      </c>
      <c r="H11" s="97" t="s">
        <v>113</v>
      </c>
      <c r="I11" s="118">
        <v>36</v>
      </c>
      <c r="J11" s="110">
        <v>0.10416666666666667</v>
      </c>
      <c r="K11" s="78">
        <v>1940</v>
      </c>
      <c r="L11" s="79">
        <v>9</v>
      </c>
      <c r="M11" s="111">
        <f t="shared" si="2"/>
        <v>17.46</v>
      </c>
      <c r="N11" s="97"/>
      <c r="O11" s="80">
        <v>288</v>
      </c>
      <c r="P11" s="112">
        <f t="shared" si="3"/>
        <v>2592</v>
      </c>
      <c r="Q11" s="109">
        <f t="shared" si="4"/>
        <v>1.2808616666666666</v>
      </c>
      <c r="R11" s="113">
        <f t="shared" ref="R11:R49" si="7">IF(T10="","",T10)</f>
        <v>0.3051666666666667</v>
      </c>
      <c r="S11" s="109">
        <f t="shared" si="5"/>
        <v>1.35E-2</v>
      </c>
      <c r="T11" s="113">
        <f t="shared" si="6"/>
        <v>0.31866666666666671</v>
      </c>
      <c r="U11" s="99"/>
      <c r="V11" s="98"/>
    </row>
    <row r="12" spans="1:28" s="96" customFormat="1" x14ac:dyDescent="0.2">
      <c r="A12" s="99">
        <v>3</v>
      </c>
      <c r="B12" s="99"/>
      <c r="C12" s="109">
        <f t="shared" si="0"/>
        <v>3.1276950000000001</v>
      </c>
      <c r="D12" s="109">
        <f>IF(F12="","",VLOOKUP(F12,DATOS!$A$2:$D$42,3,0))</f>
        <v>6.25E-2</v>
      </c>
      <c r="E12" s="109">
        <f t="shared" si="1"/>
        <v>2.1901950000000001</v>
      </c>
      <c r="F12" s="97" t="s">
        <v>12</v>
      </c>
      <c r="G12" s="97">
        <v>8</v>
      </c>
      <c r="H12" s="97" t="s">
        <v>113</v>
      </c>
      <c r="I12" s="118">
        <v>36</v>
      </c>
      <c r="J12" s="110">
        <v>0.10416666666666667</v>
      </c>
      <c r="K12" s="78">
        <v>1940</v>
      </c>
      <c r="L12" s="79">
        <v>9</v>
      </c>
      <c r="M12" s="111">
        <f t="shared" si="2"/>
        <v>17.46</v>
      </c>
      <c r="N12" s="97"/>
      <c r="O12" s="80">
        <v>288</v>
      </c>
      <c r="P12" s="112">
        <f t="shared" si="3"/>
        <v>2592</v>
      </c>
      <c r="Q12" s="109">
        <f t="shared" si="4"/>
        <v>1.2943616666666666</v>
      </c>
      <c r="R12" s="113">
        <f t="shared" si="7"/>
        <v>0.31866666666666671</v>
      </c>
      <c r="S12" s="109">
        <f t="shared" si="5"/>
        <v>1.35E-2</v>
      </c>
      <c r="T12" s="113">
        <f t="shared" si="6"/>
        <v>0.33216666666666672</v>
      </c>
      <c r="U12" s="99"/>
      <c r="V12" s="98"/>
    </row>
    <row r="13" spans="1:28" s="96" customFormat="1" x14ac:dyDescent="0.2">
      <c r="A13" s="99">
        <v>4</v>
      </c>
      <c r="B13" s="99"/>
      <c r="C13" s="109">
        <f t="shared" si="0"/>
        <v>3.1411949999999997</v>
      </c>
      <c r="D13" s="109">
        <f>IF(F13="","",VLOOKUP(F13,DATOS!$A$2:$D$42,3,0))</f>
        <v>6.25E-2</v>
      </c>
      <c r="E13" s="109">
        <f t="shared" si="1"/>
        <v>2.2036949999999997</v>
      </c>
      <c r="F13" s="97" t="s">
        <v>12</v>
      </c>
      <c r="G13" s="97">
        <v>8</v>
      </c>
      <c r="H13" s="97" t="s">
        <v>113</v>
      </c>
      <c r="I13" s="118">
        <v>36</v>
      </c>
      <c r="J13" s="110">
        <v>0.10416666666666667</v>
      </c>
      <c r="K13" s="78">
        <v>1940</v>
      </c>
      <c r="L13" s="79">
        <v>9</v>
      </c>
      <c r="M13" s="111">
        <f t="shared" si="2"/>
        <v>17.46</v>
      </c>
      <c r="N13" s="97"/>
      <c r="O13" s="80">
        <v>288</v>
      </c>
      <c r="P13" s="112">
        <f t="shared" si="3"/>
        <v>2592</v>
      </c>
      <c r="Q13" s="109">
        <f t="shared" si="4"/>
        <v>1.3078616666666667</v>
      </c>
      <c r="R13" s="113">
        <f t="shared" si="7"/>
        <v>0.33216666666666672</v>
      </c>
      <c r="S13" s="109">
        <f t="shared" si="5"/>
        <v>1.35E-2</v>
      </c>
      <c r="T13" s="113">
        <f t="shared" si="6"/>
        <v>0.34566666666666673</v>
      </c>
      <c r="U13" s="99"/>
      <c r="V13" s="98"/>
    </row>
    <row r="14" spans="1:28" s="96" customFormat="1" x14ac:dyDescent="0.2">
      <c r="A14" s="99">
        <v>5</v>
      </c>
      <c r="B14" s="99"/>
      <c r="C14" s="109">
        <f t="shared" si="0"/>
        <v>3.1546950000000002</v>
      </c>
      <c r="D14" s="109">
        <f>IF(F14="","",VLOOKUP(F14,DATOS!$A$2:$D$42,3,0))</f>
        <v>6.25E-2</v>
      </c>
      <c r="E14" s="109">
        <f t="shared" si="1"/>
        <v>2.2171950000000002</v>
      </c>
      <c r="F14" s="97" t="s">
        <v>12</v>
      </c>
      <c r="G14" s="97">
        <v>8</v>
      </c>
      <c r="H14" s="97" t="s">
        <v>113</v>
      </c>
      <c r="I14" s="118">
        <v>36</v>
      </c>
      <c r="J14" s="110">
        <v>0.10416666666666667</v>
      </c>
      <c r="K14" s="78">
        <v>1940</v>
      </c>
      <c r="L14" s="79">
        <v>9</v>
      </c>
      <c r="M14" s="111">
        <f t="shared" si="2"/>
        <v>17.46</v>
      </c>
      <c r="N14" s="97"/>
      <c r="O14" s="80">
        <v>288</v>
      </c>
      <c r="P14" s="112">
        <f t="shared" si="3"/>
        <v>2592</v>
      </c>
      <c r="Q14" s="109">
        <f t="shared" si="4"/>
        <v>1.3213616666666668</v>
      </c>
      <c r="R14" s="113">
        <f t="shared" si="7"/>
        <v>0.34566666666666673</v>
      </c>
      <c r="S14" s="109">
        <f t="shared" si="5"/>
        <v>1.35E-2</v>
      </c>
      <c r="T14" s="113">
        <f t="shared" si="6"/>
        <v>0.35916666666666675</v>
      </c>
      <c r="U14" s="99"/>
      <c r="V14" s="98"/>
    </row>
    <row r="15" spans="1:28" s="96" customFormat="1" x14ac:dyDescent="0.2">
      <c r="A15" s="99">
        <v>6</v>
      </c>
      <c r="B15" s="99"/>
      <c r="C15" s="109">
        <f t="shared" si="0"/>
        <v>3.1681949999999999</v>
      </c>
      <c r="D15" s="109">
        <f>IF(F15="","",VLOOKUP(F15,DATOS!$A$2:$D$42,3,0))</f>
        <v>6.25E-2</v>
      </c>
      <c r="E15" s="109">
        <f t="shared" si="1"/>
        <v>2.2306949999999999</v>
      </c>
      <c r="F15" s="97" t="s">
        <v>12</v>
      </c>
      <c r="G15" s="97">
        <v>8</v>
      </c>
      <c r="H15" s="97" t="s">
        <v>113</v>
      </c>
      <c r="I15" s="118">
        <v>36</v>
      </c>
      <c r="J15" s="110">
        <v>0.10416666666666667</v>
      </c>
      <c r="K15" s="78">
        <v>1940</v>
      </c>
      <c r="L15" s="79">
        <v>9</v>
      </c>
      <c r="M15" s="111">
        <f t="shared" ref="M15:M34" si="8">IF(OR(K15="",L15=""),"",(K15*L15)/1000)</f>
        <v>17.46</v>
      </c>
      <c r="N15" s="97"/>
      <c r="O15" s="80">
        <v>288</v>
      </c>
      <c r="P15" s="112">
        <f t="shared" si="3"/>
        <v>2592</v>
      </c>
      <c r="Q15" s="109">
        <f t="shared" si="4"/>
        <v>1.3348616666666668</v>
      </c>
      <c r="R15" s="113">
        <f t="shared" si="7"/>
        <v>0.35916666666666675</v>
      </c>
      <c r="S15" s="109">
        <f t="shared" si="5"/>
        <v>1.35E-2</v>
      </c>
      <c r="T15" s="113">
        <f t="shared" si="6"/>
        <v>0.37266666666666676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3.1816949999999999</v>
      </c>
      <c r="D16" s="109">
        <f>IF(F16="","",VLOOKUP(F16,DATOS!$A$2:$D$42,3,0))</f>
        <v>6.25E-2</v>
      </c>
      <c r="E16" s="109">
        <f t="shared" si="1"/>
        <v>2.2441949999999999</v>
      </c>
      <c r="F16" s="97" t="s">
        <v>12</v>
      </c>
      <c r="G16" s="97">
        <v>2</v>
      </c>
      <c r="H16" s="97" t="s">
        <v>113</v>
      </c>
      <c r="I16" s="118">
        <v>40</v>
      </c>
      <c r="J16" s="110">
        <v>0.10416666666666667</v>
      </c>
      <c r="K16" s="78">
        <v>2370</v>
      </c>
      <c r="L16" s="79">
        <v>8</v>
      </c>
      <c r="M16" s="111">
        <f t="shared" si="8"/>
        <v>18.96</v>
      </c>
      <c r="N16" s="97"/>
      <c r="O16" s="80">
        <v>288</v>
      </c>
      <c r="P16" s="112">
        <f t="shared" si="3"/>
        <v>2304</v>
      </c>
      <c r="Q16" s="109">
        <f t="shared" si="4"/>
        <v>1.3483616666666667</v>
      </c>
      <c r="R16" s="113">
        <f t="shared" si="7"/>
        <v>0.37266666666666676</v>
      </c>
      <c r="S16" s="109">
        <f t="shared" si="5"/>
        <v>1.1999999999999999E-2</v>
      </c>
      <c r="T16" s="113">
        <f t="shared" si="6"/>
        <v>0.38466666666666677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3.193695</v>
      </c>
      <c r="D17" s="109">
        <f>IF(F17="","",VLOOKUP(F17,DATOS!$A$2:$D$42,3,0))</f>
        <v>6.25E-2</v>
      </c>
      <c r="E17" s="109">
        <f t="shared" si="1"/>
        <v>2.256195</v>
      </c>
      <c r="F17" s="97" t="s">
        <v>12</v>
      </c>
      <c r="G17" s="97">
        <v>2</v>
      </c>
      <c r="H17" s="97" t="s">
        <v>113</v>
      </c>
      <c r="I17" s="118">
        <v>40</v>
      </c>
      <c r="J17" s="110">
        <v>0.10416666666666667</v>
      </c>
      <c r="K17" s="78">
        <v>2370</v>
      </c>
      <c r="L17" s="79">
        <v>8</v>
      </c>
      <c r="M17" s="111">
        <f t="shared" si="8"/>
        <v>18.96</v>
      </c>
      <c r="N17" s="97"/>
      <c r="O17" s="80">
        <v>288</v>
      </c>
      <c r="P17" s="112">
        <f t="shared" si="3"/>
        <v>2304</v>
      </c>
      <c r="Q17" s="109">
        <f t="shared" si="4"/>
        <v>1.3603616666666667</v>
      </c>
      <c r="R17" s="113">
        <f t="shared" si="7"/>
        <v>0.38466666666666677</v>
      </c>
      <c r="S17" s="109">
        <f t="shared" si="5"/>
        <v>1.1999999999999999E-2</v>
      </c>
      <c r="T17" s="113">
        <f t="shared" si="6"/>
        <v>0.39666666666666678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3.205695</v>
      </c>
      <c r="D18" s="109">
        <f>IF(F18="","",VLOOKUP(F18,DATOS!$A$2:$D$42,3,0))</f>
        <v>6.25E-2</v>
      </c>
      <c r="E18" s="109">
        <f t="shared" si="1"/>
        <v>2.268195</v>
      </c>
      <c r="F18" s="97" t="s">
        <v>12</v>
      </c>
      <c r="G18" s="97">
        <v>2</v>
      </c>
      <c r="H18" s="97" t="s">
        <v>113</v>
      </c>
      <c r="I18" s="118">
        <v>40</v>
      </c>
      <c r="J18" s="110">
        <v>0.10416666666666667</v>
      </c>
      <c r="K18" s="78">
        <v>2370</v>
      </c>
      <c r="L18" s="79">
        <v>8</v>
      </c>
      <c r="M18" s="111">
        <f t="shared" si="8"/>
        <v>18.96</v>
      </c>
      <c r="N18" s="97"/>
      <c r="O18" s="80">
        <v>288</v>
      </c>
      <c r="P18" s="112">
        <f t="shared" si="3"/>
        <v>2304</v>
      </c>
      <c r="Q18" s="109">
        <f t="shared" si="4"/>
        <v>1.3723616666666667</v>
      </c>
      <c r="R18" s="113">
        <f t="shared" si="7"/>
        <v>0.39666666666666678</v>
      </c>
      <c r="S18" s="109">
        <f t="shared" si="5"/>
        <v>1.1999999999999999E-2</v>
      </c>
      <c r="T18" s="113">
        <f t="shared" si="6"/>
        <v>0.40866666666666679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3.217695</v>
      </c>
      <c r="D19" s="109">
        <f>IF(F19="","",VLOOKUP(F19,DATOS!$A$2:$D$42,3,0))</f>
        <v>6.25E-2</v>
      </c>
      <c r="E19" s="109">
        <f t="shared" si="1"/>
        <v>2.280195</v>
      </c>
      <c r="F19" s="97" t="s">
        <v>12</v>
      </c>
      <c r="G19" s="97">
        <v>2</v>
      </c>
      <c r="H19" s="97" t="s">
        <v>113</v>
      </c>
      <c r="I19" s="118">
        <v>40</v>
      </c>
      <c r="J19" s="110">
        <v>0.10416666666666667</v>
      </c>
      <c r="K19" s="78">
        <v>2370</v>
      </c>
      <c r="L19" s="79">
        <v>8</v>
      </c>
      <c r="M19" s="111">
        <f t="shared" si="8"/>
        <v>18.96</v>
      </c>
      <c r="N19" s="97"/>
      <c r="O19" s="80">
        <v>288</v>
      </c>
      <c r="P19" s="112">
        <f t="shared" si="3"/>
        <v>2304</v>
      </c>
      <c r="Q19" s="109">
        <f t="shared" si="4"/>
        <v>1.3843616666666667</v>
      </c>
      <c r="R19" s="113">
        <f t="shared" si="7"/>
        <v>0.40866666666666679</v>
      </c>
      <c r="S19" s="109">
        <f t="shared" si="5"/>
        <v>1.1999999999999999E-2</v>
      </c>
      <c r="T19" s="113">
        <f t="shared" si="6"/>
        <v>0.4206666666666668</v>
      </c>
      <c r="U19" s="99"/>
      <c r="V19" s="98"/>
    </row>
    <row r="20" spans="1:22" s="96" customFormat="1" x14ac:dyDescent="0.2">
      <c r="A20" s="99">
        <v>11</v>
      </c>
      <c r="B20" s="99"/>
      <c r="C20" s="109">
        <f t="shared" si="0"/>
        <v>3.229695</v>
      </c>
      <c r="D20" s="109">
        <f>IF(F20="","",VLOOKUP(F20,DATOS!$A$2:$D$42,3,0))</f>
        <v>6.25E-2</v>
      </c>
      <c r="E20" s="109">
        <f t="shared" si="1"/>
        <v>2.292195</v>
      </c>
      <c r="F20" s="97" t="s">
        <v>12</v>
      </c>
      <c r="G20" s="97">
        <v>2</v>
      </c>
      <c r="H20" s="97" t="s">
        <v>113</v>
      </c>
      <c r="I20" s="118">
        <v>40</v>
      </c>
      <c r="J20" s="110">
        <v>0.10416666666666667</v>
      </c>
      <c r="K20" s="78">
        <v>2370</v>
      </c>
      <c r="L20" s="79">
        <v>8</v>
      </c>
      <c r="M20" s="111">
        <f t="shared" si="8"/>
        <v>18.96</v>
      </c>
      <c r="N20" s="97"/>
      <c r="O20" s="80">
        <v>288</v>
      </c>
      <c r="P20" s="112">
        <f t="shared" si="3"/>
        <v>2304</v>
      </c>
      <c r="Q20" s="109">
        <f t="shared" si="4"/>
        <v>1.3963616666666667</v>
      </c>
      <c r="R20" s="113">
        <f t="shared" si="7"/>
        <v>0.4206666666666668</v>
      </c>
      <c r="S20" s="109">
        <f t="shared" si="5"/>
        <v>1.1999999999999999E-2</v>
      </c>
      <c r="T20" s="113">
        <f t="shared" si="6"/>
        <v>0.43266666666666681</v>
      </c>
      <c r="U20" s="99"/>
      <c r="V20" s="98"/>
    </row>
    <row r="21" spans="1:22" s="96" customFormat="1" x14ac:dyDescent="0.2">
      <c r="A21" s="99">
        <v>12</v>
      </c>
      <c r="B21" s="99"/>
      <c r="C21" s="109">
        <f t="shared" si="0"/>
        <v>3.241695</v>
      </c>
      <c r="D21" s="109">
        <f>IF(F21="","",VLOOKUP(F21,DATOS!$A$2:$D$42,3,0))</f>
        <v>6.25E-2</v>
      </c>
      <c r="E21" s="109">
        <f t="shared" si="1"/>
        <v>2.304195</v>
      </c>
      <c r="F21" s="97" t="s">
        <v>12</v>
      </c>
      <c r="G21" s="97">
        <v>2</v>
      </c>
      <c r="H21" s="97" t="s">
        <v>113</v>
      </c>
      <c r="I21" s="118">
        <v>40</v>
      </c>
      <c r="J21" s="110">
        <v>0.10416666666666667</v>
      </c>
      <c r="K21" s="78">
        <v>2370</v>
      </c>
      <c r="L21" s="79">
        <v>8</v>
      </c>
      <c r="M21" s="111">
        <f t="shared" si="8"/>
        <v>18.96</v>
      </c>
      <c r="N21" s="97"/>
      <c r="O21" s="80">
        <v>288</v>
      </c>
      <c r="P21" s="112">
        <f t="shared" si="3"/>
        <v>2304</v>
      </c>
      <c r="Q21" s="109">
        <f t="shared" si="4"/>
        <v>1.4083616666666667</v>
      </c>
      <c r="R21" s="113">
        <f t="shared" si="7"/>
        <v>0.43266666666666681</v>
      </c>
      <c r="S21" s="109">
        <f t="shared" si="5"/>
        <v>1.1999999999999999E-2</v>
      </c>
      <c r="T21" s="113">
        <f t="shared" si="6"/>
        <v>0.44466666666666682</v>
      </c>
      <c r="U21" s="99"/>
      <c r="V21" s="98"/>
    </row>
    <row r="22" spans="1:22" s="96" customFormat="1" x14ac:dyDescent="0.2">
      <c r="A22" s="99">
        <v>13</v>
      </c>
      <c r="B22" s="99"/>
      <c r="C22" s="109">
        <f t="shared" si="0"/>
        <v>3.253695</v>
      </c>
      <c r="D22" s="109">
        <f>IF(F22="","",VLOOKUP(F22,DATOS!$A$2:$D$42,3,0))</f>
        <v>6.25E-2</v>
      </c>
      <c r="E22" s="109">
        <f t="shared" si="1"/>
        <v>2.316195</v>
      </c>
      <c r="F22" s="97" t="s">
        <v>12</v>
      </c>
      <c r="G22" s="97">
        <v>2</v>
      </c>
      <c r="H22" s="97" t="s">
        <v>113</v>
      </c>
      <c r="I22" s="118">
        <v>40</v>
      </c>
      <c r="J22" s="110">
        <v>0.10416666666666667</v>
      </c>
      <c r="K22" s="78">
        <v>2370</v>
      </c>
      <c r="L22" s="79">
        <v>8</v>
      </c>
      <c r="M22" s="111">
        <f t="shared" si="8"/>
        <v>18.96</v>
      </c>
      <c r="N22" s="97"/>
      <c r="O22" s="80">
        <v>200</v>
      </c>
      <c r="P22" s="112">
        <f t="shared" si="3"/>
        <v>1600</v>
      </c>
      <c r="Q22" s="109">
        <f t="shared" si="4"/>
        <v>1.4203616666666667</v>
      </c>
      <c r="R22" s="113">
        <f t="shared" si="7"/>
        <v>0.44466666666666682</v>
      </c>
      <c r="S22" s="109">
        <f t="shared" si="5"/>
        <v>8.3333333333333332E-3</v>
      </c>
      <c r="T22" s="113">
        <f t="shared" si="6"/>
        <v>0.45300000000000018</v>
      </c>
      <c r="U22" s="99"/>
      <c r="V22" s="98"/>
    </row>
    <row r="23" spans="1:22" s="96" customFormat="1" x14ac:dyDescent="0.2">
      <c r="A23" s="99">
        <v>14</v>
      </c>
      <c r="B23" s="99"/>
      <c r="C23" s="109">
        <f t="shared" si="0"/>
        <v>3.2828616666666672</v>
      </c>
      <c r="D23" s="109">
        <f>IF(F23="","",VLOOKUP(F23,DATOS!$A$2:$D$42,3,0))</f>
        <v>6.25E-2</v>
      </c>
      <c r="E23" s="109">
        <f t="shared" si="1"/>
        <v>2.3453616666666672</v>
      </c>
      <c r="F23" s="97" t="s">
        <v>38</v>
      </c>
      <c r="G23" s="97">
        <v>1</v>
      </c>
      <c r="H23" s="97" t="s">
        <v>112</v>
      </c>
      <c r="I23" s="118">
        <v>41</v>
      </c>
      <c r="J23" s="110" t="str">
        <f>IF(F23="","",VLOOKUP(F23,DATOS!$A$2:$D$42,4,0))</f>
        <v>02:00</v>
      </c>
      <c r="K23" s="78">
        <v>2960</v>
      </c>
      <c r="L23" s="79">
        <v>7</v>
      </c>
      <c r="M23" s="111">
        <f t="shared" si="8"/>
        <v>20.72</v>
      </c>
      <c r="N23" s="97"/>
      <c r="O23" s="80">
        <v>288</v>
      </c>
      <c r="P23" s="112">
        <f t="shared" si="3"/>
        <v>2016</v>
      </c>
      <c r="Q23" s="109">
        <f t="shared" si="4"/>
        <v>1.4286950000000003</v>
      </c>
      <c r="R23" s="113">
        <f t="shared" si="7"/>
        <v>0.45300000000000018</v>
      </c>
      <c r="S23" s="122">
        <v>1.5272727272727273E-2</v>
      </c>
      <c r="T23" s="113">
        <f t="shared" si="6"/>
        <v>0.46827272727272745</v>
      </c>
      <c r="U23" s="99"/>
      <c r="V23" s="98"/>
    </row>
    <row r="24" spans="1:22" s="96" customFormat="1" x14ac:dyDescent="0.2">
      <c r="A24" s="99">
        <v>15</v>
      </c>
      <c r="B24" s="99"/>
      <c r="C24" s="109">
        <f t="shared" si="0"/>
        <v>3.2981343939393941</v>
      </c>
      <c r="D24" s="109">
        <f>IF(F24="","",VLOOKUP(F24,DATOS!$A$2:$D$42,3,0))</f>
        <v>6.25E-2</v>
      </c>
      <c r="E24" s="109">
        <f t="shared" si="1"/>
        <v>2.3606343939393941</v>
      </c>
      <c r="F24" s="97" t="s">
        <v>38</v>
      </c>
      <c r="G24" s="97">
        <v>1</v>
      </c>
      <c r="H24" s="97" t="s">
        <v>112</v>
      </c>
      <c r="I24" s="118">
        <v>41</v>
      </c>
      <c r="J24" s="110" t="str">
        <f>IF(F24="","",VLOOKUP(F24,DATOS!$A$2:$D$42,4,0))</f>
        <v>02:00</v>
      </c>
      <c r="K24" s="78">
        <v>2960</v>
      </c>
      <c r="L24" s="79">
        <v>6</v>
      </c>
      <c r="M24" s="111">
        <f t="shared" si="8"/>
        <v>17.760000000000002</v>
      </c>
      <c r="N24" s="97"/>
      <c r="O24" s="80">
        <v>288</v>
      </c>
      <c r="P24" s="112">
        <f t="shared" si="3"/>
        <v>1728</v>
      </c>
      <c r="Q24" s="109">
        <f t="shared" si="4"/>
        <v>1.4439677272727274</v>
      </c>
      <c r="R24" s="113">
        <f t="shared" si="7"/>
        <v>0.46827272727272745</v>
      </c>
      <c r="S24" s="122">
        <v>1.3090909090909091E-2</v>
      </c>
      <c r="T24" s="113">
        <f t="shared" si="6"/>
        <v>0.48136363636363655</v>
      </c>
      <c r="U24" s="99"/>
      <c r="V24" s="98"/>
    </row>
    <row r="25" spans="1:22" s="96" customFormat="1" x14ac:dyDescent="0.2">
      <c r="A25" s="99">
        <v>16</v>
      </c>
      <c r="B25" s="99"/>
      <c r="C25" s="109">
        <f t="shared" si="0"/>
        <v>3.3112253030303034</v>
      </c>
      <c r="D25" s="109">
        <f>IF(F25="","",VLOOKUP(F25,DATOS!$A$2:$D$42,3,0))</f>
        <v>6.25E-2</v>
      </c>
      <c r="E25" s="109">
        <f t="shared" si="1"/>
        <v>2.3737253030303034</v>
      </c>
      <c r="F25" s="97" t="s">
        <v>38</v>
      </c>
      <c r="G25" s="97">
        <v>1</v>
      </c>
      <c r="H25" s="97" t="s">
        <v>112</v>
      </c>
      <c r="I25" s="118">
        <v>41</v>
      </c>
      <c r="J25" s="110" t="str">
        <f>IF(F25="","",VLOOKUP(F25,DATOS!$A$2:$D$42,4,0))</f>
        <v>02:00</v>
      </c>
      <c r="K25" s="78">
        <v>2960</v>
      </c>
      <c r="L25" s="79">
        <v>6</v>
      </c>
      <c r="M25" s="111">
        <f t="shared" si="8"/>
        <v>17.760000000000002</v>
      </c>
      <c r="N25" s="97"/>
      <c r="O25" s="80">
        <v>288</v>
      </c>
      <c r="P25" s="112">
        <f t="shared" si="3"/>
        <v>1728</v>
      </c>
      <c r="Q25" s="109">
        <f t="shared" si="4"/>
        <v>1.4570586363636364</v>
      </c>
      <c r="R25" s="113">
        <f t="shared" si="7"/>
        <v>0.48136363636363655</v>
      </c>
      <c r="S25" s="122">
        <v>1.3090909090909091E-2</v>
      </c>
      <c r="T25" s="113">
        <f t="shared" si="6"/>
        <v>0.49445454545454565</v>
      </c>
      <c r="U25" s="99"/>
      <c r="V25" s="98"/>
    </row>
    <row r="26" spans="1:22" s="96" customFormat="1" x14ac:dyDescent="0.2">
      <c r="A26" s="99">
        <v>17</v>
      </c>
      <c r="B26" s="99"/>
      <c r="C26" s="109">
        <f t="shared" si="0"/>
        <v>3.3243162121212126</v>
      </c>
      <c r="D26" s="109">
        <f>IF(F26="","",VLOOKUP(F26,DATOS!$A$2:$D$42,3,0))</f>
        <v>6.25E-2</v>
      </c>
      <c r="E26" s="109">
        <f t="shared" si="1"/>
        <v>2.3868162121212126</v>
      </c>
      <c r="F26" s="97" t="s">
        <v>38</v>
      </c>
      <c r="G26" s="97">
        <v>1</v>
      </c>
      <c r="H26" s="97" t="s">
        <v>112</v>
      </c>
      <c r="I26" s="118">
        <v>41</v>
      </c>
      <c r="J26" s="110" t="str">
        <f>IF(F26="","",VLOOKUP(F26,DATOS!$A$2:$D$42,4,0))</f>
        <v>02:00</v>
      </c>
      <c r="K26" s="78">
        <v>2960</v>
      </c>
      <c r="L26" s="79">
        <v>6</v>
      </c>
      <c r="M26" s="111">
        <f t="shared" si="8"/>
        <v>17.760000000000002</v>
      </c>
      <c r="N26" s="97"/>
      <c r="O26" s="80">
        <v>288</v>
      </c>
      <c r="P26" s="112">
        <f t="shared" si="3"/>
        <v>1728</v>
      </c>
      <c r="Q26" s="109">
        <f t="shared" si="4"/>
        <v>1.4701495454545457</v>
      </c>
      <c r="R26" s="113">
        <f t="shared" si="7"/>
        <v>0.49445454545454565</v>
      </c>
      <c r="S26" s="122">
        <v>1.3090909090909091E-2</v>
      </c>
      <c r="T26" s="113">
        <f t="shared" si="6"/>
        <v>0.50754545454545474</v>
      </c>
      <c r="U26" s="99"/>
      <c r="V26" s="98"/>
    </row>
    <row r="27" spans="1:22" s="96" customFormat="1" x14ac:dyDescent="0.2">
      <c r="A27" s="99">
        <v>18</v>
      </c>
      <c r="B27" s="99"/>
      <c r="C27" s="109">
        <f t="shared" si="0"/>
        <v>3.3645838888888893</v>
      </c>
      <c r="D27" s="109">
        <f>IF(F27="","",VLOOKUP(F27,DATOS!$A$2:$D$42,3,0))</f>
        <v>6.25E-2</v>
      </c>
      <c r="E27" s="109">
        <f t="shared" si="1"/>
        <v>2.4270838888888893</v>
      </c>
      <c r="F27" s="97" t="s">
        <v>12</v>
      </c>
      <c r="G27" s="97">
        <v>4</v>
      </c>
      <c r="H27" s="97" t="s">
        <v>113</v>
      </c>
      <c r="I27" s="118">
        <v>37</v>
      </c>
      <c r="J27" s="110">
        <f>IF(F27="","",VLOOKUP(F27,DATOS!$A$2:$D$42,4,0))</f>
        <v>8.3333333333333329E-2</v>
      </c>
      <c r="K27" s="78">
        <v>2030</v>
      </c>
      <c r="L27" s="79">
        <v>8</v>
      </c>
      <c r="M27" s="111">
        <f t="shared" si="8"/>
        <v>16.239999999999998</v>
      </c>
      <c r="N27" s="97"/>
      <c r="O27" s="80">
        <v>288</v>
      </c>
      <c r="P27" s="112">
        <f t="shared" si="3"/>
        <v>2304</v>
      </c>
      <c r="Q27" s="109">
        <f t="shared" si="4"/>
        <v>1.5104172222222223</v>
      </c>
      <c r="R27" s="123">
        <v>0.53472222222222221</v>
      </c>
      <c r="S27" s="109">
        <f t="shared" si="5"/>
        <v>1.1999999999999999E-2</v>
      </c>
      <c r="T27" s="113">
        <f t="shared" si="6"/>
        <v>0.54672222222222222</v>
      </c>
      <c r="U27" s="99"/>
      <c r="V27" s="98"/>
    </row>
    <row r="28" spans="1:22" s="96" customFormat="1" x14ac:dyDescent="0.2">
      <c r="A28" s="99">
        <v>19</v>
      </c>
      <c r="B28" s="99"/>
      <c r="C28" s="109">
        <f t="shared" si="0"/>
        <v>3.3765838888888888</v>
      </c>
      <c r="D28" s="109">
        <f>IF(F28="","",VLOOKUP(F28,DATOS!$A$2:$D$42,3,0))</f>
        <v>6.25E-2</v>
      </c>
      <c r="E28" s="109">
        <f t="shared" si="1"/>
        <v>2.4390838888888888</v>
      </c>
      <c r="F28" s="97" t="s">
        <v>12</v>
      </c>
      <c r="G28" s="97">
        <v>4</v>
      </c>
      <c r="H28" s="97" t="s">
        <v>113</v>
      </c>
      <c r="I28" s="118">
        <v>37</v>
      </c>
      <c r="J28" s="110">
        <f>IF(F28="","",VLOOKUP(F28,DATOS!$A$2:$D$42,4,0))</f>
        <v>8.3333333333333329E-2</v>
      </c>
      <c r="K28" s="78">
        <v>2030</v>
      </c>
      <c r="L28" s="79">
        <v>8</v>
      </c>
      <c r="M28" s="111">
        <f t="shared" si="8"/>
        <v>16.239999999999998</v>
      </c>
      <c r="N28" s="97"/>
      <c r="O28" s="80">
        <v>288</v>
      </c>
      <c r="P28" s="112">
        <f t="shared" si="3"/>
        <v>2304</v>
      </c>
      <c r="Q28" s="109">
        <f t="shared" si="4"/>
        <v>1.5224172222222223</v>
      </c>
      <c r="R28" s="113">
        <f t="shared" si="7"/>
        <v>0.54672222222222222</v>
      </c>
      <c r="S28" s="109">
        <f t="shared" si="5"/>
        <v>1.1999999999999999E-2</v>
      </c>
      <c r="T28" s="113">
        <f t="shared" si="6"/>
        <v>0.55872222222222223</v>
      </c>
      <c r="U28" s="99"/>
      <c r="V28" s="98"/>
    </row>
    <row r="29" spans="1:22" s="96" customFormat="1" x14ac:dyDescent="0.2">
      <c r="A29" s="99">
        <v>20</v>
      </c>
      <c r="B29" s="99"/>
      <c r="C29" s="109">
        <f t="shared" si="0"/>
        <v>3.3885838888888893</v>
      </c>
      <c r="D29" s="109">
        <f>IF(F29="","",VLOOKUP(F29,DATOS!$A$2:$D$42,3,0))</f>
        <v>6.25E-2</v>
      </c>
      <c r="E29" s="109">
        <f t="shared" si="1"/>
        <v>2.4510838888888893</v>
      </c>
      <c r="F29" s="97" t="s">
        <v>12</v>
      </c>
      <c r="G29" s="97">
        <v>4</v>
      </c>
      <c r="H29" s="97" t="s">
        <v>113</v>
      </c>
      <c r="I29" s="118">
        <v>37</v>
      </c>
      <c r="J29" s="110">
        <f>IF(F29="","",VLOOKUP(F29,DATOS!$A$2:$D$42,4,0))</f>
        <v>8.3333333333333329E-2</v>
      </c>
      <c r="K29" s="78">
        <v>2030</v>
      </c>
      <c r="L29" s="79">
        <v>8</v>
      </c>
      <c r="M29" s="111">
        <f t="shared" si="8"/>
        <v>16.239999999999998</v>
      </c>
      <c r="N29" s="97"/>
      <c r="O29" s="80">
        <v>288</v>
      </c>
      <c r="P29" s="112">
        <f t="shared" si="3"/>
        <v>2304</v>
      </c>
      <c r="Q29" s="109">
        <f t="shared" si="4"/>
        <v>1.5344172222222223</v>
      </c>
      <c r="R29" s="113">
        <f t="shared" si="7"/>
        <v>0.55872222222222223</v>
      </c>
      <c r="S29" s="109">
        <f t="shared" si="5"/>
        <v>1.1999999999999999E-2</v>
      </c>
      <c r="T29" s="113">
        <f t="shared" si="6"/>
        <v>0.57072222222222224</v>
      </c>
      <c r="U29" s="99"/>
      <c r="V29" s="98"/>
    </row>
    <row r="30" spans="1:22" s="96" customFormat="1" x14ac:dyDescent="0.2">
      <c r="A30" s="99">
        <v>21</v>
      </c>
      <c r="B30" s="99"/>
      <c r="C30" s="109">
        <f t="shared" si="0"/>
        <v>3.4005838888888889</v>
      </c>
      <c r="D30" s="109">
        <f>IF(F30="","",VLOOKUP(F30,DATOS!$A$2:$D$42,3,0))</f>
        <v>6.25E-2</v>
      </c>
      <c r="E30" s="109">
        <f t="shared" si="1"/>
        <v>2.4630838888888889</v>
      </c>
      <c r="F30" s="97" t="s">
        <v>12</v>
      </c>
      <c r="G30" s="97">
        <v>4</v>
      </c>
      <c r="H30" s="97" t="s">
        <v>113</v>
      </c>
      <c r="I30" s="118">
        <v>37</v>
      </c>
      <c r="J30" s="110">
        <f>IF(F30="","",VLOOKUP(F30,DATOS!$A$2:$D$42,4,0))</f>
        <v>8.3333333333333329E-2</v>
      </c>
      <c r="K30" s="78">
        <v>2030</v>
      </c>
      <c r="L30" s="79">
        <v>8</v>
      </c>
      <c r="M30" s="111">
        <f t="shared" si="8"/>
        <v>16.239999999999998</v>
      </c>
      <c r="N30" s="97"/>
      <c r="O30" s="80">
        <v>260</v>
      </c>
      <c r="P30" s="112">
        <f t="shared" si="3"/>
        <v>2080</v>
      </c>
      <c r="Q30" s="109">
        <f t="shared" si="4"/>
        <v>1.5464172222222223</v>
      </c>
      <c r="R30" s="113">
        <f t="shared" si="7"/>
        <v>0.57072222222222224</v>
      </c>
      <c r="S30" s="109">
        <f t="shared" si="5"/>
        <v>1.0833333333333334E-2</v>
      </c>
      <c r="T30" s="113">
        <f t="shared" si="6"/>
        <v>0.5815555555555556</v>
      </c>
      <c r="U30" s="99"/>
      <c r="V30" s="98"/>
    </row>
    <row r="31" spans="1:22" s="96" customFormat="1" x14ac:dyDescent="0.2">
      <c r="A31" s="99">
        <v>22</v>
      </c>
      <c r="B31" s="99"/>
      <c r="C31" s="109">
        <f t="shared" si="0"/>
        <v>3.4530838888888891</v>
      </c>
      <c r="D31" s="109">
        <f>IF(F31="","",VLOOKUP(F31,DATOS!$A$2:$D$42,3,0))</f>
        <v>6.25E-2</v>
      </c>
      <c r="E31" s="109">
        <f t="shared" si="1"/>
        <v>2.5155838888888891</v>
      </c>
      <c r="F31" s="97" t="s">
        <v>20</v>
      </c>
      <c r="G31" s="97">
        <v>4</v>
      </c>
      <c r="H31" s="97" t="s">
        <v>112</v>
      </c>
      <c r="I31" s="118">
        <v>41</v>
      </c>
      <c r="J31" s="110" t="str">
        <f>IF(F31="","",VLOOKUP(F31,DATOS!$A$2:$D$42,4,0))</f>
        <v>01:00</v>
      </c>
      <c r="K31" s="78">
        <v>2920</v>
      </c>
      <c r="L31" s="79">
        <v>7</v>
      </c>
      <c r="M31" s="111">
        <f t="shared" si="8"/>
        <v>20.440000000000001</v>
      </c>
      <c r="N31" s="97"/>
      <c r="O31" s="80">
        <v>288</v>
      </c>
      <c r="P31" s="112">
        <f t="shared" si="3"/>
        <v>2016</v>
      </c>
      <c r="Q31" s="109">
        <f t="shared" si="4"/>
        <v>1.5572505555555556</v>
      </c>
      <c r="R31" s="113">
        <f t="shared" si="7"/>
        <v>0.5815555555555556</v>
      </c>
      <c r="S31" s="122">
        <v>1.5272727272727273E-2</v>
      </c>
      <c r="T31" s="113">
        <f t="shared" si="6"/>
        <v>0.59682828282828293</v>
      </c>
      <c r="U31" s="99"/>
      <c r="V31" s="98"/>
    </row>
    <row r="32" spans="1:22" s="96" customFormat="1" x14ac:dyDescent="0.2">
      <c r="A32" s="99">
        <v>23</v>
      </c>
      <c r="B32" s="99"/>
      <c r="C32" s="109">
        <f t="shared" si="0"/>
        <v>3.4683566161616159</v>
      </c>
      <c r="D32" s="109">
        <f>IF(F32="","",VLOOKUP(F32,DATOS!$A$2:$D$42,3,0))</f>
        <v>6.25E-2</v>
      </c>
      <c r="E32" s="109">
        <f t="shared" si="1"/>
        <v>2.5308566161616159</v>
      </c>
      <c r="F32" s="97" t="s">
        <v>20</v>
      </c>
      <c r="G32" s="97">
        <v>4</v>
      </c>
      <c r="H32" s="97" t="s">
        <v>112</v>
      </c>
      <c r="I32" s="118">
        <v>41</v>
      </c>
      <c r="J32" s="110" t="str">
        <f>IF(F32="","",VLOOKUP(F32,DATOS!$A$2:$D$42,4,0))</f>
        <v>01:00</v>
      </c>
      <c r="K32" s="78">
        <v>2920</v>
      </c>
      <c r="L32" s="79">
        <v>7</v>
      </c>
      <c r="M32" s="111">
        <f t="shared" si="8"/>
        <v>20.440000000000001</v>
      </c>
      <c r="N32" s="97"/>
      <c r="O32" s="80">
        <v>288</v>
      </c>
      <c r="P32" s="112">
        <f t="shared" si="3"/>
        <v>2016</v>
      </c>
      <c r="Q32" s="109">
        <f t="shared" si="4"/>
        <v>1.5725232828282829</v>
      </c>
      <c r="R32" s="113">
        <f t="shared" si="7"/>
        <v>0.59682828282828293</v>
      </c>
      <c r="S32" s="122">
        <v>1.5272727272727273E-2</v>
      </c>
      <c r="T32" s="113">
        <f t="shared" si="6"/>
        <v>0.61210101010101026</v>
      </c>
      <c r="U32" s="99"/>
      <c r="V32" s="98"/>
    </row>
    <row r="33" spans="1:22" s="96" customFormat="1" x14ac:dyDescent="0.2">
      <c r="A33" s="99">
        <v>24</v>
      </c>
      <c r="B33" s="99"/>
      <c r="C33" s="109">
        <f t="shared" si="0"/>
        <v>3.4836293434343437</v>
      </c>
      <c r="D33" s="109">
        <f>IF(F33="","",VLOOKUP(F33,DATOS!$A$2:$D$42,3,0))</f>
        <v>6.25E-2</v>
      </c>
      <c r="E33" s="109">
        <f t="shared" si="1"/>
        <v>2.5461293434343437</v>
      </c>
      <c r="F33" s="97" t="s">
        <v>20</v>
      </c>
      <c r="G33" s="97">
        <v>4</v>
      </c>
      <c r="H33" s="97" t="s">
        <v>112</v>
      </c>
      <c r="I33" s="118">
        <v>41</v>
      </c>
      <c r="J33" s="110" t="str">
        <f>IF(F33="","",VLOOKUP(F33,DATOS!$A$2:$D$42,4,0))</f>
        <v>01:00</v>
      </c>
      <c r="K33" s="78">
        <v>2920</v>
      </c>
      <c r="L33" s="79">
        <v>6</v>
      </c>
      <c r="M33" s="111">
        <f t="shared" si="8"/>
        <v>17.52</v>
      </c>
      <c r="N33" s="97"/>
      <c r="O33" s="80">
        <v>288</v>
      </c>
      <c r="P33" s="112">
        <f t="shared" si="3"/>
        <v>1728</v>
      </c>
      <c r="Q33" s="109">
        <f t="shared" si="4"/>
        <v>1.5877960101010102</v>
      </c>
      <c r="R33" s="113">
        <f t="shared" si="7"/>
        <v>0.61210101010101026</v>
      </c>
      <c r="S33" s="122">
        <v>1.3090909090909091E-2</v>
      </c>
      <c r="T33" s="113">
        <f t="shared" si="6"/>
        <v>0.6251919191919193</v>
      </c>
      <c r="U33" s="99"/>
      <c r="V33" s="98"/>
    </row>
    <row r="34" spans="1:22" s="96" customFormat="1" x14ac:dyDescent="0.2">
      <c r="A34" s="99">
        <v>25</v>
      </c>
      <c r="B34" s="99"/>
      <c r="C34" s="109">
        <f t="shared" si="0"/>
        <v>3.4967202525252525</v>
      </c>
      <c r="D34" s="109">
        <f>IF(F34="","",VLOOKUP(F34,DATOS!$A$2:$D$42,3,0))</f>
        <v>6.25E-2</v>
      </c>
      <c r="E34" s="109">
        <f t="shared" si="1"/>
        <v>2.5592202525252525</v>
      </c>
      <c r="F34" s="97" t="s">
        <v>20</v>
      </c>
      <c r="G34" s="97">
        <v>4</v>
      </c>
      <c r="H34" s="97" t="s">
        <v>112</v>
      </c>
      <c r="I34" s="118">
        <v>41</v>
      </c>
      <c r="J34" s="110" t="str">
        <f>IF(F34="","",VLOOKUP(F34,DATOS!$A$2:$D$42,4,0))</f>
        <v>01:00</v>
      </c>
      <c r="K34" s="78">
        <v>2920</v>
      </c>
      <c r="L34" s="79">
        <v>6</v>
      </c>
      <c r="M34" s="111">
        <f t="shared" si="8"/>
        <v>17.52</v>
      </c>
      <c r="N34" s="97"/>
      <c r="O34" s="80">
        <v>288</v>
      </c>
      <c r="P34" s="112">
        <f t="shared" si="3"/>
        <v>1728</v>
      </c>
      <c r="Q34" s="109">
        <f t="shared" si="4"/>
        <v>1.6008869191919193</v>
      </c>
      <c r="R34" s="113">
        <f t="shared" si="7"/>
        <v>0.6251919191919193</v>
      </c>
      <c r="S34" s="122">
        <v>1.3090909090909091E-2</v>
      </c>
      <c r="T34" s="113">
        <f t="shared" si="6"/>
        <v>0.63828282828282834</v>
      </c>
      <c r="U34" s="99"/>
      <c r="V34" s="98"/>
    </row>
    <row r="35" spans="1:22" s="96" customFormat="1" hidden="1" x14ac:dyDescent="0.2">
      <c r="A35" s="99"/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9"/>
      <c r="G35" s="99"/>
      <c r="H35" s="99"/>
      <c r="I35" s="118"/>
      <c r="J35" s="110" t="str">
        <f>IF(F35="","",VLOOKUP(F35,DATOS!$A$2:$D$42,4,0))</f>
        <v/>
      </c>
      <c r="K35" s="78"/>
      <c r="L35" s="79"/>
      <c r="M35" s="111" t="str">
        <f t="shared" si="2"/>
        <v/>
      </c>
      <c r="N35" s="99"/>
      <c r="O35" s="81"/>
      <c r="P35" s="112" t="str">
        <f t="shared" si="3"/>
        <v/>
      </c>
      <c r="Q35" s="109">
        <f t="shared" si="4"/>
        <v>1.6139778282828283</v>
      </c>
      <c r="R35" s="113">
        <f t="shared" si="7"/>
        <v>0.63828282828282834</v>
      </c>
      <c r="S35" s="109" t="str">
        <f t="shared" si="5"/>
        <v/>
      </c>
      <c r="T35" s="113" t="str">
        <f t="shared" si="6"/>
        <v/>
      </c>
      <c r="U35" s="99"/>
      <c r="V35" s="98"/>
    </row>
    <row r="36" spans="1:22" s="96" customFormat="1" hidden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9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1"/>
      <c r="P36" s="112" t="str">
        <f t="shared" si="3"/>
        <v/>
      </c>
      <c r="Q36" s="109" t="str">
        <f t="shared" si="4"/>
        <v/>
      </c>
      <c r="R36" s="113" t="str">
        <f t="shared" si="7"/>
        <v/>
      </c>
      <c r="S36" s="109" t="str">
        <f t="shared" si="5"/>
        <v/>
      </c>
      <c r="T36" s="113" t="str">
        <f t="shared" si="6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9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1"/>
      <c r="P37" s="112" t="str">
        <f t="shared" si="3"/>
        <v/>
      </c>
      <c r="Q37" s="109" t="str">
        <f t="shared" si="4"/>
        <v/>
      </c>
      <c r="R37" s="113" t="str">
        <f t="shared" si="7"/>
        <v/>
      </c>
      <c r="S37" s="109" t="str">
        <f t="shared" si="5"/>
        <v/>
      </c>
      <c r="T37" s="113" t="str">
        <f t="shared" si="6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9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1"/>
      <c r="P38" s="112" t="str">
        <f t="shared" si="3"/>
        <v/>
      </c>
      <c r="Q38" s="109" t="str">
        <f t="shared" si="4"/>
        <v/>
      </c>
      <c r="R38" s="113" t="str">
        <f t="shared" si="7"/>
        <v/>
      </c>
      <c r="S38" s="109" t="str">
        <f t="shared" si="5"/>
        <v/>
      </c>
      <c r="T38" s="113" t="str">
        <f t="shared" si="6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7"/>
        <v/>
      </c>
      <c r="S39" s="109" t="str">
        <f t="shared" si="5"/>
        <v/>
      </c>
      <c r="T39" s="113" t="str">
        <f t="shared" si="6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7"/>
        <v/>
      </c>
      <c r="S40" s="109" t="str">
        <f t="shared" si="5"/>
        <v/>
      </c>
      <c r="T40" s="113" t="str">
        <f t="shared" si="6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7"/>
        <v/>
      </c>
      <c r="S41" s="109" t="str">
        <f t="shared" si="5"/>
        <v/>
      </c>
      <c r="T41" s="113" t="str">
        <f t="shared" si="6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7"/>
        <v/>
      </c>
      <c r="S42" s="109" t="str">
        <f t="shared" si="5"/>
        <v/>
      </c>
      <c r="T42" s="113" t="str">
        <f t="shared" si="6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7"/>
        <v/>
      </c>
      <c r="S43" s="109" t="str">
        <f t="shared" si="5"/>
        <v/>
      </c>
      <c r="T43" s="113" t="str">
        <f t="shared" si="6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7"/>
        <v/>
      </c>
      <c r="S44" s="109" t="str">
        <f t="shared" si="5"/>
        <v/>
      </c>
      <c r="T44" s="113" t="str">
        <f t="shared" si="6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7"/>
        <v/>
      </c>
      <c r="S45" s="109" t="str">
        <f t="shared" si="5"/>
        <v/>
      </c>
      <c r="T45" s="113" t="str">
        <f t="shared" si="6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7"/>
        <v/>
      </c>
      <c r="S46" s="109" t="str">
        <f t="shared" si="5"/>
        <v/>
      </c>
      <c r="T46" s="113" t="str">
        <f t="shared" si="6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7"/>
        <v/>
      </c>
      <c r="S47" s="109" t="str">
        <f t="shared" si="5"/>
        <v/>
      </c>
      <c r="T47" s="113" t="str">
        <f t="shared" si="6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7"/>
        <v/>
      </c>
      <c r="S48" s="109" t="str">
        <f t="shared" si="5"/>
        <v/>
      </c>
      <c r="T48" s="113" t="str">
        <f t="shared" si="6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7"/>
        <v/>
      </c>
      <c r="S49" s="109" t="str">
        <f t="shared" si="5"/>
        <v/>
      </c>
      <c r="T49" s="113" t="str">
        <f t="shared" si="6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2394.8000000000002</v>
      </c>
      <c r="L50" s="102">
        <f>AVERAGE(L10:L49)</f>
        <v>7.72</v>
      </c>
      <c r="M50" s="103">
        <f>AVERAGE(M10:M49)</f>
        <v>18.0944</v>
      </c>
      <c r="N50" s="100"/>
      <c r="O50" s="100"/>
      <c r="P50" s="104">
        <f>SUM(P10:P49)</f>
        <v>54656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A7" zoomScale="85" workbookViewId="0">
      <selection activeCell="P18" sqref="P18:P21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132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33"/>
    </row>
    <row r="9" spans="1:28" s="82" customFormat="1" ht="39.75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3.100695</v>
      </c>
      <c r="D10" s="109">
        <f>IF(F10="","",VLOOKUP(F10,DATOS!$A$2:$D$42,3,0))</f>
        <v>6.25E-2</v>
      </c>
      <c r="E10" s="109">
        <f t="shared" ref="E10:E49" si="1">IF(OR(J10="",Q10=""),"",Q10-J10+1)</f>
        <v>2.163195</v>
      </c>
      <c r="F10" s="97" t="s">
        <v>37</v>
      </c>
      <c r="G10" s="97">
        <v>3</v>
      </c>
      <c r="H10" s="97" t="s">
        <v>112</v>
      </c>
      <c r="I10" s="118">
        <v>42</v>
      </c>
      <c r="J10" s="110">
        <v>0.10416666666666667</v>
      </c>
      <c r="K10" s="78">
        <v>2740</v>
      </c>
      <c r="L10" s="79">
        <v>6</v>
      </c>
      <c r="M10" s="111">
        <f t="shared" ref="M10:M49" si="2">IF(OR(K10="",L10=""),"",(K10*L10)/1000)</f>
        <v>16.440000000000001</v>
      </c>
      <c r="N10" s="97"/>
      <c r="O10" s="80">
        <v>288</v>
      </c>
      <c r="P10" s="112">
        <f t="shared" ref="P10:P49" si="3">IF(OR(L10=0,O10=0),"",L10*O10)</f>
        <v>1728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1.4400000000000001E-2</v>
      </c>
      <c r="T10" s="109">
        <f t="shared" ref="T10:T49" si="5">IF(OR(R10="",S10=""),"",R10+S10)</f>
        <v>0.30606666666666671</v>
      </c>
      <c r="U10" s="97"/>
      <c r="V10" s="98"/>
    </row>
    <row r="11" spans="1:28" s="96" customFormat="1" x14ac:dyDescent="0.2">
      <c r="A11" s="99">
        <v>2</v>
      </c>
      <c r="B11" s="99"/>
      <c r="C11" s="109">
        <f t="shared" si="0"/>
        <v>3.1076394444444446</v>
      </c>
      <c r="D11" s="109">
        <f>IF(F11="","",VLOOKUP(F11,DATOS!$A$2:$D$42,3,0))</f>
        <v>6.25E-2</v>
      </c>
      <c r="E11" s="109">
        <f t="shared" si="1"/>
        <v>2.1701394444444446</v>
      </c>
      <c r="F11" s="97" t="s">
        <v>7</v>
      </c>
      <c r="G11" s="97">
        <v>4</v>
      </c>
      <c r="H11" s="97" t="s">
        <v>113</v>
      </c>
      <c r="I11" s="118">
        <v>37</v>
      </c>
      <c r="J11" s="110" t="str">
        <f>IF(F11="","",VLOOKUP(F11,DATOS!$A$2:$D$42,4,0))</f>
        <v>03:00</v>
      </c>
      <c r="K11" s="78">
        <v>2040</v>
      </c>
      <c r="L11" s="79">
        <v>9</v>
      </c>
      <c r="M11" s="111">
        <f t="shared" ref="M11:M29" si="6">IF(OR(K11="",L11=""),"",(K11*L11)/1000)</f>
        <v>18.36</v>
      </c>
      <c r="N11" s="97"/>
      <c r="O11" s="80">
        <v>288</v>
      </c>
      <c r="P11" s="112">
        <f t="shared" si="3"/>
        <v>2592</v>
      </c>
      <c r="Q11" s="109">
        <f t="shared" si="4"/>
        <v>1.2951394444444444</v>
      </c>
      <c r="R11" s="123">
        <v>0.31944444444444448</v>
      </c>
      <c r="S11" s="109">
        <f t="shared" ref="S11:S49" si="7">IF(OR($C$5="",P11=""),"",(P11/$C$5)/24)</f>
        <v>1.35E-2</v>
      </c>
      <c r="T11" s="113">
        <f t="shared" si="5"/>
        <v>0.33294444444444449</v>
      </c>
      <c r="U11" s="99"/>
      <c r="V11" s="98"/>
    </row>
    <row r="12" spans="1:28" s="96" customFormat="1" x14ac:dyDescent="0.2">
      <c r="A12" s="99">
        <v>3</v>
      </c>
      <c r="B12" s="99"/>
      <c r="C12" s="109">
        <f t="shared" si="0"/>
        <v>3.1211394444444442</v>
      </c>
      <c r="D12" s="109">
        <f>IF(F12="","",VLOOKUP(F12,DATOS!$A$2:$D$42,3,0))</f>
        <v>6.25E-2</v>
      </c>
      <c r="E12" s="109">
        <f t="shared" si="1"/>
        <v>2.1836394444444442</v>
      </c>
      <c r="F12" s="97" t="s">
        <v>7</v>
      </c>
      <c r="G12" s="97">
        <v>1</v>
      </c>
      <c r="H12" s="97" t="s">
        <v>113</v>
      </c>
      <c r="I12" s="118">
        <v>37</v>
      </c>
      <c r="J12" s="110" t="str">
        <f>IF(F12="","",VLOOKUP(F12,DATOS!$A$2:$D$42,4,0))</f>
        <v>03:00</v>
      </c>
      <c r="K12" s="78">
        <v>1990</v>
      </c>
      <c r="L12" s="79">
        <v>10</v>
      </c>
      <c r="M12" s="111">
        <f t="shared" si="6"/>
        <v>19.899999999999999</v>
      </c>
      <c r="N12" s="97"/>
      <c r="O12" s="80">
        <v>288</v>
      </c>
      <c r="P12" s="112">
        <f t="shared" si="3"/>
        <v>2880</v>
      </c>
      <c r="Q12" s="109">
        <f t="shared" si="4"/>
        <v>1.3086394444444445</v>
      </c>
      <c r="R12" s="113">
        <f t="shared" ref="R12:R49" si="8">IF(T11="","",T11)</f>
        <v>0.33294444444444449</v>
      </c>
      <c r="S12" s="109">
        <f t="shared" si="7"/>
        <v>1.4999999999999999E-2</v>
      </c>
      <c r="T12" s="113">
        <f t="shared" si="5"/>
        <v>0.3479444444444445</v>
      </c>
      <c r="U12" s="99"/>
      <c r="V12" s="98"/>
    </row>
    <row r="13" spans="1:28" s="96" customFormat="1" x14ac:dyDescent="0.2">
      <c r="A13" s="99">
        <v>4</v>
      </c>
      <c r="B13" s="99"/>
      <c r="C13" s="109">
        <f t="shared" si="0"/>
        <v>3.1361394444444444</v>
      </c>
      <c r="D13" s="109">
        <f>IF(F13="","",VLOOKUP(F13,DATOS!$A$2:$D$42,3,0))</f>
        <v>6.25E-2</v>
      </c>
      <c r="E13" s="109">
        <f t="shared" si="1"/>
        <v>2.1986394444444444</v>
      </c>
      <c r="F13" s="97" t="s">
        <v>7</v>
      </c>
      <c r="G13" s="97">
        <v>1</v>
      </c>
      <c r="H13" s="97" t="s">
        <v>113</v>
      </c>
      <c r="I13" s="118">
        <v>37</v>
      </c>
      <c r="J13" s="110" t="str">
        <f>IF(F13="","",VLOOKUP(F13,DATOS!$A$2:$D$42,4,0))</f>
        <v>03:00</v>
      </c>
      <c r="K13" s="78">
        <v>1990</v>
      </c>
      <c r="L13" s="79">
        <v>10</v>
      </c>
      <c r="M13" s="111">
        <f t="shared" si="6"/>
        <v>19.899999999999999</v>
      </c>
      <c r="N13" s="97"/>
      <c r="O13" s="80">
        <v>288</v>
      </c>
      <c r="P13" s="112">
        <f t="shared" si="3"/>
        <v>2880</v>
      </c>
      <c r="Q13" s="109">
        <f t="shared" si="4"/>
        <v>1.3236394444444444</v>
      </c>
      <c r="R13" s="113">
        <f t="shared" si="8"/>
        <v>0.3479444444444445</v>
      </c>
      <c r="S13" s="109">
        <f t="shared" si="7"/>
        <v>1.4999999999999999E-2</v>
      </c>
      <c r="T13" s="113">
        <f t="shared" si="5"/>
        <v>0.36294444444444451</v>
      </c>
      <c r="U13" s="99"/>
      <c r="V13" s="98"/>
    </row>
    <row r="14" spans="1:28" s="96" customFormat="1" x14ac:dyDescent="0.2">
      <c r="A14" s="99">
        <v>5</v>
      </c>
      <c r="B14" s="99"/>
      <c r="C14" s="109">
        <f t="shared" si="0"/>
        <v>3.1511394444444445</v>
      </c>
      <c r="D14" s="109">
        <f>IF(F14="","",VLOOKUP(F14,DATOS!$A$2:$D$42,3,0))</f>
        <v>6.25E-2</v>
      </c>
      <c r="E14" s="109">
        <f t="shared" si="1"/>
        <v>2.2136394444444445</v>
      </c>
      <c r="F14" s="97" t="s">
        <v>7</v>
      </c>
      <c r="G14" s="97">
        <v>1</v>
      </c>
      <c r="H14" s="97" t="s">
        <v>113</v>
      </c>
      <c r="I14" s="118">
        <v>37</v>
      </c>
      <c r="J14" s="110" t="str">
        <f>IF(F14="","",VLOOKUP(F14,DATOS!$A$2:$D$42,4,0))</f>
        <v>03:00</v>
      </c>
      <c r="K14" s="78">
        <v>1990</v>
      </c>
      <c r="L14" s="79">
        <v>10</v>
      </c>
      <c r="M14" s="111">
        <f t="shared" si="6"/>
        <v>19.899999999999999</v>
      </c>
      <c r="N14" s="97"/>
      <c r="O14" s="80">
        <v>130</v>
      </c>
      <c r="P14" s="112">
        <f t="shared" si="3"/>
        <v>1300</v>
      </c>
      <c r="Q14" s="109">
        <f t="shared" si="4"/>
        <v>1.3386394444444445</v>
      </c>
      <c r="R14" s="113">
        <f t="shared" si="8"/>
        <v>0.36294444444444451</v>
      </c>
      <c r="S14" s="109">
        <f t="shared" si="7"/>
        <v>6.7708333333333336E-3</v>
      </c>
      <c r="T14" s="113">
        <f t="shared" si="5"/>
        <v>0.36971527777777785</v>
      </c>
      <c r="U14" s="99"/>
      <c r="V14" s="98"/>
    </row>
    <row r="15" spans="1:28" s="96" customFormat="1" x14ac:dyDescent="0.2">
      <c r="A15" s="99"/>
      <c r="B15" s="99"/>
      <c r="C15" s="109">
        <f t="shared" si="0"/>
        <v>3.1579102777777779</v>
      </c>
      <c r="D15" s="109">
        <f>IF(F15="","",VLOOKUP(F15,DATOS!$A$2:$D$42,3,0))</f>
        <v>6.25E-2</v>
      </c>
      <c r="E15" s="109">
        <f t="shared" si="1"/>
        <v>2.2204102777777779</v>
      </c>
      <c r="F15" s="97" t="s">
        <v>7</v>
      </c>
      <c r="G15" s="97">
        <v>2</v>
      </c>
      <c r="H15" s="97" t="s">
        <v>113</v>
      </c>
      <c r="I15" s="118">
        <v>37</v>
      </c>
      <c r="J15" s="110" t="str">
        <f>IF(F15="","",VLOOKUP(F15,DATOS!$A$2:$D$42,4,0))</f>
        <v>03:00</v>
      </c>
      <c r="K15" s="78">
        <v>2030</v>
      </c>
      <c r="L15" s="79">
        <v>10</v>
      </c>
      <c r="M15" s="111">
        <f t="shared" si="6"/>
        <v>20.3</v>
      </c>
      <c r="N15" s="97"/>
      <c r="O15" s="80">
        <f>288-130</f>
        <v>158</v>
      </c>
      <c r="P15" s="112">
        <f t="shared" si="3"/>
        <v>1580</v>
      </c>
      <c r="Q15" s="109">
        <f t="shared" si="4"/>
        <v>1.3454102777777779</v>
      </c>
      <c r="R15" s="113">
        <f t="shared" si="8"/>
        <v>0.36971527777777785</v>
      </c>
      <c r="S15" s="109">
        <f t="shared" si="7"/>
        <v>8.2291666666666676E-3</v>
      </c>
      <c r="T15" s="113">
        <f t="shared" si="5"/>
        <v>0.37794444444444453</v>
      </c>
      <c r="U15" s="99"/>
      <c r="V15" s="98"/>
    </row>
    <row r="16" spans="1:28" s="96" customFormat="1" x14ac:dyDescent="0.2">
      <c r="A16" s="99">
        <v>6</v>
      </c>
      <c r="B16" s="99"/>
      <c r="C16" s="109">
        <f t="shared" si="0"/>
        <v>3.1661394444444446</v>
      </c>
      <c r="D16" s="109">
        <f>IF(F16="","",VLOOKUP(F16,DATOS!$A$2:$D$42,3,0))</f>
        <v>6.25E-2</v>
      </c>
      <c r="E16" s="109">
        <f t="shared" si="1"/>
        <v>2.2286394444444446</v>
      </c>
      <c r="F16" s="97" t="s">
        <v>7</v>
      </c>
      <c r="G16" s="97">
        <v>2</v>
      </c>
      <c r="H16" s="97" t="s">
        <v>113</v>
      </c>
      <c r="I16" s="118">
        <v>37</v>
      </c>
      <c r="J16" s="110" t="str">
        <f>IF(F16="","",VLOOKUP(F16,DATOS!$A$2:$D$42,4,0))</f>
        <v>03:00</v>
      </c>
      <c r="K16" s="78">
        <v>2030</v>
      </c>
      <c r="L16" s="79">
        <v>9</v>
      </c>
      <c r="M16" s="111">
        <f t="shared" si="6"/>
        <v>18.27</v>
      </c>
      <c r="N16" s="97"/>
      <c r="O16" s="80">
        <v>288</v>
      </c>
      <c r="P16" s="112">
        <f t="shared" si="3"/>
        <v>2592</v>
      </c>
      <c r="Q16" s="109">
        <f t="shared" si="4"/>
        <v>1.3536394444444446</v>
      </c>
      <c r="R16" s="113">
        <f t="shared" si="8"/>
        <v>0.37794444444444453</v>
      </c>
      <c r="S16" s="109">
        <f t="shared" si="7"/>
        <v>1.35E-2</v>
      </c>
      <c r="T16" s="113">
        <f t="shared" si="5"/>
        <v>0.39144444444444454</v>
      </c>
      <c r="U16" s="99"/>
      <c r="V16" s="98"/>
    </row>
    <row r="17" spans="1:22" s="96" customFormat="1" x14ac:dyDescent="0.2">
      <c r="A17" s="99">
        <v>7</v>
      </c>
      <c r="B17" s="99"/>
      <c r="C17" s="109">
        <f t="shared" si="0"/>
        <v>3.1796394444444447</v>
      </c>
      <c r="D17" s="109">
        <f>IF(F17="","",VLOOKUP(F17,DATOS!$A$2:$D$42,3,0))</f>
        <v>6.25E-2</v>
      </c>
      <c r="E17" s="109">
        <f t="shared" si="1"/>
        <v>2.2421394444444447</v>
      </c>
      <c r="F17" s="97" t="s">
        <v>7</v>
      </c>
      <c r="G17" s="97">
        <v>2</v>
      </c>
      <c r="H17" s="97" t="s">
        <v>113</v>
      </c>
      <c r="I17" s="118">
        <v>37</v>
      </c>
      <c r="J17" s="110" t="str">
        <f>IF(F17="","",VLOOKUP(F17,DATOS!$A$2:$D$42,4,0))</f>
        <v>03:00</v>
      </c>
      <c r="K17" s="78">
        <v>2030</v>
      </c>
      <c r="L17" s="79">
        <v>9</v>
      </c>
      <c r="M17" s="111">
        <f t="shared" si="6"/>
        <v>18.27</v>
      </c>
      <c r="N17" s="97"/>
      <c r="O17" s="80">
        <v>280</v>
      </c>
      <c r="P17" s="112">
        <f t="shared" si="3"/>
        <v>2520</v>
      </c>
      <c r="Q17" s="109">
        <f t="shared" si="4"/>
        <v>1.3671394444444445</v>
      </c>
      <c r="R17" s="113">
        <f t="shared" si="8"/>
        <v>0.39144444444444454</v>
      </c>
      <c r="S17" s="109">
        <f t="shared" si="7"/>
        <v>1.3125E-2</v>
      </c>
      <c r="T17" s="113">
        <f t="shared" si="5"/>
        <v>0.40456944444444454</v>
      </c>
      <c r="U17" s="99"/>
      <c r="V17" s="98"/>
    </row>
    <row r="18" spans="1:22" s="96" customFormat="1" x14ac:dyDescent="0.2">
      <c r="A18" s="99">
        <v>8</v>
      </c>
      <c r="B18" s="99"/>
      <c r="C18" s="109">
        <f t="shared" si="0"/>
        <v>3.2247088888888888</v>
      </c>
      <c r="D18" s="109">
        <f>IF(F18="","",VLOOKUP(F18,DATOS!$A$2:$D$42,3,0))</f>
        <v>6.25E-2</v>
      </c>
      <c r="E18" s="109">
        <f t="shared" si="1"/>
        <v>2.2872088888888888</v>
      </c>
      <c r="F18" s="97" t="s">
        <v>12</v>
      </c>
      <c r="G18" s="97">
        <v>1</v>
      </c>
      <c r="H18" s="97" t="s">
        <v>112</v>
      </c>
      <c r="I18" s="118">
        <v>41</v>
      </c>
      <c r="J18" s="110">
        <v>9.3055555555555558E-2</v>
      </c>
      <c r="K18" s="78">
        <v>2880</v>
      </c>
      <c r="L18" s="79">
        <v>6</v>
      </c>
      <c r="M18" s="111">
        <f t="shared" si="6"/>
        <v>17.28</v>
      </c>
      <c r="N18" s="99"/>
      <c r="O18" s="80">
        <v>288</v>
      </c>
      <c r="P18" s="112">
        <f t="shared" si="3"/>
        <v>1728</v>
      </c>
      <c r="Q18" s="109">
        <f t="shared" si="4"/>
        <v>1.3802644444444445</v>
      </c>
      <c r="R18" s="113">
        <f t="shared" si="8"/>
        <v>0.40456944444444454</v>
      </c>
      <c r="S18" s="122">
        <v>1.5272727272727273E-2</v>
      </c>
      <c r="T18" s="113">
        <f t="shared" si="5"/>
        <v>0.41984217171717181</v>
      </c>
      <c r="U18" s="99"/>
      <c r="V18" s="98"/>
    </row>
    <row r="19" spans="1:22" s="96" customFormat="1" x14ac:dyDescent="0.2">
      <c r="A19" s="99">
        <v>9</v>
      </c>
      <c r="B19" s="99"/>
      <c r="C19" s="109">
        <f t="shared" si="0"/>
        <v>3.2497038383838386</v>
      </c>
      <c r="D19" s="109">
        <f>IF(F19="","",VLOOKUP(F19,DATOS!$A$2:$D$42,3,0))</f>
        <v>6.25E-2</v>
      </c>
      <c r="E19" s="109">
        <f t="shared" si="1"/>
        <v>2.3122038383838386</v>
      </c>
      <c r="F19" s="97" t="s">
        <v>12</v>
      </c>
      <c r="G19" s="97">
        <v>1</v>
      </c>
      <c r="H19" s="97" t="s">
        <v>112</v>
      </c>
      <c r="I19" s="118">
        <v>41</v>
      </c>
      <c r="J19" s="110">
        <f>IF(F19="","",VLOOKUP(F19,DATOS!$A$2:$D$42,4,0))</f>
        <v>8.3333333333333329E-2</v>
      </c>
      <c r="K19" s="78">
        <v>2880</v>
      </c>
      <c r="L19" s="79">
        <v>6</v>
      </c>
      <c r="M19" s="111">
        <f t="shared" si="6"/>
        <v>17.28</v>
      </c>
      <c r="N19" s="99"/>
      <c r="O19" s="80">
        <v>288</v>
      </c>
      <c r="P19" s="112">
        <f t="shared" si="3"/>
        <v>1728</v>
      </c>
      <c r="Q19" s="109">
        <f t="shared" si="4"/>
        <v>1.3955371717171718</v>
      </c>
      <c r="R19" s="113">
        <f t="shared" si="8"/>
        <v>0.41984217171717181</v>
      </c>
      <c r="S19" s="122">
        <v>1.5272727272727273E-2</v>
      </c>
      <c r="T19" s="113">
        <f t="shared" si="5"/>
        <v>0.43511489898989908</v>
      </c>
      <c r="U19" s="99"/>
      <c r="V19" s="98"/>
    </row>
    <row r="20" spans="1:22" s="96" customFormat="1" x14ac:dyDescent="0.2">
      <c r="A20" s="99">
        <v>10</v>
      </c>
      <c r="B20" s="99"/>
      <c r="C20" s="109">
        <f t="shared" si="0"/>
        <v>3.2649765656565659</v>
      </c>
      <c r="D20" s="109">
        <f>IF(F20="","",VLOOKUP(F20,DATOS!$A$2:$D$42,3,0))</f>
        <v>6.25E-2</v>
      </c>
      <c r="E20" s="109">
        <f t="shared" si="1"/>
        <v>2.3274765656565659</v>
      </c>
      <c r="F20" s="97" t="s">
        <v>12</v>
      </c>
      <c r="G20" s="97">
        <v>1</v>
      </c>
      <c r="H20" s="97" t="s">
        <v>112</v>
      </c>
      <c r="I20" s="118">
        <v>41</v>
      </c>
      <c r="J20" s="110">
        <f>IF(F20="","",VLOOKUP(F20,DATOS!$A$2:$D$42,4,0))</f>
        <v>8.3333333333333329E-2</v>
      </c>
      <c r="K20" s="78">
        <v>2880</v>
      </c>
      <c r="L20" s="79">
        <v>6</v>
      </c>
      <c r="M20" s="111">
        <f t="shared" si="6"/>
        <v>17.28</v>
      </c>
      <c r="N20" s="99"/>
      <c r="O20" s="80">
        <v>288</v>
      </c>
      <c r="P20" s="112">
        <f t="shared" si="3"/>
        <v>1728</v>
      </c>
      <c r="Q20" s="109">
        <f t="shared" si="4"/>
        <v>1.4108098989898989</v>
      </c>
      <c r="R20" s="113">
        <f t="shared" si="8"/>
        <v>0.43511489898989908</v>
      </c>
      <c r="S20" s="122">
        <v>1.3090909090909091E-2</v>
      </c>
      <c r="T20" s="113">
        <f t="shared" si="5"/>
        <v>0.44820580808080818</v>
      </c>
      <c r="U20" s="99"/>
      <c r="V20" s="98"/>
    </row>
    <row r="21" spans="1:22" s="96" customFormat="1" x14ac:dyDescent="0.2">
      <c r="A21" s="99">
        <v>11</v>
      </c>
      <c r="B21" s="99"/>
      <c r="C21" s="109">
        <f t="shared" si="0"/>
        <v>3.2780674747474752</v>
      </c>
      <c r="D21" s="109">
        <f>IF(F21="","",VLOOKUP(F21,DATOS!$A$2:$D$42,3,0))</f>
        <v>6.25E-2</v>
      </c>
      <c r="E21" s="109">
        <f t="shared" si="1"/>
        <v>2.3405674747474752</v>
      </c>
      <c r="F21" s="97" t="s">
        <v>12</v>
      </c>
      <c r="G21" s="97">
        <v>1</v>
      </c>
      <c r="H21" s="97" t="s">
        <v>112</v>
      </c>
      <c r="I21" s="118">
        <v>41</v>
      </c>
      <c r="J21" s="110">
        <f>IF(F21="","",VLOOKUP(F21,DATOS!$A$2:$D$42,4,0))</f>
        <v>8.3333333333333329E-2</v>
      </c>
      <c r="K21" s="78">
        <v>2880</v>
      </c>
      <c r="L21" s="79">
        <v>6</v>
      </c>
      <c r="M21" s="111">
        <f t="shared" si="6"/>
        <v>17.28</v>
      </c>
      <c r="N21" s="99"/>
      <c r="O21" s="80">
        <v>288</v>
      </c>
      <c r="P21" s="112">
        <f t="shared" si="3"/>
        <v>1728</v>
      </c>
      <c r="Q21" s="109">
        <f t="shared" si="4"/>
        <v>1.4239008080808082</v>
      </c>
      <c r="R21" s="113">
        <f t="shared" si="8"/>
        <v>0.44820580808080818</v>
      </c>
      <c r="S21" s="122">
        <v>1.3090909090909091E-2</v>
      </c>
      <c r="T21" s="113">
        <f t="shared" si="5"/>
        <v>0.46129671717171727</v>
      </c>
      <c r="U21" s="99"/>
      <c r="V21" s="98"/>
    </row>
    <row r="22" spans="1:22" s="96" customFormat="1" x14ac:dyDescent="0.2">
      <c r="A22" s="99">
        <v>12</v>
      </c>
      <c r="B22" s="99"/>
      <c r="C22" s="109">
        <f t="shared" si="0"/>
        <v>3.291158383838384</v>
      </c>
      <c r="D22" s="109">
        <f>IF(F22="","",VLOOKUP(F22,DATOS!$A$2:$D$42,3,0))</f>
        <v>6.25E-2</v>
      </c>
      <c r="E22" s="109">
        <f t="shared" si="1"/>
        <v>2.353658383838384</v>
      </c>
      <c r="F22" s="97" t="s">
        <v>39</v>
      </c>
      <c r="G22" s="97">
        <v>11</v>
      </c>
      <c r="H22" s="97" t="s">
        <v>113</v>
      </c>
      <c r="I22" s="118">
        <v>35</v>
      </c>
      <c r="J22" s="110">
        <v>8.3333333333333329E-2</v>
      </c>
      <c r="K22" s="78">
        <v>1880</v>
      </c>
      <c r="L22" s="79">
        <v>10</v>
      </c>
      <c r="M22" s="111">
        <f t="shared" si="6"/>
        <v>18.8</v>
      </c>
      <c r="N22" s="99"/>
      <c r="O22" s="80">
        <v>288</v>
      </c>
      <c r="P22" s="112">
        <f t="shared" si="3"/>
        <v>2880</v>
      </c>
      <c r="Q22" s="109">
        <f t="shared" si="4"/>
        <v>1.4369917171717173</v>
      </c>
      <c r="R22" s="113">
        <f t="shared" si="8"/>
        <v>0.46129671717171727</v>
      </c>
      <c r="S22" s="109">
        <f t="shared" si="7"/>
        <v>1.4999999999999999E-2</v>
      </c>
      <c r="T22" s="113">
        <f t="shared" si="5"/>
        <v>0.47629671717171729</v>
      </c>
      <c r="U22" s="99"/>
      <c r="V22" s="98"/>
    </row>
    <row r="23" spans="1:22" s="96" customFormat="1" x14ac:dyDescent="0.2">
      <c r="A23" s="99">
        <v>13</v>
      </c>
      <c r="B23" s="99"/>
      <c r="C23" s="109">
        <f t="shared" si="0"/>
        <v>3.3061583838383841</v>
      </c>
      <c r="D23" s="109">
        <f>IF(F23="","",VLOOKUP(F23,DATOS!$A$2:$D$42,3,0))</f>
        <v>6.25E-2</v>
      </c>
      <c r="E23" s="109">
        <f t="shared" si="1"/>
        <v>2.3686583838383841</v>
      </c>
      <c r="F23" s="97" t="s">
        <v>39</v>
      </c>
      <c r="G23" s="97">
        <v>11</v>
      </c>
      <c r="H23" s="97" t="s">
        <v>113</v>
      </c>
      <c r="I23" s="118">
        <v>35</v>
      </c>
      <c r="J23" s="110">
        <v>8.3333333333333329E-2</v>
      </c>
      <c r="K23" s="78">
        <v>1880</v>
      </c>
      <c r="L23" s="79">
        <v>10</v>
      </c>
      <c r="M23" s="111">
        <f t="shared" si="6"/>
        <v>18.8</v>
      </c>
      <c r="N23" s="99"/>
      <c r="O23" s="80">
        <v>288</v>
      </c>
      <c r="P23" s="112">
        <f t="shared" si="3"/>
        <v>2880</v>
      </c>
      <c r="Q23" s="109">
        <f t="shared" si="4"/>
        <v>1.4519917171717172</v>
      </c>
      <c r="R23" s="113">
        <f t="shared" si="8"/>
        <v>0.47629671717171729</v>
      </c>
      <c r="S23" s="109">
        <f t="shared" si="7"/>
        <v>1.4999999999999999E-2</v>
      </c>
      <c r="T23" s="113">
        <f t="shared" si="5"/>
        <v>0.4912967171717173</v>
      </c>
      <c r="U23" s="99"/>
      <c r="V23" s="98"/>
    </row>
    <row r="24" spans="1:22" s="96" customFormat="1" x14ac:dyDescent="0.2">
      <c r="A24" s="99">
        <v>14</v>
      </c>
      <c r="B24" s="99"/>
      <c r="C24" s="109">
        <f t="shared" si="0"/>
        <v>3.3211583838383838</v>
      </c>
      <c r="D24" s="109">
        <f>IF(F24="","",VLOOKUP(F24,DATOS!$A$2:$D$42,3,0))</f>
        <v>6.25E-2</v>
      </c>
      <c r="E24" s="109">
        <f t="shared" si="1"/>
        <v>2.3836583838383838</v>
      </c>
      <c r="F24" s="97" t="s">
        <v>39</v>
      </c>
      <c r="G24" s="97">
        <v>11</v>
      </c>
      <c r="H24" s="97" t="s">
        <v>113</v>
      </c>
      <c r="I24" s="118">
        <v>35</v>
      </c>
      <c r="J24" s="110">
        <v>8.3333333333333329E-2</v>
      </c>
      <c r="K24" s="78">
        <v>1880</v>
      </c>
      <c r="L24" s="79">
        <v>9</v>
      </c>
      <c r="M24" s="111">
        <f t="shared" si="6"/>
        <v>16.920000000000002</v>
      </c>
      <c r="N24" s="99"/>
      <c r="O24" s="80">
        <v>288</v>
      </c>
      <c r="P24" s="112">
        <f t="shared" si="3"/>
        <v>2592</v>
      </c>
      <c r="Q24" s="109">
        <f t="shared" si="4"/>
        <v>1.4669917171717173</v>
      </c>
      <c r="R24" s="113">
        <f t="shared" si="8"/>
        <v>0.4912967171717173</v>
      </c>
      <c r="S24" s="109">
        <f t="shared" si="7"/>
        <v>1.35E-2</v>
      </c>
      <c r="T24" s="113">
        <f t="shared" si="5"/>
        <v>0.50479671717171726</v>
      </c>
      <c r="U24" s="99"/>
      <c r="V24" s="98"/>
    </row>
    <row r="25" spans="1:22" s="96" customFormat="1" x14ac:dyDescent="0.2">
      <c r="A25" s="99">
        <v>15</v>
      </c>
      <c r="B25" s="99"/>
      <c r="C25" s="109">
        <f t="shared" si="0"/>
        <v>3.3346583838383843</v>
      </c>
      <c r="D25" s="109">
        <f>IF(F25="","",VLOOKUP(F25,DATOS!$A$2:$D$42,3,0))</f>
        <v>6.25E-2</v>
      </c>
      <c r="E25" s="109">
        <f t="shared" si="1"/>
        <v>2.3971583838383843</v>
      </c>
      <c r="F25" s="97" t="s">
        <v>39</v>
      </c>
      <c r="G25" s="97">
        <v>11</v>
      </c>
      <c r="H25" s="97" t="s">
        <v>113</v>
      </c>
      <c r="I25" s="118">
        <v>35</v>
      </c>
      <c r="J25" s="110">
        <v>8.3333333333333329E-2</v>
      </c>
      <c r="K25" s="78">
        <v>1880</v>
      </c>
      <c r="L25" s="79">
        <v>9</v>
      </c>
      <c r="M25" s="111">
        <f t="shared" si="6"/>
        <v>16.920000000000002</v>
      </c>
      <c r="N25" s="99"/>
      <c r="O25" s="80">
        <v>200</v>
      </c>
      <c r="P25" s="112">
        <f t="shared" si="3"/>
        <v>1800</v>
      </c>
      <c r="Q25" s="109">
        <f t="shared" si="4"/>
        <v>1.4804917171717173</v>
      </c>
      <c r="R25" s="113">
        <f t="shared" si="8"/>
        <v>0.50479671717171726</v>
      </c>
      <c r="S25" s="109">
        <f t="shared" si="7"/>
        <v>9.3749999999999997E-3</v>
      </c>
      <c r="T25" s="113">
        <f t="shared" si="5"/>
        <v>0.51417171717171728</v>
      </c>
      <c r="U25" s="99"/>
      <c r="V25" s="98"/>
    </row>
    <row r="26" spans="1:22" s="96" customFormat="1" x14ac:dyDescent="0.2">
      <c r="A26" s="99">
        <v>16</v>
      </c>
      <c r="B26" s="99"/>
      <c r="C26" s="109">
        <f t="shared" si="0"/>
        <v>3.371528333333333</v>
      </c>
      <c r="D26" s="109">
        <f>IF(F26="","",VLOOKUP(F26,DATOS!$A$2:$D$42,3,0))</f>
        <v>6.25E-2</v>
      </c>
      <c r="E26" s="109">
        <f t="shared" si="1"/>
        <v>2.434028333333333</v>
      </c>
      <c r="F26" s="97" t="s">
        <v>12</v>
      </c>
      <c r="G26" s="99">
        <v>7</v>
      </c>
      <c r="H26" s="99" t="s">
        <v>112</v>
      </c>
      <c r="I26" s="118">
        <v>37</v>
      </c>
      <c r="J26" s="110">
        <f>IF(F26="","",VLOOKUP(F26,DATOS!$A$2:$D$42,4,0))</f>
        <v>8.3333333333333329E-2</v>
      </c>
      <c r="K26" s="78">
        <v>2250</v>
      </c>
      <c r="L26" s="79">
        <v>9</v>
      </c>
      <c r="M26" s="111">
        <f t="shared" si="6"/>
        <v>20.25</v>
      </c>
      <c r="N26" s="99"/>
      <c r="O26" s="80">
        <v>288</v>
      </c>
      <c r="P26" s="112">
        <f t="shared" si="3"/>
        <v>2592</v>
      </c>
      <c r="Q26" s="109">
        <f t="shared" si="4"/>
        <v>1.5173616666666665</v>
      </c>
      <c r="R26" s="123">
        <v>0.54166666666666663</v>
      </c>
      <c r="S26" s="109">
        <f t="shared" si="7"/>
        <v>1.35E-2</v>
      </c>
      <c r="T26" s="113">
        <f t="shared" si="5"/>
        <v>0.55516666666666659</v>
      </c>
      <c r="U26" s="99"/>
      <c r="V26" s="98"/>
    </row>
    <row r="27" spans="1:22" s="96" customFormat="1" x14ac:dyDescent="0.2">
      <c r="A27" s="99">
        <v>17</v>
      </c>
      <c r="B27" s="99"/>
      <c r="C27" s="109">
        <f t="shared" si="0"/>
        <v>3.3850283333333335</v>
      </c>
      <c r="D27" s="109">
        <f>IF(F27="","",VLOOKUP(F27,DATOS!$A$2:$D$42,3,0))</f>
        <v>6.25E-2</v>
      </c>
      <c r="E27" s="109">
        <f t="shared" si="1"/>
        <v>2.4475283333333335</v>
      </c>
      <c r="F27" s="97" t="s">
        <v>12</v>
      </c>
      <c r="G27" s="99">
        <v>7</v>
      </c>
      <c r="H27" s="99" t="s">
        <v>112</v>
      </c>
      <c r="I27" s="118">
        <v>37</v>
      </c>
      <c r="J27" s="110">
        <f>IF(F27="","",VLOOKUP(F27,DATOS!$A$2:$D$42,4,0))</f>
        <v>8.3333333333333329E-2</v>
      </c>
      <c r="K27" s="78">
        <v>2250</v>
      </c>
      <c r="L27" s="79">
        <v>9</v>
      </c>
      <c r="M27" s="111">
        <f t="shared" si="6"/>
        <v>20.25</v>
      </c>
      <c r="N27" s="99"/>
      <c r="O27" s="80">
        <v>288</v>
      </c>
      <c r="P27" s="112">
        <f t="shared" si="3"/>
        <v>2592</v>
      </c>
      <c r="Q27" s="109">
        <f t="shared" si="4"/>
        <v>1.5308616666666666</v>
      </c>
      <c r="R27" s="113">
        <f t="shared" si="8"/>
        <v>0.55516666666666659</v>
      </c>
      <c r="S27" s="109">
        <f t="shared" si="7"/>
        <v>1.35E-2</v>
      </c>
      <c r="T27" s="113">
        <f t="shared" si="5"/>
        <v>0.56866666666666654</v>
      </c>
      <c r="U27" s="99"/>
      <c r="V27" s="98"/>
    </row>
    <row r="28" spans="1:22" s="96" customFormat="1" x14ac:dyDescent="0.2">
      <c r="A28" s="99">
        <v>18</v>
      </c>
      <c r="B28" s="99"/>
      <c r="C28" s="109">
        <f t="shared" si="0"/>
        <v>3.3985283333333332</v>
      </c>
      <c r="D28" s="109">
        <f>IF(F28="","",VLOOKUP(F28,DATOS!$A$2:$D$42,3,0))</f>
        <v>6.25E-2</v>
      </c>
      <c r="E28" s="109">
        <f t="shared" si="1"/>
        <v>2.4610283333333332</v>
      </c>
      <c r="F28" s="97" t="s">
        <v>12</v>
      </c>
      <c r="G28" s="99">
        <v>7</v>
      </c>
      <c r="H28" s="99" t="s">
        <v>112</v>
      </c>
      <c r="I28" s="118">
        <v>37</v>
      </c>
      <c r="J28" s="110">
        <f>IF(F28="","",VLOOKUP(F28,DATOS!$A$2:$D$42,4,0))</f>
        <v>8.3333333333333329E-2</v>
      </c>
      <c r="K28" s="78">
        <v>2250</v>
      </c>
      <c r="L28" s="79">
        <v>9</v>
      </c>
      <c r="M28" s="111">
        <f t="shared" si="6"/>
        <v>20.25</v>
      </c>
      <c r="N28" s="99"/>
      <c r="O28" s="80">
        <v>288</v>
      </c>
      <c r="P28" s="112">
        <f t="shared" si="3"/>
        <v>2592</v>
      </c>
      <c r="Q28" s="109">
        <f t="shared" si="4"/>
        <v>1.5443616666666666</v>
      </c>
      <c r="R28" s="113">
        <f t="shared" si="8"/>
        <v>0.56866666666666654</v>
      </c>
      <c r="S28" s="109">
        <f t="shared" si="7"/>
        <v>1.35E-2</v>
      </c>
      <c r="T28" s="113">
        <f t="shared" si="5"/>
        <v>0.5821666666666665</v>
      </c>
      <c r="U28" s="99"/>
      <c r="V28" s="98"/>
    </row>
    <row r="29" spans="1:22" s="96" customFormat="1" x14ac:dyDescent="0.2">
      <c r="A29" s="99">
        <v>19</v>
      </c>
      <c r="B29" s="99"/>
      <c r="C29" s="109">
        <f t="shared" si="0"/>
        <v>3.4120283333333332</v>
      </c>
      <c r="D29" s="109">
        <f>IF(F29="","",VLOOKUP(F29,DATOS!$A$2:$D$42,3,0))</f>
        <v>6.25E-2</v>
      </c>
      <c r="E29" s="109">
        <f t="shared" si="1"/>
        <v>2.4745283333333332</v>
      </c>
      <c r="F29" s="97" t="s">
        <v>12</v>
      </c>
      <c r="G29" s="99">
        <v>7</v>
      </c>
      <c r="H29" s="99" t="s">
        <v>112</v>
      </c>
      <c r="I29" s="118">
        <v>37</v>
      </c>
      <c r="J29" s="110">
        <f>IF(F29="","",VLOOKUP(F29,DATOS!$A$2:$D$42,4,0))</f>
        <v>8.3333333333333329E-2</v>
      </c>
      <c r="K29" s="78">
        <v>2250</v>
      </c>
      <c r="L29" s="79">
        <v>9</v>
      </c>
      <c r="M29" s="111">
        <f t="shared" si="6"/>
        <v>20.25</v>
      </c>
      <c r="N29" s="99"/>
      <c r="O29" s="80">
        <v>288</v>
      </c>
      <c r="P29" s="112">
        <f t="shared" si="3"/>
        <v>2592</v>
      </c>
      <c r="Q29" s="109">
        <f t="shared" si="4"/>
        <v>1.5578616666666665</v>
      </c>
      <c r="R29" s="113">
        <f t="shared" si="8"/>
        <v>0.5821666666666665</v>
      </c>
      <c r="S29" s="109">
        <f t="shared" si="7"/>
        <v>1.35E-2</v>
      </c>
      <c r="T29" s="113">
        <f t="shared" si="5"/>
        <v>0.59566666666666646</v>
      </c>
      <c r="U29" s="99"/>
      <c r="V29" s="98"/>
    </row>
    <row r="30" spans="1:22" s="96" customFormat="1" hidden="1" x14ac:dyDescent="0.2">
      <c r="A30" s="99"/>
      <c r="B30" s="99"/>
      <c r="C30" s="109" t="str">
        <f t="shared" si="0"/>
        <v/>
      </c>
      <c r="D30" s="109" t="str">
        <f>IF(F30="","",VLOOKUP(F30,DATOS!$A$2:$D$42,3,0))</f>
        <v/>
      </c>
      <c r="E30" s="109" t="str">
        <f t="shared" si="1"/>
        <v/>
      </c>
      <c r="F30" s="97"/>
      <c r="G30" s="99"/>
      <c r="H30" s="99"/>
      <c r="I30" s="118"/>
      <c r="J30" s="110" t="str">
        <f>IF(F30="","",VLOOKUP(F30,DATOS!$A$2:$D$42,4,0))</f>
        <v/>
      </c>
      <c r="K30" s="78"/>
      <c r="L30" s="79"/>
      <c r="M30" s="111" t="str">
        <f t="shared" si="2"/>
        <v/>
      </c>
      <c r="N30" s="99"/>
      <c r="O30" s="80"/>
      <c r="P30" s="112" t="str">
        <f t="shared" si="3"/>
        <v/>
      </c>
      <c r="Q30" s="109">
        <f t="shared" si="4"/>
        <v>1.5713616666666663</v>
      </c>
      <c r="R30" s="113">
        <f t="shared" si="8"/>
        <v>0.59566666666666646</v>
      </c>
      <c r="S30" s="109" t="str">
        <f t="shared" si="7"/>
        <v/>
      </c>
      <c r="T30" s="113" t="str">
        <f t="shared" si="5"/>
        <v/>
      </c>
      <c r="U30" s="99"/>
      <c r="V30" s="98"/>
    </row>
    <row r="31" spans="1:22" s="96" customFormat="1" hidden="1" x14ac:dyDescent="0.2">
      <c r="A31" s="99"/>
      <c r="B31" s="99"/>
      <c r="C31" s="109" t="str">
        <f t="shared" si="0"/>
        <v/>
      </c>
      <c r="D31" s="109" t="str">
        <f>IF(F31="","",VLOOKUP(F31,DATOS!$A$2:$D$42,3,0))</f>
        <v/>
      </c>
      <c r="E31" s="109" t="str">
        <f t="shared" si="1"/>
        <v/>
      </c>
      <c r="F31" s="97"/>
      <c r="G31" s="99"/>
      <c r="H31" s="99"/>
      <c r="I31" s="118"/>
      <c r="J31" s="110" t="str">
        <f>IF(F31="","",VLOOKUP(F31,DATOS!$A$2:$D$42,4,0))</f>
        <v/>
      </c>
      <c r="K31" s="78"/>
      <c r="L31" s="79"/>
      <c r="M31" s="111" t="str">
        <f t="shared" si="2"/>
        <v/>
      </c>
      <c r="N31" s="99"/>
      <c r="O31" s="80"/>
      <c r="P31" s="112" t="str">
        <f t="shared" si="3"/>
        <v/>
      </c>
      <c r="Q31" s="109" t="str">
        <f t="shared" si="4"/>
        <v/>
      </c>
      <c r="R31" s="113" t="str">
        <f t="shared" si="8"/>
        <v/>
      </c>
      <c r="S31" s="109" t="str">
        <f t="shared" si="7"/>
        <v/>
      </c>
      <c r="T31" s="113" t="str">
        <f t="shared" si="5"/>
        <v/>
      </c>
      <c r="U31" s="99"/>
      <c r="V31" s="98"/>
    </row>
    <row r="32" spans="1:22" s="96" customFormat="1" hidden="1" x14ac:dyDescent="0.2">
      <c r="A32" s="99"/>
      <c r="B32" s="99"/>
      <c r="C32" s="109" t="str">
        <f t="shared" si="0"/>
        <v/>
      </c>
      <c r="D32" s="109" t="str">
        <f>IF(F32="","",VLOOKUP(F32,DATOS!$A$2:$D$42,3,0))</f>
        <v/>
      </c>
      <c r="E32" s="109" t="str">
        <f t="shared" si="1"/>
        <v/>
      </c>
      <c r="F32" s="97"/>
      <c r="G32" s="99"/>
      <c r="H32" s="99"/>
      <c r="I32" s="118"/>
      <c r="J32" s="110" t="str">
        <f>IF(F32="","",VLOOKUP(F32,DATOS!$A$2:$D$42,4,0))</f>
        <v/>
      </c>
      <c r="K32" s="78"/>
      <c r="L32" s="79"/>
      <c r="M32" s="111" t="str">
        <f t="shared" si="2"/>
        <v/>
      </c>
      <c r="N32" s="99"/>
      <c r="O32" s="80"/>
      <c r="P32" s="112" t="str">
        <f t="shared" si="3"/>
        <v/>
      </c>
      <c r="Q32" s="109" t="str">
        <f t="shared" si="4"/>
        <v/>
      </c>
      <c r="R32" s="113" t="str">
        <f t="shared" si="8"/>
        <v/>
      </c>
      <c r="S32" s="109" t="str">
        <f t="shared" si="7"/>
        <v/>
      </c>
      <c r="T32" s="113" t="str">
        <f t="shared" si="5"/>
        <v/>
      </c>
      <c r="U32" s="99"/>
      <c r="V32" s="98"/>
    </row>
    <row r="33" spans="1:22" s="96" customFormat="1" hidden="1" x14ac:dyDescent="0.2">
      <c r="A33" s="99"/>
      <c r="B33" s="99"/>
      <c r="C33" s="109" t="str">
        <f t="shared" si="0"/>
        <v/>
      </c>
      <c r="D33" s="109" t="str">
        <f>IF(F33="","",VLOOKUP(F33,DATOS!$A$2:$D$42,3,0))</f>
        <v/>
      </c>
      <c r="E33" s="109" t="str">
        <f t="shared" si="1"/>
        <v/>
      </c>
      <c r="F33" s="99"/>
      <c r="G33" s="99"/>
      <c r="H33" s="99"/>
      <c r="I33" s="118"/>
      <c r="J33" s="110" t="str">
        <f>IF(F33="","",VLOOKUP(F33,DATOS!$A$2:$D$42,4,0))</f>
        <v/>
      </c>
      <c r="K33" s="78"/>
      <c r="L33" s="79"/>
      <c r="M33" s="111" t="str">
        <f t="shared" si="2"/>
        <v/>
      </c>
      <c r="N33" s="99"/>
      <c r="O33" s="81"/>
      <c r="P33" s="112" t="str">
        <f t="shared" si="3"/>
        <v/>
      </c>
      <c r="Q33" s="109" t="str">
        <f t="shared" si="4"/>
        <v/>
      </c>
      <c r="R33" s="113" t="str">
        <f t="shared" si="8"/>
        <v/>
      </c>
      <c r="S33" s="109" t="str">
        <f t="shared" si="7"/>
        <v/>
      </c>
      <c r="T33" s="113" t="str">
        <f t="shared" si="5"/>
        <v/>
      </c>
      <c r="U33" s="99"/>
      <c r="V33" s="98"/>
    </row>
    <row r="34" spans="1:22" s="96" customFormat="1" hidden="1" x14ac:dyDescent="0.2">
      <c r="A34" s="99"/>
      <c r="B34" s="99"/>
      <c r="C34" s="109" t="str">
        <f t="shared" si="0"/>
        <v/>
      </c>
      <c r="D34" s="109" t="str">
        <f>IF(F34="","",VLOOKUP(F34,DATOS!$A$2:$D$42,3,0))</f>
        <v/>
      </c>
      <c r="E34" s="109" t="str">
        <f t="shared" si="1"/>
        <v/>
      </c>
      <c r="F34" s="99"/>
      <c r="G34" s="99"/>
      <c r="H34" s="99"/>
      <c r="I34" s="118"/>
      <c r="J34" s="110" t="str">
        <f>IF(F34="","",VLOOKUP(F34,DATOS!$A$2:$D$42,4,0))</f>
        <v/>
      </c>
      <c r="K34" s="78"/>
      <c r="L34" s="79"/>
      <c r="M34" s="111" t="str">
        <f t="shared" si="2"/>
        <v/>
      </c>
      <c r="N34" s="99"/>
      <c r="O34" s="81"/>
      <c r="P34" s="112" t="str">
        <f t="shared" si="3"/>
        <v/>
      </c>
      <c r="Q34" s="109" t="str">
        <f t="shared" si="4"/>
        <v/>
      </c>
      <c r="R34" s="113" t="str">
        <f t="shared" si="8"/>
        <v/>
      </c>
      <c r="S34" s="109" t="str">
        <f t="shared" si="7"/>
        <v/>
      </c>
      <c r="T34" s="113" t="str">
        <f t="shared" si="5"/>
        <v/>
      </c>
      <c r="U34" s="99"/>
      <c r="V34" s="98"/>
    </row>
    <row r="35" spans="1:22" s="96" customFormat="1" hidden="1" x14ac:dyDescent="0.2">
      <c r="A35" s="99"/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9"/>
      <c r="G35" s="99"/>
      <c r="H35" s="99"/>
      <c r="I35" s="118"/>
      <c r="J35" s="110" t="str">
        <f>IF(F35="","",VLOOKUP(F35,DATOS!$A$2:$D$42,4,0))</f>
        <v/>
      </c>
      <c r="K35" s="78"/>
      <c r="L35" s="79"/>
      <c r="M35" s="111" t="str">
        <f t="shared" si="2"/>
        <v/>
      </c>
      <c r="N35" s="99"/>
      <c r="O35" s="81"/>
      <c r="P35" s="112" t="str">
        <f t="shared" si="3"/>
        <v/>
      </c>
      <c r="Q35" s="109" t="str">
        <f t="shared" si="4"/>
        <v/>
      </c>
      <c r="R35" s="113" t="str">
        <f t="shared" si="8"/>
        <v/>
      </c>
      <c r="S35" s="109" t="str">
        <f t="shared" si="7"/>
        <v/>
      </c>
      <c r="T35" s="113" t="str">
        <f t="shared" si="5"/>
        <v/>
      </c>
      <c r="U35" s="99"/>
      <c r="V35" s="98"/>
    </row>
    <row r="36" spans="1:22" s="96" customFormat="1" hidden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9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1"/>
      <c r="P36" s="112" t="str">
        <f t="shared" si="3"/>
        <v/>
      </c>
      <c r="Q36" s="109" t="str">
        <f t="shared" si="4"/>
        <v/>
      </c>
      <c r="R36" s="113" t="str">
        <f t="shared" si="8"/>
        <v/>
      </c>
      <c r="S36" s="109" t="str">
        <f t="shared" si="7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9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1"/>
      <c r="P37" s="112" t="str">
        <f t="shared" si="3"/>
        <v/>
      </c>
      <c r="Q37" s="109" t="str">
        <f t="shared" si="4"/>
        <v/>
      </c>
      <c r="R37" s="113" t="str">
        <f t="shared" si="8"/>
        <v/>
      </c>
      <c r="S37" s="109" t="str">
        <f t="shared" si="7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9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1"/>
      <c r="P38" s="112" t="str">
        <f t="shared" si="3"/>
        <v/>
      </c>
      <c r="Q38" s="109" t="str">
        <f t="shared" si="4"/>
        <v/>
      </c>
      <c r="R38" s="113" t="str">
        <f t="shared" si="8"/>
        <v/>
      </c>
      <c r="S38" s="109" t="str">
        <f t="shared" si="7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8"/>
        <v/>
      </c>
      <c r="S39" s="109" t="str">
        <f t="shared" si="7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8"/>
        <v/>
      </c>
      <c r="S40" s="109" t="str">
        <f t="shared" si="7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8"/>
        <v/>
      </c>
      <c r="S41" s="109" t="str">
        <f t="shared" si="7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8"/>
        <v/>
      </c>
      <c r="S42" s="109" t="str">
        <f t="shared" si="7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8"/>
        <v/>
      </c>
      <c r="S43" s="109" t="str">
        <f t="shared" si="7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8"/>
        <v/>
      </c>
      <c r="S44" s="109" t="str">
        <f t="shared" si="7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8"/>
        <v/>
      </c>
      <c r="S45" s="109" t="str">
        <f t="shared" si="7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8"/>
        <v/>
      </c>
      <c r="S46" s="109" t="str">
        <f t="shared" si="7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8"/>
        <v/>
      </c>
      <c r="S47" s="109" t="str">
        <f t="shared" si="7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8"/>
        <v/>
      </c>
      <c r="S48" s="109" t="str">
        <f t="shared" si="7"/>
        <v/>
      </c>
      <c r="T48" s="113" t="str">
        <f t="shared" si="5"/>
        <v/>
      </c>
      <c r="U48" s="99"/>
      <c r="V48" s="98"/>
    </row>
    <row r="49" spans="1:22" s="96" customFormat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8"/>
        <v/>
      </c>
      <c r="S49" s="109" t="str">
        <f t="shared" si="7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2244</v>
      </c>
      <c r="L50" s="102">
        <f>AVERAGE(L10:L49)</f>
        <v>8.5500000000000007</v>
      </c>
      <c r="M50" s="103">
        <f>AVERAGE(M10:M49)</f>
        <v>18.645000000000003</v>
      </c>
      <c r="N50" s="100"/>
      <c r="O50" s="100"/>
      <c r="P50" s="104">
        <f>SUM(P10:P49)</f>
        <v>45504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A7" zoomScale="85" workbookViewId="0">
      <selection activeCell="I24" sqref="I24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133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35"/>
    </row>
    <row r="9" spans="1:28" s="82" customFormat="1" ht="21.75" customHeight="1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3.1215283333333335</v>
      </c>
      <c r="D10" s="109">
        <f>IF(F10="","",VLOOKUP(F10,DATOS!$A$2:$D$42,3,0))</f>
        <v>6.25E-2</v>
      </c>
      <c r="E10" s="109">
        <f t="shared" ref="E10:E49" si="1">IF(OR(J10="",Q10=""),"",Q10-J10+1)</f>
        <v>2.1840283333333335</v>
      </c>
      <c r="F10" s="97" t="s">
        <v>37</v>
      </c>
      <c r="G10" s="97">
        <v>3</v>
      </c>
      <c r="H10" s="97" t="s">
        <v>112</v>
      </c>
      <c r="I10" s="118">
        <v>43</v>
      </c>
      <c r="J10" s="110">
        <v>8.3333333333333329E-2</v>
      </c>
      <c r="K10" s="78">
        <v>2900</v>
      </c>
      <c r="L10" s="79">
        <v>6</v>
      </c>
      <c r="M10" s="111">
        <f t="shared" ref="M10:M49" si="2">IF(OR(K10="",L10=""),"",(K10*L10)/1000)</f>
        <v>17.399999999999999</v>
      </c>
      <c r="N10" s="97"/>
      <c r="O10" s="80">
        <v>288</v>
      </c>
      <c r="P10" s="112">
        <f t="shared" ref="P10:P49" si="3">IF(OR(L10=0,O10=0),"",L10*O10)</f>
        <v>1728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1.4400000000000001E-2</v>
      </c>
      <c r="T10" s="109">
        <f t="shared" ref="T10:T49" si="5">IF(OR(R10="",S10=""),"",R10+S10)</f>
        <v>0.30606666666666671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3.1359283333333332</v>
      </c>
      <c r="D11" s="109">
        <f>IF(F11="","",VLOOKUP(F11,DATOS!$A$2:$D$42,3,0))</f>
        <v>6.25E-2</v>
      </c>
      <c r="E11" s="109">
        <f t="shared" si="1"/>
        <v>2.1984283333333332</v>
      </c>
      <c r="F11" s="97" t="s">
        <v>37</v>
      </c>
      <c r="G11" s="97">
        <v>3</v>
      </c>
      <c r="H11" s="97" t="s">
        <v>112</v>
      </c>
      <c r="I11" s="118">
        <v>43</v>
      </c>
      <c r="J11" s="110">
        <v>8.3333333333333329E-2</v>
      </c>
      <c r="K11" s="78">
        <v>2900</v>
      </c>
      <c r="L11" s="79">
        <v>6</v>
      </c>
      <c r="M11" s="111">
        <f t="shared" si="2"/>
        <v>17.399999999999999</v>
      </c>
      <c r="N11" s="97"/>
      <c r="O11" s="80">
        <v>180</v>
      </c>
      <c r="P11" s="112">
        <f t="shared" si="3"/>
        <v>1080</v>
      </c>
      <c r="Q11" s="109">
        <f t="shared" si="4"/>
        <v>1.2817616666666667</v>
      </c>
      <c r="R11" s="113">
        <f t="shared" ref="R11:R49" si="6">IF(T10="","",T10)</f>
        <v>0.30606666666666671</v>
      </c>
      <c r="S11" s="122">
        <v>8.9999999999999993E-3</v>
      </c>
      <c r="T11" s="113">
        <f t="shared" si="5"/>
        <v>0.31506666666666672</v>
      </c>
      <c r="U11" s="99"/>
      <c r="V11" s="98"/>
    </row>
    <row r="12" spans="1:28" s="96" customFormat="1" x14ac:dyDescent="0.2">
      <c r="A12" s="99">
        <v>3</v>
      </c>
      <c r="B12" s="99"/>
      <c r="C12" s="109">
        <f t="shared" si="0"/>
        <v>3.158333888888889</v>
      </c>
      <c r="D12" s="109">
        <f>IF(F12="","",VLOOKUP(F12,DATOS!$A$2:$D$42,3,0))</f>
        <v>6.25E-2</v>
      </c>
      <c r="E12" s="109">
        <f t="shared" si="1"/>
        <v>2.220833888888889</v>
      </c>
      <c r="F12" s="97" t="s">
        <v>37</v>
      </c>
      <c r="G12" s="97">
        <v>1</v>
      </c>
      <c r="H12" s="97" t="s">
        <v>112</v>
      </c>
      <c r="I12" s="118">
        <v>43</v>
      </c>
      <c r="J12" s="110">
        <v>8.3333333333333329E-2</v>
      </c>
      <c r="K12" s="78">
        <v>2810</v>
      </c>
      <c r="L12" s="79">
        <v>6</v>
      </c>
      <c r="M12" s="111">
        <f t="shared" ref="M12:M30" si="7">IF(OR(K12="",L12=""),"",(K12*L12)/1000)</f>
        <v>16.86</v>
      </c>
      <c r="N12" s="97"/>
      <c r="O12" s="80">
        <v>288</v>
      </c>
      <c r="P12" s="112">
        <f t="shared" si="3"/>
        <v>1728</v>
      </c>
      <c r="Q12" s="109">
        <f t="shared" si="4"/>
        <v>1.3041672222222223</v>
      </c>
      <c r="R12" s="123">
        <v>0.32847222222222222</v>
      </c>
      <c r="S12" s="122">
        <v>1.3090909090909091E-2</v>
      </c>
      <c r="T12" s="113">
        <f t="shared" si="5"/>
        <v>0.34156313131313132</v>
      </c>
      <c r="U12" s="99"/>
      <c r="V12" s="98"/>
    </row>
    <row r="13" spans="1:28" s="96" customFormat="1" x14ac:dyDescent="0.2">
      <c r="A13" s="99">
        <v>4</v>
      </c>
      <c r="B13" s="99"/>
      <c r="C13" s="109">
        <f t="shared" si="0"/>
        <v>3.1714247979797978</v>
      </c>
      <c r="D13" s="109">
        <f>IF(F13="","",VLOOKUP(F13,DATOS!$A$2:$D$42,3,0))</f>
        <v>6.25E-2</v>
      </c>
      <c r="E13" s="109">
        <f t="shared" si="1"/>
        <v>2.2339247979797978</v>
      </c>
      <c r="F13" s="97" t="s">
        <v>37</v>
      </c>
      <c r="G13" s="97">
        <v>1</v>
      </c>
      <c r="H13" s="97" t="s">
        <v>112</v>
      </c>
      <c r="I13" s="118">
        <v>43</v>
      </c>
      <c r="J13" s="110">
        <v>8.3333333333333329E-2</v>
      </c>
      <c r="K13" s="78">
        <v>2810</v>
      </c>
      <c r="L13" s="79">
        <v>6</v>
      </c>
      <c r="M13" s="111">
        <f t="shared" si="7"/>
        <v>16.86</v>
      </c>
      <c r="N13" s="97"/>
      <c r="O13" s="80">
        <v>288</v>
      </c>
      <c r="P13" s="112">
        <f t="shared" si="3"/>
        <v>1728</v>
      </c>
      <c r="Q13" s="109">
        <f t="shared" si="4"/>
        <v>1.3172581313131313</v>
      </c>
      <c r="R13" s="113">
        <f t="shared" si="6"/>
        <v>0.34156313131313132</v>
      </c>
      <c r="S13" s="122">
        <v>1.3090909090909091E-2</v>
      </c>
      <c r="T13" s="113">
        <f t="shared" si="5"/>
        <v>0.35465404040404042</v>
      </c>
      <c r="U13" s="99"/>
      <c r="V13" s="98"/>
    </row>
    <row r="14" spans="1:28" s="96" customFormat="1" x14ac:dyDescent="0.2">
      <c r="A14" s="99">
        <v>5</v>
      </c>
      <c r="B14" s="99"/>
      <c r="C14" s="109">
        <f t="shared" si="0"/>
        <v>3.1845157070707071</v>
      </c>
      <c r="D14" s="109">
        <f>IF(F14="","",VLOOKUP(F14,DATOS!$A$2:$D$42,3,0))</f>
        <v>6.25E-2</v>
      </c>
      <c r="E14" s="109">
        <f t="shared" si="1"/>
        <v>2.2470157070707071</v>
      </c>
      <c r="F14" s="97" t="s">
        <v>37</v>
      </c>
      <c r="G14" s="97">
        <v>1</v>
      </c>
      <c r="H14" s="97" t="s">
        <v>112</v>
      </c>
      <c r="I14" s="118">
        <v>43</v>
      </c>
      <c r="J14" s="110">
        <v>8.3333333333333329E-2</v>
      </c>
      <c r="K14" s="78">
        <v>2810</v>
      </c>
      <c r="L14" s="79">
        <v>6</v>
      </c>
      <c r="M14" s="111">
        <f t="shared" si="7"/>
        <v>16.86</v>
      </c>
      <c r="N14" s="97"/>
      <c r="O14" s="80">
        <v>255</v>
      </c>
      <c r="P14" s="112">
        <f t="shared" si="3"/>
        <v>1530</v>
      </c>
      <c r="Q14" s="109">
        <f t="shared" si="4"/>
        <v>1.3303490404040403</v>
      </c>
      <c r="R14" s="113">
        <f t="shared" si="6"/>
        <v>0.35465404040404042</v>
      </c>
      <c r="S14" s="122">
        <v>1.1590909090909091E-2</v>
      </c>
      <c r="T14" s="113">
        <f t="shared" si="5"/>
        <v>0.36624494949494951</v>
      </c>
      <c r="U14" s="99"/>
      <c r="V14" s="98"/>
    </row>
    <row r="15" spans="1:28" s="96" customFormat="1" x14ac:dyDescent="0.2">
      <c r="A15" s="99">
        <v>6</v>
      </c>
      <c r="B15" s="99"/>
      <c r="C15" s="109">
        <f t="shared" si="0"/>
        <v>3.1461066161616165</v>
      </c>
      <c r="D15" s="109">
        <f>IF(F15="","",VLOOKUP(F15,DATOS!$A$2:$D$42,3,0))</f>
        <v>6.25E-2</v>
      </c>
      <c r="E15" s="109">
        <f t="shared" si="1"/>
        <v>2.2086066161616165</v>
      </c>
      <c r="F15" s="97" t="s">
        <v>7</v>
      </c>
      <c r="G15" s="99">
        <v>3</v>
      </c>
      <c r="H15" s="99" t="s">
        <v>113</v>
      </c>
      <c r="I15" s="118">
        <v>36</v>
      </c>
      <c r="J15" s="110">
        <v>0.13333333333333333</v>
      </c>
      <c r="K15" s="78">
        <v>1920</v>
      </c>
      <c r="L15" s="79">
        <v>9</v>
      </c>
      <c r="M15" s="111">
        <f t="shared" si="7"/>
        <v>17.28</v>
      </c>
      <c r="N15" s="99"/>
      <c r="O15" s="80">
        <v>288</v>
      </c>
      <c r="P15" s="112">
        <f t="shared" si="3"/>
        <v>2592</v>
      </c>
      <c r="Q15" s="109">
        <f t="shared" si="4"/>
        <v>1.3419399494949495</v>
      </c>
      <c r="R15" s="113">
        <f t="shared" si="6"/>
        <v>0.36624494949494951</v>
      </c>
      <c r="S15" s="109">
        <f t="shared" ref="S15:S18" si="8">IF(OR($C$5="",P15=""),"",(P15/$C$5)/24)</f>
        <v>1.35E-2</v>
      </c>
      <c r="T15" s="113">
        <f t="shared" si="5"/>
        <v>0.37974494949494952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3.1679399494949494</v>
      </c>
      <c r="D16" s="109">
        <f>IF(F16="","",VLOOKUP(F16,DATOS!$A$2:$D$42,3,0))</f>
        <v>6.25E-2</v>
      </c>
      <c r="E16" s="109">
        <f t="shared" si="1"/>
        <v>2.2304399494949494</v>
      </c>
      <c r="F16" s="97" t="s">
        <v>7</v>
      </c>
      <c r="G16" s="99">
        <v>3</v>
      </c>
      <c r="H16" s="99" t="s">
        <v>113</v>
      </c>
      <c r="I16" s="118">
        <v>36</v>
      </c>
      <c r="J16" s="110">
        <v>0.125</v>
      </c>
      <c r="K16" s="78">
        <v>1920</v>
      </c>
      <c r="L16" s="79">
        <v>9</v>
      </c>
      <c r="M16" s="111">
        <f t="shared" si="7"/>
        <v>17.28</v>
      </c>
      <c r="N16" s="99"/>
      <c r="O16" s="80">
        <v>288</v>
      </c>
      <c r="P16" s="112">
        <f t="shared" si="3"/>
        <v>2592</v>
      </c>
      <c r="Q16" s="109">
        <f t="shared" si="4"/>
        <v>1.3554399494949494</v>
      </c>
      <c r="R16" s="113">
        <f t="shared" si="6"/>
        <v>0.37974494949494952</v>
      </c>
      <c r="S16" s="109">
        <f t="shared" si="8"/>
        <v>1.35E-2</v>
      </c>
      <c r="T16" s="113">
        <f t="shared" si="5"/>
        <v>0.39324494949494954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3.1814399494949495</v>
      </c>
      <c r="D17" s="109">
        <f>IF(F17="","",VLOOKUP(F17,DATOS!$A$2:$D$42,3,0))</f>
        <v>6.25E-2</v>
      </c>
      <c r="E17" s="109">
        <f t="shared" si="1"/>
        <v>2.2439399494949495</v>
      </c>
      <c r="F17" s="97" t="s">
        <v>7</v>
      </c>
      <c r="G17" s="99">
        <v>3</v>
      </c>
      <c r="H17" s="99" t="s">
        <v>113</v>
      </c>
      <c r="I17" s="118">
        <v>36</v>
      </c>
      <c r="J17" s="110">
        <v>0.125</v>
      </c>
      <c r="K17" s="78">
        <v>1920</v>
      </c>
      <c r="L17" s="79">
        <v>9</v>
      </c>
      <c r="M17" s="111">
        <f t="shared" si="7"/>
        <v>17.28</v>
      </c>
      <c r="N17" s="99"/>
      <c r="O17" s="80">
        <v>288</v>
      </c>
      <c r="P17" s="112">
        <f t="shared" si="3"/>
        <v>2592</v>
      </c>
      <c r="Q17" s="109">
        <f t="shared" si="4"/>
        <v>1.3689399494949495</v>
      </c>
      <c r="R17" s="113">
        <f t="shared" si="6"/>
        <v>0.39324494949494954</v>
      </c>
      <c r="S17" s="109">
        <f t="shared" si="8"/>
        <v>1.35E-2</v>
      </c>
      <c r="T17" s="113">
        <f t="shared" si="5"/>
        <v>0.40674494949494955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3.1949399494949495</v>
      </c>
      <c r="D18" s="109">
        <f>IF(F18="","",VLOOKUP(F18,DATOS!$A$2:$D$42,3,0))</f>
        <v>6.25E-2</v>
      </c>
      <c r="E18" s="109">
        <f t="shared" si="1"/>
        <v>2.2574399494949495</v>
      </c>
      <c r="F18" s="97" t="s">
        <v>7</v>
      </c>
      <c r="G18" s="99">
        <v>3</v>
      </c>
      <c r="H18" s="99" t="s">
        <v>113</v>
      </c>
      <c r="I18" s="118">
        <v>36</v>
      </c>
      <c r="J18" s="110">
        <v>0.125</v>
      </c>
      <c r="K18" s="78">
        <v>1920</v>
      </c>
      <c r="L18" s="79">
        <v>9</v>
      </c>
      <c r="M18" s="111">
        <f t="shared" si="7"/>
        <v>17.28</v>
      </c>
      <c r="N18" s="99"/>
      <c r="O18" s="80">
        <v>200</v>
      </c>
      <c r="P18" s="112">
        <f t="shared" si="3"/>
        <v>1800</v>
      </c>
      <c r="Q18" s="109">
        <f t="shared" si="4"/>
        <v>1.3824399494949495</v>
      </c>
      <c r="R18" s="113">
        <f t="shared" si="6"/>
        <v>0.40674494949494955</v>
      </c>
      <c r="S18" s="109">
        <f t="shared" si="8"/>
        <v>9.3749999999999997E-3</v>
      </c>
      <c r="T18" s="113">
        <f t="shared" si="5"/>
        <v>0.41611994949494957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3.2459816161616164</v>
      </c>
      <c r="D19" s="109">
        <f>IF(F19="","",VLOOKUP(F19,DATOS!$A$2:$D$42,3,0))</f>
        <v>6.25E-2</v>
      </c>
      <c r="E19" s="109">
        <f t="shared" si="1"/>
        <v>2.3084816161616164</v>
      </c>
      <c r="F19" s="97" t="s">
        <v>12</v>
      </c>
      <c r="G19" s="99">
        <v>1</v>
      </c>
      <c r="H19" s="99" t="s">
        <v>112</v>
      </c>
      <c r="I19" s="118">
        <v>42</v>
      </c>
      <c r="J19" s="110">
        <f>IF(F19="","",VLOOKUP(F19,DATOS!$A$2:$D$42,4,0))</f>
        <v>8.3333333333333329E-2</v>
      </c>
      <c r="K19" s="78">
        <v>2990</v>
      </c>
      <c r="L19" s="79">
        <v>6</v>
      </c>
      <c r="M19" s="111">
        <f t="shared" si="7"/>
        <v>17.940000000000001</v>
      </c>
      <c r="N19" s="99"/>
      <c r="O19" s="80">
        <v>288</v>
      </c>
      <c r="P19" s="112">
        <f t="shared" si="3"/>
        <v>1728</v>
      </c>
      <c r="Q19" s="109">
        <f t="shared" si="4"/>
        <v>1.3918149494949494</v>
      </c>
      <c r="R19" s="113">
        <f t="shared" si="6"/>
        <v>0.41611994949494957</v>
      </c>
      <c r="S19" s="122">
        <v>1.3090909090909091E-2</v>
      </c>
      <c r="T19" s="113">
        <f t="shared" si="5"/>
        <v>0.42921085858585867</v>
      </c>
      <c r="U19" s="99"/>
      <c r="V19" s="98"/>
    </row>
    <row r="20" spans="1:22" s="96" customFormat="1" x14ac:dyDescent="0.2">
      <c r="A20" s="99">
        <v>11</v>
      </c>
      <c r="B20" s="99"/>
      <c r="C20" s="109">
        <f t="shared" si="0"/>
        <v>3.2590725252525257</v>
      </c>
      <c r="D20" s="109">
        <f>IF(F20="","",VLOOKUP(F20,DATOS!$A$2:$D$42,3,0))</f>
        <v>6.25E-2</v>
      </c>
      <c r="E20" s="109">
        <f t="shared" si="1"/>
        <v>2.3215725252525257</v>
      </c>
      <c r="F20" s="97" t="s">
        <v>12</v>
      </c>
      <c r="G20" s="99">
        <v>1</v>
      </c>
      <c r="H20" s="99" t="s">
        <v>112</v>
      </c>
      <c r="I20" s="118">
        <v>42</v>
      </c>
      <c r="J20" s="110">
        <f>IF(F20="","",VLOOKUP(F20,DATOS!$A$2:$D$42,4,0))</f>
        <v>8.3333333333333329E-2</v>
      </c>
      <c r="K20" s="78">
        <v>2990</v>
      </c>
      <c r="L20" s="79">
        <v>6</v>
      </c>
      <c r="M20" s="111">
        <f t="shared" si="7"/>
        <v>17.940000000000001</v>
      </c>
      <c r="N20" s="99"/>
      <c r="O20" s="80">
        <v>288</v>
      </c>
      <c r="P20" s="112">
        <f t="shared" si="3"/>
        <v>1728</v>
      </c>
      <c r="Q20" s="109">
        <f t="shared" si="4"/>
        <v>1.4049058585858587</v>
      </c>
      <c r="R20" s="113">
        <f t="shared" si="6"/>
        <v>0.42921085858585867</v>
      </c>
      <c r="S20" s="122">
        <v>1.3090909090909091E-2</v>
      </c>
      <c r="T20" s="113">
        <f t="shared" si="5"/>
        <v>0.44230176767676777</v>
      </c>
      <c r="U20" s="99"/>
      <c r="V20" s="98"/>
    </row>
    <row r="21" spans="1:22" s="96" customFormat="1" x14ac:dyDescent="0.2">
      <c r="A21" s="99">
        <v>12</v>
      </c>
      <c r="B21" s="99"/>
      <c r="C21" s="109">
        <f t="shared" si="0"/>
        <v>3.2721634343434345</v>
      </c>
      <c r="D21" s="109">
        <f>IF(F21="","",VLOOKUP(F21,DATOS!$A$2:$D$42,3,0))</f>
        <v>6.25E-2</v>
      </c>
      <c r="E21" s="109">
        <f t="shared" si="1"/>
        <v>2.3346634343434345</v>
      </c>
      <c r="F21" s="97" t="s">
        <v>12</v>
      </c>
      <c r="G21" s="99">
        <v>1</v>
      </c>
      <c r="H21" s="99" t="s">
        <v>112</v>
      </c>
      <c r="I21" s="118">
        <v>42</v>
      </c>
      <c r="J21" s="110">
        <f>IF(F21="","",VLOOKUP(F21,DATOS!$A$2:$D$42,4,0))</f>
        <v>8.3333333333333329E-2</v>
      </c>
      <c r="K21" s="78">
        <v>2990</v>
      </c>
      <c r="L21" s="79">
        <v>6</v>
      </c>
      <c r="M21" s="111">
        <f t="shared" si="7"/>
        <v>17.940000000000001</v>
      </c>
      <c r="N21" s="99"/>
      <c r="O21" s="80">
        <v>288</v>
      </c>
      <c r="P21" s="112">
        <f t="shared" si="3"/>
        <v>1728</v>
      </c>
      <c r="Q21" s="109">
        <f t="shared" si="4"/>
        <v>1.4179967676767677</v>
      </c>
      <c r="R21" s="113">
        <f t="shared" si="6"/>
        <v>0.44230176767676777</v>
      </c>
      <c r="S21" s="122">
        <v>1.3090909090909091E-2</v>
      </c>
      <c r="T21" s="113">
        <f t="shared" si="5"/>
        <v>0.45539267676767686</v>
      </c>
      <c r="U21" s="99"/>
      <c r="V21" s="98"/>
    </row>
    <row r="22" spans="1:22" s="96" customFormat="1" x14ac:dyDescent="0.2">
      <c r="A22" s="99">
        <v>13</v>
      </c>
      <c r="B22" s="99"/>
      <c r="C22" s="109">
        <f t="shared" si="0"/>
        <v>3.2852543434343433</v>
      </c>
      <c r="D22" s="109">
        <f>IF(F22="","",VLOOKUP(F22,DATOS!$A$2:$D$42,3,0))</f>
        <v>6.25E-2</v>
      </c>
      <c r="E22" s="109">
        <f t="shared" si="1"/>
        <v>2.3477543434343433</v>
      </c>
      <c r="F22" s="97" t="s">
        <v>12</v>
      </c>
      <c r="G22" s="99">
        <v>1</v>
      </c>
      <c r="H22" s="99" t="s">
        <v>112</v>
      </c>
      <c r="I22" s="118">
        <v>42</v>
      </c>
      <c r="J22" s="110">
        <f>IF(F22="","",VLOOKUP(F22,DATOS!$A$2:$D$42,4,0))</f>
        <v>8.3333333333333329E-2</v>
      </c>
      <c r="K22" s="78">
        <v>2990</v>
      </c>
      <c r="L22" s="79">
        <v>6</v>
      </c>
      <c r="M22" s="111">
        <f t="shared" si="7"/>
        <v>17.940000000000001</v>
      </c>
      <c r="N22" s="99"/>
      <c r="O22" s="80">
        <v>288</v>
      </c>
      <c r="P22" s="112">
        <f t="shared" si="3"/>
        <v>1728</v>
      </c>
      <c r="Q22" s="109">
        <f t="shared" si="4"/>
        <v>1.4310876767676768</v>
      </c>
      <c r="R22" s="113">
        <f t="shared" si="6"/>
        <v>0.45539267676767686</v>
      </c>
      <c r="S22" s="122">
        <v>1.3090909090909091E-2</v>
      </c>
      <c r="T22" s="113">
        <f t="shared" si="5"/>
        <v>0.46848358585858596</v>
      </c>
      <c r="U22" s="99"/>
      <c r="V22" s="98"/>
    </row>
    <row r="23" spans="1:22" s="96" customFormat="1" x14ac:dyDescent="0.2">
      <c r="A23" s="99">
        <v>14</v>
      </c>
      <c r="B23" s="99"/>
      <c r="C23" s="109">
        <f t="shared" si="0"/>
        <v>3.2983452525252526</v>
      </c>
      <c r="D23" s="109">
        <f>IF(F23="","",VLOOKUP(F23,DATOS!$A$2:$D$42,3,0))</f>
        <v>6.25E-2</v>
      </c>
      <c r="E23" s="109">
        <f t="shared" si="1"/>
        <v>2.3608452525252526</v>
      </c>
      <c r="F23" s="97" t="s">
        <v>12</v>
      </c>
      <c r="G23" s="99">
        <v>1</v>
      </c>
      <c r="H23" s="99" t="s">
        <v>112</v>
      </c>
      <c r="I23" s="118">
        <v>42</v>
      </c>
      <c r="J23" s="110">
        <f>IF(F23="","",VLOOKUP(F23,DATOS!$A$2:$D$42,4,0))</f>
        <v>8.3333333333333329E-2</v>
      </c>
      <c r="K23" s="78">
        <v>2990</v>
      </c>
      <c r="L23" s="79">
        <v>6</v>
      </c>
      <c r="M23" s="111">
        <f t="shared" si="7"/>
        <v>17.940000000000001</v>
      </c>
      <c r="N23" s="99"/>
      <c r="O23" s="80">
        <v>210</v>
      </c>
      <c r="P23" s="112">
        <f t="shared" si="3"/>
        <v>1260</v>
      </c>
      <c r="Q23" s="109">
        <f t="shared" si="4"/>
        <v>1.4441785858585861</v>
      </c>
      <c r="R23" s="113">
        <f t="shared" si="6"/>
        <v>0.46848358585858596</v>
      </c>
      <c r="S23" s="122">
        <v>9.5454545454545462E-3</v>
      </c>
      <c r="T23" s="113">
        <f t="shared" si="5"/>
        <v>0.47802904040404048</v>
      </c>
      <c r="U23" s="99"/>
      <c r="V23" s="98"/>
    </row>
    <row r="24" spans="1:22" s="96" customFormat="1" x14ac:dyDescent="0.2">
      <c r="A24" s="99">
        <v>15</v>
      </c>
      <c r="B24" s="99"/>
      <c r="C24" s="109">
        <f t="shared" si="0"/>
        <v>3.3148351515151515</v>
      </c>
      <c r="D24" s="109">
        <f>IF(F24="","",VLOOKUP(F24,DATOS!$A$2:$D$42,3,0))</f>
        <v>6.25E-2</v>
      </c>
      <c r="E24" s="109">
        <f t="shared" si="1"/>
        <v>2.3773351515151515</v>
      </c>
      <c r="F24" s="97" t="s">
        <v>39</v>
      </c>
      <c r="G24" s="99">
        <v>12</v>
      </c>
      <c r="H24" s="99" t="s">
        <v>113</v>
      </c>
      <c r="I24" s="118">
        <v>36</v>
      </c>
      <c r="J24" s="110" t="str">
        <f>IF(F24="","",VLOOKUP(F24,DATOS!$A$2:$D$42,4,0))</f>
        <v>01:50</v>
      </c>
      <c r="K24" s="78">
        <v>2030</v>
      </c>
      <c r="L24" s="79">
        <v>9</v>
      </c>
      <c r="M24" s="111">
        <f t="shared" si="7"/>
        <v>18.27</v>
      </c>
      <c r="N24" s="99"/>
      <c r="O24" s="80">
        <v>288</v>
      </c>
      <c r="P24" s="112">
        <f t="shared" si="3"/>
        <v>2592</v>
      </c>
      <c r="Q24" s="109">
        <f t="shared" si="4"/>
        <v>1.4537240404040404</v>
      </c>
      <c r="R24" s="113">
        <f t="shared" si="6"/>
        <v>0.47802904040404048</v>
      </c>
      <c r="S24" s="109">
        <f t="shared" ref="S24:S28" si="9">IF(OR($C$5="",P24=""),"",(P24/$C$5)/24)</f>
        <v>1.35E-2</v>
      </c>
      <c r="T24" s="113">
        <f t="shared" si="5"/>
        <v>0.4915290404040405</v>
      </c>
      <c r="U24" s="99"/>
      <c r="V24" s="98"/>
    </row>
    <row r="25" spans="1:22" s="96" customFormat="1" x14ac:dyDescent="0.2">
      <c r="A25" s="99">
        <v>16</v>
      </c>
      <c r="B25" s="99"/>
      <c r="C25" s="109">
        <f t="shared" si="0"/>
        <v>3.3283351515151516</v>
      </c>
      <c r="D25" s="109">
        <f>IF(F25="","",VLOOKUP(F25,DATOS!$A$2:$D$42,3,0))</f>
        <v>6.25E-2</v>
      </c>
      <c r="E25" s="109">
        <f t="shared" si="1"/>
        <v>2.3908351515151516</v>
      </c>
      <c r="F25" s="97" t="s">
        <v>39</v>
      </c>
      <c r="G25" s="99">
        <v>12</v>
      </c>
      <c r="H25" s="99" t="s">
        <v>113</v>
      </c>
      <c r="I25" s="118">
        <v>36</v>
      </c>
      <c r="J25" s="110" t="str">
        <f>IF(F25="","",VLOOKUP(F25,DATOS!$A$2:$D$42,4,0))</f>
        <v>01:50</v>
      </c>
      <c r="K25" s="78">
        <v>2030</v>
      </c>
      <c r="L25" s="79">
        <v>9</v>
      </c>
      <c r="M25" s="111">
        <f t="shared" si="7"/>
        <v>18.27</v>
      </c>
      <c r="N25" s="99"/>
      <c r="O25" s="80">
        <v>288</v>
      </c>
      <c r="P25" s="112">
        <f t="shared" si="3"/>
        <v>2592</v>
      </c>
      <c r="Q25" s="109">
        <f t="shared" si="4"/>
        <v>1.4672240404040404</v>
      </c>
      <c r="R25" s="113">
        <f t="shared" si="6"/>
        <v>0.4915290404040405</v>
      </c>
      <c r="S25" s="109">
        <f t="shared" si="9"/>
        <v>1.35E-2</v>
      </c>
      <c r="T25" s="113">
        <f t="shared" si="5"/>
        <v>0.50502904040404051</v>
      </c>
      <c r="U25" s="99"/>
      <c r="V25" s="98"/>
    </row>
    <row r="26" spans="1:22" s="96" customFormat="1" x14ac:dyDescent="0.2">
      <c r="A26" s="99">
        <v>17</v>
      </c>
      <c r="B26" s="99"/>
      <c r="C26" s="109">
        <f t="shared" si="0"/>
        <v>3.3694449999999998</v>
      </c>
      <c r="D26" s="109">
        <f>IF(F26="","",VLOOKUP(F26,DATOS!$A$2:$D$42,3,0))</f>
        <v>6.25E-2</v>
      </c>
      <c r="E26" s="109">
        <f t="shared" si="1"/>
        <v>2.4319449999999998</v>
      </c>
      <c r="F26" s="97" t="s">
        <v>39</v>
      </c>
      <c r="G26" s="99">
        <v>12</v>
      </c>
      <c r="H26" s="99" t="s">
        <v>113</v>
      </c>
      <c r="I26" s="118">
        <v>36</v>
      </c>
      <c r="J26" s="110" t="str">
        <f>IF(F26="","",VLOOKUP(F26,DATOS!$A$2:$D$42,4,0))</f>
        <v>01:50</v>
      </c>
      <c r="K26" s="78">
        <v>2030</v>
      </c>
      <c r="L26" s="79">
        <v>9</v>
      </c>
      <c r="M26" s="111">
        <f t="shared" si="7"/>
        <v>18.27</v>
      </c>
      <c r="N26" s="99"/>
      <c r="O26" s="80">
        <v>288</v>
      </c>
      <c r="P26" s="112">
        <f t="shared" si="3"/>
        <v>2592</v>
      </c>
      <c r="Q26" s="109">
        <f t="shared" si="4"/>
        <v>1.5083338888888889</v>
      </c>
      <c r="R26" s="123">
        <v>0.53263888888888888</v>
      </c>
      <c r="S26" s="109">
        <f t="shared" si="9"/>
        <v>1.35E-2</v>
      </c>
      <c r="T26" s="113">
        <f t="shared" si="5"/>
        <v>0.54613888888888884</v>
      </c>
      <c r="U26" s="99"/>
      <c r="V26" s="98"/>
    </row>
    <row r="27" spans="1:22" s="96" customFormat="1" x14ac:dyDescent="0.2">
      <c r="A27" s="99">
        <v>18</v>
      </c>
      <c r="B27" s="99"/>
      <c r="C27" s="109">
        <f t="shared" si="0"/>
        <v>3.3829449999999999</v>
      </c>
      <c r="D27" s="109">
        <f>IF(F27="","",VLOOKUP(F27,DATOS!$A$2:$D$42,3,0))</f>
        <v>6.25E-2</v>
      </c>
      <c r="E27" s="109">
        <f t="shared" si="1"/>
        <v>2.4454449999999999</v>
      </c>
      <c r="F27" s="97" t="s">
        <v>39</v>
      </c>
      <c r="G27" s="99">
        <v>12</v>
      </c>
      <c r="H27" s="99" t="s">
        <v>113</v>
      </c>
      <c r="I27" s="118">
        <v>36</v>
      </c>
      <c r="J27" s="110" t="str">
        <f>IF(F27="","",VLOOKUP(F27,DATOS!$A$2:$D$42,4,0))</f>
        <v>01:50</v>
      </c>
      <c r="K27" s="78">
        <v>2030</v>
      </c>
      <c r="L27" s="79">
        <v>9</v>
      </c>
      <c r="M27" s="111">
        <f t="shared" si="7"/>
        <v>18.27</v>
      </c>
      <c r="N27" s="99"/>
      <c r="O27" s="80">
        <v>220</v>
      </c>
      <c r="P27" s="112">
        <f t="shared" si="3"/>
        <v>1980</v>
      </c>
      <c r="Q27" s="109">
        <f t="shared" si="4"/>
        <v>1.5218338888888887</v>
      </c>
      <c r="R27" s="113">
        <f t="shared" si="6"/>
        <v>0.54613888888888884</v>
      </c>
      <c r="S27" s="109">
        <f t="shared" si="9"/>
        <v>1.03125E-2</v>
      </c>
      <c r="T27" s="113">
        <f t="shared" si="5"/>
        <v>0.55645138888888879</v>
      </c>
      <c r="U27" s="99"/>
      <c r="V27" s="98"/>
    </row>
    <row r="28" spans="1:22" s="96" customFormat="1" x14ac:dyDescent="0.2">
      <c r="A28" s="99">
        <v>19</v>
      </c>
      <c r="B28" s="99"/>
      <c r="C28" s="109">
        <f t="shared" si="0"/>
        <v>3.3863130555555552</v>
      </c>
      <c r="D28" s="109">
        <f>IF(F28="","",VLOOKUP(F28,DATOS!$A$2:$D$42,3,0))</f>
        <v>6.25E-2</v>
      </c>
      <c r="E28" s="109">
        <f t="shared" si="1"/>
        <v>2.4488130555555552</v>
      </c>
      <c r="F28" s="97" t="s">
        <v>12</v>
      </c>
      <c r="G28" s="99">
        <v>8</v>
      </c>
      <c r="H28" s="99" t="s">
        <v>113</v>
      </c>
      <c r="I28" s="118">
        <v>39</v>
      </c>
      <c r="J28" s="110">
        <f>IF(F28="","",VLOOKUP(F28,DATOS!$A$2:$D$42,4,0))</f>
        <v>8.3333333333333329E-2</v>
      </c>
      <c r="K28" s="78">
        <v>2130</v>
      </c>
      <c r="L28" s="79">
        <v>9</v>
      </c>
      <c r="M28" s="111">
        <f t="shared" si="7"/>
        <v>19.170000000000002</v>
      </c>
      <c r="N28" s="99"/>
      <c r="O28" s="80">
        <v>288</v>
      </c>
      <c r="P28" s="112">
        <f t="shared" si="3"/>
        <v>2592</v>
      </c>
      <c r="Q28" s="109">
        <f t="shared" si="4"/>
        <v>1.5321463888888887</v>
      </c>
      <c r="R28" s="113">
        <f t="shared" si="6"/>
        <v>0.55645138888888879</v>
      </c>
      <c r="S28" s="109">
        <f t="shared" si="9"/>
        <v>1.35E-2</v>
      </c>
      <c r="T28" s="113">
        <f t="shared" si="5"/>
        <v>0.56995138888888874</v>
      </c>
      <c r="U28" s="99"/>
      <c r="V28" s="98"/>
    </row>
    <row r="29" spans="1:22" s="96" customFormat="1" x14ac:dyDescent="0.2">
      <c r="A29" s="99">
        <v>20</v>
      </c>
      <c r="B29" s="99"/>
      <c r="C29" s="109">
        <f t="shared" si="0"/>
        <v>3.3998130555555557</v>
      </c>
      <c r="D29" s="109">
        <f>IF(F29="","",VLOOKUP(F29,DATOS!$A$2:$D$42,3,0))</f>
        <v>6.25E-2</v>
      </c>
      <c r="E29" s="109">
        <f t="shared" si="1"/>
        <v>2.4623130555555557</v>
      </c>
      <c r="F29" s="97" t="s">
        <v>12</v>
      </c>
      <c r="G29" s="99">
        <v>8</v>
      </c>
      <c r="H29" s="99" t="s">
        <v>113</v>
      </c>
      <c r="I29" s="118">
        <v>39</v>
      </c>
      <c r="J29" s="110">
        <f>IF(F29="","",VLOOKUP(F29,DATOS!$A$2:$D$42,4,0))</f>
        <v>8.3333333333333329E-2</v>
      </c>
      <c r="K29" s="78">
        <v>2130</v>
      </c>
      <c r="L29" s="79">
        <v>9</v>
      </c>
      <c r="M29" s="111">
        <f t="shared" si="7"/>
        <v>19.170000000000002</v>
      </c>
      <c r="N29" s="99"/>
      <c r="O29" s="80">
        <v>288</v>
      </c>
      <c r="P29" s="112">
        <f t="shared" si="3"/>
        <v>2592</v>
      </c>
      <c r="Q29" s="109">
        <f t="shared" si="4"/>
        <v>1.5456463888888887</v>
      </c>
      <c r="R29" s="113">
        <f t="shared" si="6"/>
        <v>0.56995138888888874</v>
      </c>
      <c r="S29" s="109">
        <f t="shared" ref="S29:S49" si="10">IF(OR($C$5="",P29=""),"",(P29/$C$5)/24)</f>
        <v>1.35E-2</v>
      </c>
      <c r="T29" s="113">
        <f t="shared" si="5"/>
        <v>0.5834513888888887</v>
      </c>
      <c r="U29" s="99"/>
      <c r="V29" s="98"/>
    </row>
    <row r="30" spans="1:22" s="96" customFormat="1" x14ac:dyDescent="0.2">
      <c r="A30" s="99">
        <v>21</v>
      </c>
      <c r="B30" s="99"/>
      <c r="C30" s="109">
        <f t="shared" si="0"/>
        <v>3.4133130555555553</v>
      </c>
      <c r="D30" s="109">
        <f>IF(F30="","",VLOOKUP(F30,DATOS!$A$2:$D$42,3,0))</f>
        <v>6.25E-2</v>
      </c>
      <c r="E30" s="109">
        <f t="shared" si="1"/>
        <v>2.4758130555555553</v>
      </c>
      <c r="F30" s="97" t="s">
        <v>12</v>
      </c>
      <c r="G30" s="99">
        <v>8</v>
      </c>
      <c r="H30" s="99" t="s">
        <v>113</v>
      </c>
      <c r="I30" s="118">
        <v>39</v>
      </c>
      <c r="J30" s="110">
        <f>IF(F30="","",VLOOKUP(F30,DATOS!$A$2:$D$42,4,0))</f>
        <v>8.3333333333333329E-2</v>
      </c>
      <c r="K30" s="78">
        <v>2130</v>
      </c>
      <c r="L30" s="79">
        <v>9</v>
      </c>
      <c r="M30" s="111">
        <f t="shared" si="7"/>
        <v>19.170000000000002</v>
      </c>
      <c r="N30" s="99"/>
      <c r="O30" s="80">
        <v>280</v>
      </c>
      <c r="P30" s="112">
        <f t="shared" si="3"/>
        <v>2520</v>
      </c>
      <c r="Q30" s="109">
        <f t="shared" si="4"/>
        <v>1.5591463888888888</v>
      </c>
      <c r="R30" s="113">
        <f t="shared" si="6"/>
        <v>0.5834513888888887</v>
      </c>
      <c r="S30" s="109">
        <f t="shared" si="10"/>
        <v>1.3125E-2</v>
      </c>
      <c r="T30" s="113">
        <f t="shared" si="5"/>
        <v>0.59657638888888875</v>
      </c>
      <c r="U30" s="99"/>
      <c r="V30" s="98"/>
    </row>
    <row r="31" spans="1:22" s="96" customFormat="1" hidden="1" x14ac:dyDescent="0.2">
      <c r="A31" s="99">
        <v>21</v>
      </c>
      <c r="B31" s="99"/>
      <c r="C31" s="109" t="str">
        <f t="shared" si="0"/>
        <v/>
      </c>
      <c r="D31" s="109" t="str">
        <f>IF(F31="","",VLOOKUP(F31,DATOS!$A$2:$D$42,3,0))</f>
        <v/>
      </c>
      <c r="E31" s="109" t="str">
        <f t="shared" si="1"/>
        <v/>
      </c>
      <c r="F31" s="97"/>
      <c r="G31" s="99"/>
      <c r="H31" s="99"/>
      <c r="I31" s="118"/>
      <c r="J31" s="110" t="str">
        <f>IF(F31="","",VLOOKUP(F31,DATOS!$A$2:$D$42,4,0))</f>
        <v/>
      </c>
      <c r="K31" s="78"/>
      <c r="L31" s="79"/>
      <c r="M31" s="111" t="str">
        <f t="shared" si="2"/>
        <v/>
      </c>
      <c r="N31" s="99"/>
      <c r="O31" s="80"/>
      <c r="P31" s="112" t="str">
        <f t="shared" si="3"/>
        <v/>
      </c>
      <c r="Q31" s="109">
        <f t="shared" si="4"/>
        <v>1.5722713888888888</v>
      </c>
      <c r="R31" s="113">
        <f t="shared" si="6"/>
        <v>0.59657638888888875</v>
      </c>
      <c r="S31" s="109" t="str">
        <f t="shared" si="10"/>
        <v/>
      </c>
      <c r="T31" s="113" t="str">
        <f t="shared" si="5"/>
        <v/>
      </c>
      <c r="U31" s="99"/>
      <c r="V31" s="98"/>
    </row>
    <row r="32" spans="1:22" s="96" customFormat="1" hidden="1" x14ac:dyDescent="0.2">
      <c r="A32" s="99">
        <v>22</v>
      </c>
      <c r="B32" s="99"/>
      <c r="C32" s="109" t="str">
        <f t="shared" si="0"/>
        <v/>
      </c>
      <c r="D32" s="109" t="str">
        <f>IF(F32="","",VLOOKUP(F32,DATOS!$A$2:$D$42,3,0))</f>
        <v/>
      </c>
      <c r="E32" s="109" t="str">
        <f t="shared" si="1"/>
        <v/>
      </c>
      <c r="F32" s="97"/>
      <c r="G32" s="99"/>
      <c r="H32" s="99"/>
      <c r="I32" s="118"/>
      <c r="J32" s="110" t="str">
        <f>IF(F32="","",VLOOKUP(F32,DATOS!$A$2:$D$42,4,0))</f>
        <v/>
      </c>
      <c r="K32" s="78"/>
      <c r="L32" s="79"/>
      <c r="M32" s="111" t="str">
        <f t="shared" si="2"/>
        <v/>
      </c>
      <c r="N32" s="99"/>
      <c r="O32" s="80"/>
      <c r="P32" s="112" t="str">
        <f t="shared" si="3"/>
        <v/>
      </c>
      <c r="Q32" s="109" t="str">
        <f t="shared" si="4"/>
        <v/>
      </c>
      <c r="R32" s="113" t="str">
        <f t="shared" si="6"/>
        <v/>
      </c>
      <c r="S32" s="109" t="str">
        <f t="shared" si="10"/>
        <v/>
      </c>
      <c r="T32" s="113" t="str">
        <f t="shared" si="5"/>
        <v/>
      </c>
      <c r="U32" s="99"/>
      <c r="V32" s="98"/>
    </row>
    <row r="33" spans="1:22" s="96" customFormat="1" hidden="1" x14ac:dyDescent="0.2">
      <c r="A33" s="99">
        <v>23</v>
      </c>
      <c r="B33" s="99"/>
      <c r="C33" s="109" t="str">
        <f t="shared" si="0"/>
        <v/>
      </c>
      <c r="D33" s="109" t="str">
        <f>IF(F33="","",VLOOKUP(F33,DATOS!$A$2:$D$42,3,0))</f>
        <v/>
      </c>
      <c r="E33" s="109" t="str">
        <f t="shared" si="1"/>
        <v/>
      </c>
      <c r="F33" s="97"/>
      <c r="G33" s="97"/>
      <c r="H33" s="97"/>
      <c r="I33" s="118"/>
      <c r="J33" s="110" t="str">
        <f>IF(F33="","",VLOOKUP(F33,DATOS!$A$2:$D$42,4,0))</f>
        <v/>
      </c>
      <c r="K33" s="78"/>
      <c r="L33" s="79"/>
      <c r="M33" s="111" t="str">
        <f t="shared" si="2"/>
        <v/>
      </c>
      <c r="N33" s="97"/>
      <c r="O33" s="80"/>
      <c r="P33" s="112" t="str">
        <f t="shared" si="3"/>
        <v/>
      </c>
      <c r="Q33" s="109" t="str">
        <f t="shared" si="4"/>
        <v/>
      </c>
      <c r="R33" s="113" t="str">
        <f t="shared" si="6"/>
        <v/>
      </c>
      <c r="S33" s="109" t="str">
        <f t="shared" si="10"/>
        <v/>
      </c>
      <c r="T33" s="113" t="str">
        <f t="shared" si="5"/>
        <v/>
      </c>
      <c r="U33" s="99"/>
      <c r="V33" s="98"/>
    </row>
    <row r="34" spans="1:22" s="96" customFormat="1" hidden="1" x14ac:dyDescent="0.2">
      <c r="A34" s="99">
        <v>24</v>
      </c>
      <c r="B34" s="99"/>
      <c r="C34" s="109" t="str">
        <f t="shared" si="0"/>
        <v/>
      </c>
      <c r="D34" s="109" t="str">
        <f>IF(F34="","",VLOOKUP(F34,DATOS!$A$2:$D$42,3,0))</f>
        <v/>
      </c>
      <c r="E34" s="109" t="str">
        <f t="shared" si="1"/>
        <v/>
      </c>
      <c r="F34" s="97"/>
      <c r="G34" s="97"/>
      <c r="H34" s="97"/>
      <c r="I34" s="118"/>
      <c r="J34" s="110" t="str">
        <f>IF(F34="","",VLOOKUP(F34,DATOS!$A$2:$D$42,4,0))</f>
        <v/>
      </c>
      <c r="K34" s="78"/>
      <c r="L34" s="79"/>
      <c r="M34" s="111" t="str">
        <f t="shared" si="2"/>
        <v/>
      </c>
      <c r="N34" s="97"/>
      <c r="O34" s="80"/>
      <c r="P34" s="112" t="str">
        <f t="shared" si="3"/>
        <v/>
      </c>
      <c r="Q34" s="109" t="str">
        <f t="shared" si="4"/>
        <v/>
      </c>
      <c r="R34" s="113" t="str">
        <f t="shared" si="6"/>
        <v/>
      </c>
      <c r="S34" s="109" t="str">
        <f t="shared" si="10"/>
        <v/>
      </c>
      <c r="T34" s="113" t="str">
        <f t="shared" si="5"/>
        <v/>
      </c>
      <c r="U34" s="99"/>
      <c r="V34" s="98"/>
    </row>
    <row r="35" spans="1:22" s="96" customFormat="1" hidden="1" x14ac:dyDescent="0.2">
      <c r="A35" s="99">
        <v>25</v>
      </c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7"/>
      <c r="G35" s="97"/>
      <c r="H35" s="97"/>
      <c r="I35" s="118"/>
      <c r="J35" s="110" t="str">
        <f>IF(F35="","",VLOOKUP(F35,DATOS!$A$2:$D$42,4,0))</f>
        <v/>
      </c>
      <c r="K35" s="78"/>
      <c r="L35" s="79"/>
      <c r="M35" s="111" t="str">
        <f t="shared" si="2"/>
        <v/>
      </c>
      <c r="N35" s="97"/>
      <c r="O35" s="80"/>
      <c r="P35" s="112" t="str">
        <f t="shared" si="3"/>
        <v/>
      </c>
      <c r="Q35" s="109" t="str">
        <f t="shared" si="4"/>
        <v/>
      </c>
      <c r="R35" s="113" t="str">
        <f t="shared" si="6"/>
        <v/>
      </c>
      <c r="S35" s="109" t="str">
        <f t="shared" si="10"/>
        <v/>
      </c>
      <c r="T35" s="113" t="str">
        <f t="shared" si="5"/>
        <v/>
      </c>
      <c r="U35" s="99"/>
      <c r="V35" s="98"/>
    </row>
    <row r="36" spans="1:22" s="96" customFormat="1" hidden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7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0"/>
      <c r="P36" s="112" t="str">
        <f t="shared" si="3"/>
        <v/>
      </c>
      <c r="Q36" s="109" t="str">
        <f t="shared" si="4"/>
        <v/>
      </c>
      <c r="R36" s="113" t="str">
        <f t="shared" si="6"/>
        <v/>
      </c>
      <c r="S36" s="109" t="str">
        <f t="shared" si="10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7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0"/>
      <c r="P37" s="112" t="str">
        <f t="shared" si="3"/>
        <v/>
      </c>
      <c r="Q37" s="109" t="str">
        <f t="shared" si="4"/>
        <v/>
      </c>
      <c r="R37" s="113" t="str">
        <f t="shared" si="6"/>
        <v/>
      </c>
      <c r="S37" s="109" t="str">
        <f t="shared" si="10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7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0"/>
      <c r="P38" s="112" t="str">
        <f t="shared" si="3"/>
        <v/>
      </c>
      <c r="Q38" s="109" t="str">
        <f t="shared" si="4"/>
        <v/>
      </c>
      <c r="R38" s="113" t="str">
        <f t="shared" si="6"/>
        <v/>
      </c>
      <c r="S38" s="109" t="str">
        <f t="shared" si="10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6"/>
        <v/>
      </c>
      <c r="S39" s="109" t="str">
        <f t="shared" si="10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10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10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10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10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10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10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10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10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10"/>
        <v/>
      </c>
      <c r="T48" s="113" t="str">
        <f t="shared" si="5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10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2446.1904761904761</v>
      </c>
      <c r="L50" s="102">
        <f>AVERAGE(L10:L49)</f>
        <v>7.5714285714285712</v>
      </c>
      <c r="M50" s="103">
        <f>AVERAGE(M10:M49)</f>
        <v>17.847142857142856</v>
      </c>
      <c r="N50" s="100"/>
      <c r="O50" s="100"/>
      <c r="P50" s="104">
        <f>SUM(P10:P49)</f>
        <v>43002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zoomScale="85" workbookViewId="0">
      <selection activeCell="B13" sqref="B13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134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34"/>
    </row>
    <row r="9" spans="1:28" s="82" customFormat="1" ht="39.75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3.0798616666666669</v>
      </c>
      <c r="D10" s="109">
        <f>IF(F10="","",VLOOKUP(F10,DATOS!$A$2:$D$42,3,0))</f>
        <v>6.25E-2</v>
      </c>
      <c r="E10" s="109">
        <f t="shared" ref="E10:E49" si="1">IF(OR(J10="",Q10=""),"",Q10-J10+1)</f>
        <v>2.1423616666666669</v>
      </c>
      <c r="F10" s="97" t="s">
        <v>12</v>
      </c>
      <c r="G10" s="97">
        <v>3</v>
      </c>
      <c r="H10" s="97" t="s">
        <v>112</v>
      </c>
      <c r="I10" s="118">
        <v>41</v>
      </c>
      <c r="J10" s="110">
        <v>0.125</v>
      </c>
      <c r="K10" s="78">
        <v>2780</v>
      </c>
      <c r="L10" s="79">
        <v>8</v>
      </c>
      <c r="M10" s="111">
        <f t="shared" ref="M10:M49" si="2">IF(OR(K10="",L10=""),"",(K10*L10)/1000)</f>
        <v>22.24</v>
      </c>
      <c r="N10" s="97"/>
      <c r="O10" s="80">
        <v>288</v>
      </c>
      <c r="P10" s="112">
        <f t="shared" ref="P10:P49" si="3">IF(OR(L10=0,O10=0),"",L10*O10)</f>
        <v>2304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1.6799999999999999E-2</v>
      </c>
      <c r="T10" s="109">
        <f t="shared" ref="T10:T49" si="5">IF(OR(R10="",S10=""),"",R10+S10)</f>
        <v>0.30846666666666667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3.0966616666666669</v>
      </c>
      <c r="D11" s="109">
        <f>IF(F11="","",VLOOKUP(F11,DATOS!$A$2:$D$42,3,0))</f>
        <v>6.25E-2</v>
      </c>
      <c r="E11" s="109">
        <f t="shared" si="1"/>
        <v>2.1591616666666669</v>
      </c>
      <c r="F11" s="97" t="s">
        <v>12</v>
      </c>
      <c r="G11" s="97">
        <v>3</v>
      </c>
      <c r="H11" s="97" t="s">
        <v>112</v>
      </c>
      <c r="I11" s="118">
        <v>41</v>
      </c>
      <c r="J11" s="110">
        <v>0.125</v>
      </c>
      <c r="K11" s="78">
        <v>2780</v>
      </c>
      <c r="L11" s="79">
        <v>8</v>
      </c>
      <c r="M11" s="111">
        <f t="shared" si="2"/>
        <v>22.24</v>
      </c>
      <c r="N11" s="97"/>
      <c r="O11" s="80">
        <v>288</v>
      </c>
      <c r="P11" s="112">
        <f t="shared" si="3"/>
        <v>2304</v>
      </c>
      <c r="Q11" s="109">
        <f t="shared" si="4"/>
        <v>1.2841616666666666</v>
      </c>
      <c r="R11" s="113">
        <f t="shared" ref="R11:R49" si="6">IF(T10="","",T10)</f>
        <v>0.30846666666666667</v>
      </c>
      <c r="S11" s="122">
        <v>1.6799999999999999E-2</v>
      </c>
      <c r="T11" s="113">
        <f t="shared" si="5"/>
        <v>0.32526666666666665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3.1134616666666668</v>
      </c>
      <c r="D12" s="109">
        <f>IF(F12="","",VLOOKUP(F12,DATOS!$A$2:$D$42,3,0))</f>
        <v>6.25E-2</v>
      </c>
      <c r="E12" s="109">
        <f t="shared" si="1"/>
        <v>2.1759616666666668</v>
      </c>
      <c r="F12" s="97" t="s">
        <v>12</v>
      </c>
      <c r="G12" s="97">
        <v>3</v>
      </c>
      <c r="H12" s="97" t="s">
        <v>112</v>
      </c>
      <c r="I12" s="118">
        <v>41</v>
      </c>
      <c r="J12" s="110">
        <v>0.125</v>
      </c>
      <c r="K12" s="78">
        <v>2780</v>
      </c>
      <c r="L12" s="79">
        <v>7</v>
      </c>
      <c r="M12" s="111">
        <f t="shared" si="2"/>
        <v>19.46</v>
      </c>
      <c r="N12" s="97"/>
      <c r="O12" s="80">
        <v>288</v>
      </c>
      <c r="P12" s="112">
        <f t="shared" si="3"/>
        <v>2016</v>
      </c>
      <c r="Q12" s="109">
        <f t="shared" si="4"/>
        <v>1.3009616666666666</v>
      </c>
      <c r="R12" s="113">
        <f t="shared" si="6"/>
        <v>0.32526666666666665</v>
      </c>
      <c r="S12" s="122">
        <v>1.6799999999999999E-2</v>
      </c>
      <c r="T12" s="113">
        <f t="shared" si="5"/>
        <v>0.34206666666666663</v>
      </c>
      <c r="U12" s="99"/>
      <c r="V12" s="98"/>
    </row>
    <row r="13" spans="1:28" s="96" customFormat="1" x14ac:dyDescent="0.2">
      <c r="A13" s="99">
        <v>4</v>
      </c>
      <c r="B13" s="99" t="s">
        <v>117</v>
      </c>
      <c r="C13" s="109">
        <f t="shared" si="0"/>
        <v>3.1302616666666667</v>
      </c>
      <c r="D13" s="109">
        <f>IF(F13="","",VLOOKUP(F13,DATOS!$A$2:$D$42,3,0))</f>
        <v>6.25E-2</v>
      </c>
      <c r="E13" s="109">
        <f t="shared" si="1"/>
        <v>2.1927616666666667</v>
      </c>
      <c r="F13" s="97" t="s">
        <v>12</v>
      </c>
      <c r="G13" s="97">
        <v>3</v>
      </c>
      <c r="H13" s="97" t="s">
        <v>112</v>
      </c>
      <c r="I13" s="118">
        <v>41</v>
      </c>
      <c r="J13" s="110">
        <v>0.125</v>
      </c>
      <c r="K13" s="78">
        <v>2780</v>
      </c>
      <c r="L13" s="79">
        <v>7</v>
      </c>
      <c r="M13" s="111">
        <f t="shared" si="2"/>
        <v>19.46</v>
      </c>
      <c r="N13" s="97"/>
      <c r="O13" s="80">
        <v>288</v>
      </c>
      <c r="P13" s="112">
        <f t="shared" si="3"/>
        <v>2016</v>
      </c>
      <c r="Q13" s="109">
        <f t="shared" si="4"/>
        <v>1.3177616666666667</v>
      </c>
      <c r="R13" s="113">
        <f t="shared" si="6"/>
        <v>0.34206666666666663</v>
      </c>
      <c r="S13" s="122">
        <v>1.6799999999999999E-2</v>
      </c>
      <c r="T13" s="113">
        <f t="shared" si="5"/>
        <v>0.35886666666666661</v>
      </c>
      <c r="U13" s="99"/>
      <c r="V13" s="98"/>
    </row>
    <row r="14" spans="1:28" s="96" customFormat="1" x14ac:dyDescent="0.2">
      <c r="A14" s="99">
        <v>5</v>
      </c>
      <c r="B14" s="99" t="s">
        <v>117</v>
      </c>
      <c r="C14" s="109">
        <f t="shared" si="0"/>
        <v>3.1604172222222222</v>
      </c>
      <c r="D14" s="109">
        <f>IF(F14="","",VLOOKUP(F14,DATOS!$A$2:$D$42,3,0))</f>
        <v>6.25E-2</v>
      </c>
      <c r="E14" s="109">
        <f t="shared" si="1"/>
        <v>2.2229172222222222</v>
      </c>
      <c r="F14" s="97" t="s">
        <v>7</v>
      </c>
      <c r="G14" s="99">
        <v>1</v>
      </c>
      <c r="H14" s="99" t="s">
        <v>112</v>
      </c>
      <c r="I14" s="118">
        <v>41</v>
      </c>
      <c r="J14" s="110" t="str">
        <f>IF(F14="","",VLOOKUP(F14,DATOS!$A$2:$D$42,4,0))</f>
        <v>03:00</v>
      </c>
      <c r="K14" s="78">
        <v>2620</v>
      </c>
      <c r="L14" s="79">
        <v>7</v>
      </c>
      <c r="M14" s="111">
        <f t="shared" si="2"/>
        <v>18.34</v>
      </c>
      <c r="N14" s="99"/>
      <c r="O14" s="80">
        <v>288</v>
      </c>
      <c r="P14" s="112">
        <f t="shared" si="3"/>
        <v>2016</v>
      </c>
      <c r="Q14" s="109">
        <f t="shared" si="4"/>
        <v>1.3479172222222222</v>
      </c>
      <c r="R14" s="123">
        <v>0.37222222222222223</v>
      </c>
      <c r="S14" s="122">
        <v>1.2923076923076924E-2</v>
      </c>
      <c r="T14" s="113">
        <f t="shared" si="5"/>
        <v>0.38514529914529916</v>
      </c>
      <c r="U14" s="99"/>
      <c r="V14" s="98"/>
    </row>
    <row r="15" spans="1:28" s="96" customFormat="1" x14ac:dyDescent="0.2">
      <c r="A15" s="99">
        <v>6</v>
      </c>
      <c r="B15" s="99"/>
      <c r="C15" s="109">
        <f t="shared" si="0"/>
        <v>3.1733402991452992</v>
      </c>
      <c r="D15" s="109">
        <f>IF(F15="","",VLOOKUP(F15,DATOS!$A$2:$D$42,3,0))</f>
        <v>6.25E-2</v>
      </c>
      <c r="E15" s="109">
        <f t="shared" si="1"/>
        <v>2.2358402991452992</v>
      </c>
      <c r="F15" s="97" t="s">
        <v>7</v>
      </c>
      <c r="G15" s="99">
        <v>1</v>
      </c>
      <c r="H15" s="99" t="s">
        <v>112</v>
      </c>
      <c r="I15" s="118">
        <v>41</v>
      </c>
      <c r="J15" s="110" t="str">
        <f>IF(F15="","",VLOOKUP(F15,DATOS!$A$2:$D$42,4,0))</f>
        <v>03:00</v>
      </c>
      <c r="K15" s="78">
        <v>2620</v>
      </c>
      <c r="L15" s="79">
        <v>7</v>
      </c>
      <c r="M15" s="111">
        <f t="shared" si="2"/>
        <v>18.34</v>
      </c>
      <c r="N15" s="99"/>
      <c r="O15" s="80">
        <v>288</v>
      </c>
      <c r="P15" s="112">
        <f t="shared" si="3"/>
        <v>2016</v>
      </c>
      <c r="Q15" s="109">
        <f t="shared" si="4"/>
        <v>1.3608402991452992</v>
      </c>
      <c r="R15" s="113">
        <f t="shared" si="6"/>
        <v>0.38514529914529916</v>
      </c>
      <c r="S15" s="122">
        <v>1.2923076923076924E-2</v>
      </c>
      <c r="T15" s="113">
        <f t="shared" si="5"/>
        <v>0.39806837606837608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3.1862633760683758</v>
      </c>
      <c r="D16" s="109">
        <f>IF(F16="","",VLOOKUP(F16,DATOS!$A$2:$D$42,3,0))</f>
        <v>6.25E-2</v>
      </c>
      <c r="E16" s="109">
        <f t="shared" si="1"/>
        <v>2.2487633760683758</v>
      </c>
      <c r="F16" s="97" t="s">
        <v>7</v>
      </c>
      <c r="G16" s="99">
        <v>1</v>
      </c>
      <c r="H16" s="99" t="s">
        <v>112</v>
      </c>
      <c r="I16" s="118">
        <v>41</v>
      </c>
      <c r="J16" s="110" t="str">
        <f>IF(F16="","",VLOOKUP(F16,DATOS!$A$2:$D$42,4,0))</f>
        <v>03:00</v>
      </c>
      <c r="K16" s="78">
        <v>2620</v>
      </c>
      <c r="L16" s="79">
        <v>7</v>
      </c>
      <c r="M16" s="111">
        <f t="shared" si="2"/>
        <v>18.34</v>
      </c>
      <c r="N16" s="99"/>
      <c r="O16" s="80">
        <v>288</v>
      </c>
      <c r="P16" s="112">
        <f t="shared" si="3"/>
        <v>2016</v>
      </c>
      <c r="Q16" s="109">
        <f t="shared" si="4"/>
        <v>1.3737633760683761</v>
      </c>
      <c r="R16" s="113">
        <f t="shared" si="6"/>
        <v>0.39806837606837608</v>
      </c>
      <c r="S16" s="122">
        <v>1.2923076923076924E-2</v>
      </c>
      <c r="T16" s="113">
        <f t="shared" si="5"/>
        <v>0.41099145299145301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3.247797564102564</v>
      </c>
      <c r="D17" s="109">
        <f>IF(F17="","",VLOOKUP(F17,DATOS!$A$2:$D$42,3,0))</f>
        <v>6.25E-2</v>
      </c>
      <c r="E17" s="109">
        <f t="shared" si="1"/>
        <v>2.310297564102564</v>
      </c>
      <c r="F17" s="97" t="s">
        <v>39</v>
      </c>
      <c r="G17" s="97">
        <v>16</v>
      </c>
      <c r="H17" s="97" t="s">
        <v>113</v>
      </c>
      <c r="I17" s="118">
        <v>35</v>
      </c>
      <c r="J17" s="110" t="str">
        <f>IF(F17="","",VLOOKUP(F17,DATOS!$A$2:$D$42,4,0))</f>
        <v>01:50</v>
      </c>
      <c r="K17" s="78">
        <v>1860</v>
      </c>
      <c r="L17" s="79">
        <v>11</v>
      </c>
      <c r="M17" s="111">
        <f t="shared" si="2"/>
        <v>20.46</v>
      </c>
      <c r="N17" s="97"/>
      <c r="O17" s="80">
        <v>288</v>
      </c>
      <c r="P17" s="112">
        <f t="shared" si="3"/>
        <v>3168</v>
      </c>
      <c r="Q17" s="109">
        <f t="shared" si="4"/>
        <v>1.3866864529914529</v>
      </c>
      <c r="R17" s="113">
        <f t="shared" si="6"/>
        <v>0.41099145299145301</v>
      </c>
      <c r="S17" s="109">
        <f t="shared" ref="S17:S49" si="7">IF(OR($C$5="",P17=""),"",(P17/$C$5)/24)</f>
        <v>1.6500000000000001E-2</v>
      </c>
      <c r="T17" s="113">
        <f t="shared" si="5"/>
        <v>0.42749145299145302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3.2642975641025642</v>
      </c>
      <c r="D18" s="109">
        <f>IF(F18="","",VLOOKUP(F18,DATOS!$A$2:$D$42,3,0))</f>
        <v>6.25E-2</v>
      </c>
      <c r="E18" s="109">
        <f t="shared" si="1"/>
        <v>2.3267975641025642</v>
      </c>
      <c r="F18" s="97" t="s">
        <v>39</v>
      </c>
      <c r="G18" s="97">
        <v>16</v>
      </c>
      <c r="H18" s="97" t="s">
        <v>113</v>
      </c>
      <c r="I18" s="118">
        <v>35</v>
      </c>
      <c r="J18" s="110" t="str">
        <f>IF(F18="","",VLOOKUP(F18,DATOS!$A$2:$D$42,4,0))</f>
        <v>01:50</v>
      </c>
      <c r="K18" s="78">
        <v>1860</v>
      </c>
      <c r="L18" s="79">
        <v>11</v>
      </c>
      <c r="M18" s="111">
        <f t="shared" si="2"/>
        <v>20.46</v>
      </c>
      <c r="N18" s="97"/>
      <c r="O18" s="80">
        <v>288</v>
      </c>
      <c r="P18" s="112">
        <f t="shared" si="3"/>
        <v>3168</v>
      </c>
      <c r="Q18" s="109">
        <f t="shared" si="4"/>
        <v>1.4031864529914531</v>
      </c>
      <c r="R18" s="113">
        <f t="shared" si="6"/>
        <v>0.42749145299145302</v>
      </c>
      <c r="S18" s="109">
        <f t="shared" si="7"/>
        <v>1.6500000000000001E-2</v>
      </c>
      <c r="T18" s="113">
        <f t="shared" si="5"/>
        <v>0.44399145299145304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3.2807975641025644</v>
      </c>
      <c r="D19" s="109">
        <f>IF(F19="","",VLOOKUP(F19,DATOS!$A$2:$D$42,3,0))</f>
        <v>6.25E-2</v>
      </c>
      <c r="E19" s="109">
        <f t="shared" si="1"/>
        <v>2.3432975641025644</v>
      </c>
      <c r="F19" s="97" t="s">
        <v>39</v>
      </c>
      <c r="G19" s="97">
        <v>16</v>
      </c>
      <c r="H19" s="97" t="s">
        <v>113</v>
      </c>
      <c r="I19" s="118">
        <v>35</v>
      </c>
      <c r="J19" s="110" t="str">
        <f>IF(F19="","",VLOOKUP(F19,DATOS!$A$2:$D$42,4,0))</f>
        <v>01:50</v>
      </c>
      <c r="K19" s="78">
        <v>1860</v>
      </c>
      <c r="L19" s="79">
        <v>11</v>
      </c>
      <c r="M19" s="111">
        <f t="shared" si="2"/>
        <v>20.46</v>
      </c>
      <c r="N19" s="97"/>
      <c r="O19" s="80">
        <v>200</v>
      </c>
      <c r="P19" s="112">
        <f t="shared" si="3"/>
        <v>2200</v>
      </c>
      <c r="Q19" s="109">
        <f t="shared" si="4"/>
        <v>1.419686452991453</v>
      </c>
      <c r="R19" s="113">
        <f t="shared" si="6"/>
        <v>0.44399145299145304</v>
      </c>
      <c r="S19" s="109">
        <f t="shared" si="7"/>
        <v>1.1458333333333334E-2</v>
      </c>
      <c r="T19" s="113">
        <f t="shared" si="5"/>
        <v>0.45544978632478639</v>
      </c>
      <c r="U19" s="99"/>
      <c r="V19" s="98"/>
    </row>
    <row r="20" spans="1:22" s="96" customFormat="1" x14ac:dyDescent="0.2">
      <c r="A20" s="99"/>
      <c r="B20" s="99"/>
      <c r="C20" s="109">
        <f t="shared" si="0"/>
        <v>3.2922558974358975</v>
      </c>
      <c r="D20" s="109">
        <f>IF(F20="","",VLOOKUP(F20,DATOS!$A$2:$D$42,3,0))</f>
        <v>6.25E-2</v>
      </c>
      <c r="E20" s="109">
        <f t="shared" si="1"/>
        <v>2.3547558974358975</v>
      </c>
      <c r="F20" s="97" t="s">
        <v>39</v>
      </c>
      <c r="G20" s="97">
        <v>12</v>
      </c>
      <c r="H20" s="97" t="s">
        <v>112</v>
      </c>
      <c r="I20" s="118">
        <v>38</v>
      </c>
      <c r="J20" s="110" t="str">
        <f>IF(F20="","",VLOOKUP(F20,DATOS!$A$2:$D$42,4,0))</f>
        <v>01:50</v>
      </c>
      <c r="K20" s="78">
        <v>2400</v>
      </c>
      <c r="L20" s="79">
        <v>8</v>
      </c>
      <c r="M20" s="111">
        <f t="shared" si="2"/>
        <v>19.2</v>
      </c>
      <c r="N20" s="97"/>
      <c r="O20" s="80">
        <v>88</v>
      </c>
      <c r="P20" s="112">
        <f t="shared" si="3"/>
        <v>704</v>
      </c>
      <c r="Q20" s="109">
        <f t="shared" si="4"/>
        <v>1.4311447863247864</v>
      </c>
      <c r="R20" s="113">
        <f t="shared" si="6"/>
        <v>0.45544978632478639</v>
      </c>
      <c r="S20" s="109">
        <f t="shared" si="7"/>
        <v>3.6666666666666666E-3</v>
      </c>
      <c r="T20" s="113">
        <f t="shared" si="5"/>
        <v>0.45911645299145304</v>
      </c>
      <c r="U20" s="99"/>
      <c r="V20" s="98"/>
    </row>
    <row r="21" spans="1:22" s="96" customFormat="1" x14ac:dyDescent="0.2">
      <c r="A21" s="99">
        <v>11</v>
      </c>
      <c r="B21" s="99"/>
      <c r="C21" s="109">
        <f t="shared" si="0"/>
        <v>3.2473114529914531</v>
      </c>
      <c r="D21" s="109">
        <f>IF(F21="","",VLOOKUP(F21,DATOS!$A$2:$D$42,3,0))</f>
        <v>6.25E-2</v>
      </c>
      <c r="E21" s="109">
        <f t="shared" si="1"/>
        <v>2.3098114529914531</v>
      </c>
      <c r="F21" s="97" t="s">
        <v>7</v>
      </c>
      <c r="G21" s="99">
        <v>1</v>
      </c>
      <c r="H21" s="99" t="s">
        <v>112</v>
      </c>
      <c r="I21" s="118">
        <v>41</v>
      </c>
      <c r="J21" s="110" t="str">
        <f>IF(F21="","",VLOOKUP(F21,DATOS!$A$2:$D$42,4,0))</f>
        <v>03:00</v>
      </c>
      <c r="K21" s="78">
        <v>2620</v>
      </c>
      <c r="L21" s="79">
        <v>7</v>
      </c>
      <c r="M21" s="111">
        <f t="shared" si="2"/>
        <v>18.34</v>
      </c>
      <c r="N21" s="99"/>
      <c r="O21" s="80">
        <v>100</v>
      </c>
      <c r="P21" s="112">
        <f t="shared" si="3"/>
        <v>700</v>
      </c>
      <c r="Q21" s="109">
        <f t="shared" si="4"/>
        <v>1.4348114529914531</v>
      </c>
      <c r="R21" s="113">
        <f t="shared" si="6"/>
        <v>0.45911645299145304</v>
      </c>
      <c r="S21" s="122">
        <v>4.4871794871794877E-3</v>
      </c>
      <c r="T21" s="113">
        <f t="shared" si="5"/>
        <v>0.46360363247863251</v>
      </c>
      <c r="U21" s="99"/>
      <c r="V21" s="98"/>
    </row>
    <row r="22" spans="1:22" s="96" customFormat="1" x14ac:dyDescent="0.2">
      <c r="A22" s="99">
        <v>12</v>
      </c>
      <c r="B22" s="99"/>
      <c r="C22" s="109">
        <f t="shared" si="0"/>
        <v>3.2517986324786325</v>
      </c>
      <c r="D22" s="109">
        <f>IF(F22="","",VLOOKUP(F22,DATOS!$A$2:$D$42,3,0))</f>
        <v>6.25E-2</v>
      </c>
      <c r="E22" s="109">
        <f t="shared" si="1"/>
        <v>2.3142986324786325</v>
      </c>
      <c r="F22" s="97" t="s">
        <v>7</v>
      </c>
      <c r="G22" s="99">
        <v>4</v>
      </c>
      <c r="H22" s="99" t="s">
        <v>112</v>
      </c>
      <c r="I22" s="118">
        <v>41</v>
      </c>
      <c r="J22" s="110" t="str">
        <f>IF(F22="","",VLOOKUP(F22,DATOS!$A$2:$D$42,4,0))</f>
        <v>03:00</v>
      </c>
      <c r="K22" s="78">
        <v>2600</v>
      </c>
      <c r="L22" s="79">
        <v>7</v>
      </c>
      <c r="M22" s="111">
        <f t="shared" si="2"/>
        <v>18.2</v>
      </c>
      <c r="N22" s="99"/>
      <c r="O22" s="80">
        <v>188</v>
      </c>
      <c r="P22" s="112">
        <f t="shared" si="3"/>
        <v>1316</v>
      </c>
      <c r="Q22" s="109">
        <f t="shared" si="4"/>
        <v>1.4392986324786325</v>
      </c>
      <c r="R22" s="113">
        <f t="shared" si="6"/>
        <v>0.46360363247863251</v>
      </c>
      <c r="S22" s="122">
        <v>8.4358974358974357E-3</v>
      </c>
      <c r="T22" s="113">
        <f t="shared" si="5"/>
        <v>0.47203952991452997</v>
      </c>
      <c r="U22" s="99"/>
      <c r="V22" s="98"/>
    </row>
    <row r="23" spans="1:22" s="96" customFormat="1" x14ac:dyDescent="0.2">
      <c r="A23" s="99">
        <v>13</v>
      </c>
      <c r="B23" s="99"/>
      <c r="C23" s="109">
        <f t="shared" si="0"/>
        <v>3.2602345299145297</v>
      </c>
      <c r="D23" s="109">
        <f>IF(F23="","",VLOOKUP(F23,DATOS!$A$2:$D$42,3,0))</f>
        <v>6.25E-2</v>
      </c>
      <c r="E23" s="109">
        <f t="shared" si="1"/>
        <v>2.3227345299145297</v>
      </c>
      <c r="F23" s="97" t="s">
        <v>7</v>
      </c>
      <c r="G23" s="99">
        <v>4</v>
      </c>
      <c r="H23" s="99" t="s">
        <v>112</v>
      </c>
      <c r="I23" s="118">
        <v>41</v>
      </c>
      <c r="J23" s="110" t="str">
        <f>IF(F23="","",VLOOKUP(F23,DATOS!$A$2:$D$42,4,0))</f>
        <v>03:00</v>
      </c>
      <c r="K23" s="78">
        <v>2600</v>
      </c>
      <c r="L23" s="79">
        <v>7</v>
      </c>
      <c r="M23" s="111">
        <f t="shared" si="2"/>
        <v>18.2</v>
      </c>
      <c r="N23" s="99"/>
      <c r="O23" s="80">
        <v>288</v>
      </c>
      <c r="P23" s="112">
        <f t="shared" si="3"/>
        <v>2016</v>
      </c>
      <c r="Q23" s="109">
        <f t="shared" si="4"/>
        <v>1.4477345299145299</v>
      </c>
      <c r="R23" s="113">
        <f t="shared" si="6"/>
        <v>0.47203952991452997</v>
      </c>
      <c r="S23" s="122">
        <v>1.2923076923076924E-2</v>
      </c>
      <c r="T23" s="113">
        <f t="shared" si="5"/>
        <v>0.48496260683760689</v>
      </c>
      <c r="U23" s="99"/>
      <c r="V23" s="98"/>
    </row>
    <row r="24" spans="1:22" s="96" customFormat="1" x14ac:dyDescent="0.2">
      <c r="A24" s="99">
        <v>14</v>
      </c>
      <c r="B24" s="99"/>
      <c r="C24" s="109">
        <f t="shared" si="0"/>
        <v>3.2731576068376071</v>
      </c>
      <c r="D24" s="109">
        <f>IF(F24="","",VLOOKUP(F24,DATOS!$A$2:$D$42,3,0))</f>
        <v>6.25E-2</v>
      </c>
      <c r="E24" s="109">
        <f t="shared" si="1"/>
        <v>2.3356576068376071</v>
      </c>
      <c r="F24" s="97" t="s">
        <v>7</v>
      </c>
      <c r="G24" s="99">
        <v>4</v>
      </c>
      <c r="H24" s="99" t="s">
        <v>112</v>
      </c>
      <c r="I24" s="118">
        <v>41</v>
      </c>
      <c r="J24" s="110" t="str">
        <f>IF(F24="","",VLOOKUP(F24,DATOS!$A$2:$D$42,4,0))</f>
        <v>03:00</v>
      </c>
      <c r="K24" s="78">
        <v>2600</v>
      </c>
      <c r="L24" s="79">
        <v>7</v>
      </c>
      <c r="M24" s="111">
        <f t="shared" si="2"/>
        <v>18.2</v>
      </c>
      <c r="N24" s="99"/>
      <c r="O24" s="80">
        <v>288</v>
      </c>
      <c r="P24" s="112">
        <f t="shared" si="3"/>
        <v>2016</v>
      </c>
      <c r="Q24" s="109">
        <f t="shared" si="4"/>
        <v>1.4606576068376069</v>
      </c>
      <c r="R24" s="113">
        <f t="shared" si="6"/>
        <v>0.48496260683760689</v>
      </c>
      <c r="S24" s="122">
        <v>1.2923076923076924E-2</v>
      </c>
      <c r="T24" s="113">
        <f t="shared" si="5"/>
        <v>0.49788568376068382</v>
      </c>
      <c r="U24" s="99"/>
      <c r="V24" s="98"/>
    </row>
    <row r="25" spans="1:22" s="96" customFormat="1" x14ac:dyDescent="0.2">
      <c r="A25" s="99">
        <v>15</v>
      </c>
      <c r="B25" s="99"/>
      <c r="C25" s="109">
        <f t="shared" si="0"/>
        <v>3.2860806837606837</v>
      </c>
      <c r="D25" s="109">
        <f>IF(F25="","",VLOOKUP(F25,DATOS!$A$2:$D$42,3,0))</f>
        <v>6.25E-2</v>
      </c>
      <c r="E25" s="109">
        <f t="shared" si="1"/>
        <v>2.3485806837606837</v>
      </c>
      <c r="F25" s="97" t="s">
        <v>7</v>
      </c>
      <c r="G25" s="99">
        <v>4</v>
      </c>
      <c r="H25" s="99" t="s">
        <v>112</v>
      </c>
      <c r="I25" s="118">
        <v>41</v>
      </c>
      <c r="J25" s="110" t="str">
        <f>IF(F25="","",VLOOKUP(F25,DATOS!$A$2:$D$42,4,0))</f>
        <v>03:00</v>
      </c>
      <c r="K25" s="78">
        <v>2600</v>
      </c>
      <c r="L25" s="79">
        <v>7</v>
      </c>
      <c r="M25" s="111">
        <f t="shared" si="2"/>
        <v>18.2</v>
      </c>
      <c r="N25" s="99"/>
      <c r="O25" s="80">
        <v>220</v>
      </c>
      <c r="P25" s="112">
        <f t="shared" si="3"/>
        <v>1540</v>
      </c>
      <c r="Q25" s="109">
        <f t="shared" si="4"/>
        <v>1.4735806837606837</v>
      </c>
      <c r="R25" s="113">
        <f t="shared" si="6"/>
        <v>0.49788568376068382</v>
      </c>
      <c r="S25" s="122">
        <v>9.8717948717948721E-3</v>
      </c>
      <c r="T25" s="113">
        <f t="shared" si="5"/>
        <v>0.50775747863247866</v>
      </c>
      <c r="U25" s="99"/>
      <c r="V25" s="98"/>
    </row>
    <row r="26" spans="1:22" s="96" customFormat="1" x14ac:dyDescent="0.2">
      <c r="A26" s="99">
        <v>16</v>
      </c>
      <c r="B26" s="99"/>
      <c r="C26" s="109">
        <f t="shared" si="0"/>
        <v>3.372222777777778</v>
      </c>
      <c r="D26" s="109">
        <f>IF(F26="","",VLOOKUP(F26,DATOS!$A$2:$D$42,3,0))</f>
        <v>6.25E-2</v>
      </c>
      <c r="E26" s="109">
        <f t="shared" si="1"/>
        <v>2.434722777777778</v>
      </c>
      <c r="F26" s="97" t="s">
        <v>39</v>
      </c>
      <c r="G26" s="97">
        <v>12</v>
      </c>
      <c r="H26" s="97" t="s">
        <v>112</v>
      </c>
      <c r="I26" s="118">
        <v>38</v>
      </c>
      <c r="J26" s="110" t="str">
        <f>IF(F26="","",VLOOKUP(F26,DATOS!$A$2:$D$42,4,0))</f>
        <v>01:50</v>
      </c>
      <c r="K26" s="78">
        <v>2400</v>
      </c>
      <c r="L26" s="79">
        <v>8</v>
      </c>
      <c r="M26" s="111">
        <f t="shared" si="2"/>
        <v>19.2</v>
      </c>
      <c r="N26" s="97"/>
      <c r="O26" s="80">
        <v>288</v>
      </c>
      <c r="P26" s="112">
        <f t="shared" si="3"/>
        <v>2304</v>
      </c>
      <c r="Q26" s="109">
        <f t="shared" si="4"/>
        <v>1.5111116666666666</v>
      </c>
      <c r="R26" s="123">
        <v>0.53541666666666665</v>
      </c>
      <c r="S26" s="109">
        <f t="shared" si="7"/>
        <v>1.1999999999999999E-2</v>
      </c>
      <c r="T26" s="113">
        <f t="shared" si="5"/>
        <v>0.54741666666666666</v>
      </c>
      <c r="U26" s="99"/>
      <c r="V26" s="98"/>
    </row>
    <row r="27" spans="1:22" s="96" customFormat="1" x14ac:dyDescent="0.2">
      <c r="A27" s="99">
        <v>17</v>
      </c>
      <c r="B27" s="99"/>
      <c r="C27" s="109">
        <f t="shared" si="0"/>
        <v>3.3842227777777776</v>
      </c>
      <c r="D27" s="109">
        <f>IF(F27="","",VLOOKUP(F27,DATOS!$A$2:$D$42,3,0))</f>
        <v>6.25E-2</v>
      </c>
      <c r="E27" s="109">
        <f t="shared" si="1"/>
        <v>2.4467227777777776</v>
      </c>
      <c r="F27" s="97" t="s">
        <v>39</v>
      </c>
      <c r="G27" s="97">
        <v>12</v>
      </c>
      <c r="H27" s="97" t="s">
        <v>112</v>
      </c>
      <c r="I27" s="118">
        <v>38</v>
      </c>
      <c r="J27" s="110" t="str">
        <f>IF(F27="","",VLOOKUP(F27,DATOS!$A$2:$D$42,4,0))</f>
        <v>01:50</v>
      </c>
      <c r="K27" s="78">
        <v>2400</v>
      </c>
      <c r="L27" s="79">
        <v>8</v>
      </c>
      <c r="M27" s="111">
        <f t="shared" si="2"/>
        <v>19.2</v>
      </c>
      <c r="N27" s="97"/>
      <c r="O27" s="80">
        <v>288</v>
      </c>
      <c r="P27" s="112">
        <f t="shared" si="3"/>
        <v>2304</v>
      </c>
      <c r="Q27" s="109">
        <f t="shared" si="4"/>
        <v>1.5231116666666666</v>
      </c>
      <c r="R27" s="113">
        <f t="shared" si="6"/>
        <v>0.54741666666666666</v>
      </c>
      <c r="S27" s="109">
        <f t="shared" si="7"/>
        <v>1.1999999999999999E-2</v>
      </c>
      <c r="T27" s="113">
        <f t="shared" si="5"/>
        <v>0.55941666666666667</v>
      </c>
      <c r="U27" s="99"/>
      <c r="V27" s="98"/>
    </row>
    <row r="28" spans="1:22" s="96" customFormat="1" x14ac:dyDescent="0.2">
      <c r="A28" s="99">
        <v>18</v>
      </c>
      <c r="B28" s="99"/>
      <c r="C28" s="109">
        <f t="shared" si="0"/>
        <v>3.396222777777778</v>
      </c>
      <c r="D28" s="109">
        <f>IF(F28="","",VLOOKUP(F28,DATOS!$A$2:$D$42,3,0))</f>
        <v>6.25E-2</v>
      </c>
      <c r="E28" s="109">
        <f t="shared" si="1"/>
        <v>2.458722777777778</v>
      </c>
      <c r="F28" s="97" t="s">
        <v>39</v>
      </c>
      <c r="G28" s="97">
        <v>12</v>
      </c>
      <c r="H28" s="97" t="s">
        <v>112</v>
      </c>
      <c r="I28" s="118">
        <v>38</v>
      </c>
      <c r="J28" s="110" t="str">
        <f>IF(F28="","",VLOOKUP(F28,DATOS!$A$2:$D$42,4,0))</f>
        <v>01:50</v>
      </c>
      <c r="K28" s="78">
        <v>2400</v>
      </c>
      <c r="L28" s="79">
        <v>8</v>
      </c>
      <c r="M28" s="111">
        <f t="shared" si="2"/>
        <v>19.2</v>
      </c>
      <c r="N28" s="97"/>
      <c r="O28" s="80">
        <v>288</v>
      </c>
      <c r="P28" s="112">
        <f t="shared" si="3"/>
        <v>2304</v>
      </c>
      <c r="Q28" s="109">
        <f t="shared" si="4"/>
        <v>1.5351116666666667</v>
      </c>
      <c r="R28" s="113">
        <f t="shared" si="6"/>
        <v>0.55941666666666667</v>
      </c>
      <c r="S28" s="109">
        <f t="shared" si="7"/>
        <v>1.1999999999999999E-2</v>
      </c>
      <c r="T28" s="113">
        <f t="shared" si="5"/>
        <v>0.57141666666666668</v>
      </c>
      <c r="U28" s="99"/>
      <c r="V28" s="98"/>
    </row>
    <row r="29" spans="1:22" s="96" customFormat="1" x14ac:dyDescent="0.2">
      <c r="A29" s="99">
        <v>19</v>
      </c>
      <c r="B29" s="99"/>
      <c r="C29" s="109">
        <f t="shared" si="0"/>
        <v>3.4082227777777776</v>
      </c>
      <c r="D29" s="109">
        <f>IF(F29="","",VLOOKUP(F29,DATOS!$A$2:$D$42,3,0))</f>
        <v>6.25E-2</v>
      </c>
      <c r="E29" s="109">
        <f t="shared" si="1"/>
        <v>2.4707227777777776</v>
      </c>
      <c r="F29" s="97" t="s">
        <v>39</v>
      </c>
      <c r="G29" s="97">
        <v>12</v>
      </c>
      <c r="H29" s="97" t="s">
        <v>112</v>
      </c>
      <c r="I29" s="118">
        <v>38</v>
      </c>
      <c r="J29" s="110" t="str">
        <f>IF(F29="","",VLOOKUP(F29,DATOS!$A$2:$D$42,4,0))</f>
        <v>01:50</v>
      </c>
      <c r="K29" s="78">
        <v>2400</v>
      </c>
      <c r="L29" s="79">
        <v>8</v>
      </c>
      <c r="M29" s="111">
        <f t="shared" si="2"/>
        <v>19.2</v>
      </c>
      <c r="N29" s="97"/>
      <c r="O29" s="80">
        <v>275</v>
      </c>
      <c r="P29" s="112">
        <f t="shared" si="3"/>
        <v>2200</v>
      </c>
      <c r="Q29" s="109">
        <f t="shared" si="4"/>
        <v>1.5471116666666667</v>
      </c>
      <c r="R29" s="113">
        <f t="shared" si="6"/>
        <v>0.57141666666666668</v>
      </c>
      <c r="S29" s="109">
        <f t="shared" si="7"/>
        <v>1.1458333333333334E-2</v>
      </c>
      <c r="T29" s="113">
        <f t="shared" si="5"/>
        <v>0.58287500000000003</v>
      </c>
      <c r="U29" s="99"/>
      <c r="V29" s="98"/>
    </row>
    <row r="30" spans="1:22" s="96" customFormat="1" x14ac:dyDescent="0.2">
      <c r="A30" s="99">
        <v>20</v>
      </c>
      <c r="B30" s="99"/>
      <c r="C30" s="109">
        <f t="shared" si="0"/>
        <v>3.4196811111111112</v>
      </c>
      <c r="D30" s="109">
        <f>IF(F30="","",VLOOKUP(F30,DATOS!$A$2:$D$42,3,0))</f>
        <v>6.25E-2</v>
      </c>
      <c r="E30" s="109">
        <f t="shared" si="1"/>
        <v>2.4821811111111112</v>
      </c>
      <c r="F30" s="97" t="s">
        <v>39</v>
      </c>
      <c r="G30" s="99">
        <v>8</v>
      </c>
      <c r="H30" s="99" t="s">
        <v>113</v>
      </c>
      <c r="I30" s="118">
        <v>35</v>
      </c>
      <c r="J30" s="110" t="str">
        <f>IF(F30="","",VLOOKUP(F30,DATOS!$A$2:$D$42,4,0))</f>
        <v>01:50</v>
      </c>
      <c r="K30" s="78">
        <v>1920</v>
      </c>
      <c r="L30" s="79">
        <v>10</v>
      </c>
      <c r="M30" s="111">
        <f t="shared" si="2"/>
        <v>19.2</v>
      </c>
      <c r="N30" s="99"/>
      <c r="O30" s="80">
        <v>288</v>
      </c>
      <c r="P30" s="112">
        <f t="shared" si="3"/>
        <v>2880</v>
      </c>
      <c r="Q30" s="109">
        <f t="shared" si="4"/>
        <v>1.55857</v>
      </c>
      <c r="R30" s="113">
        <f t="shared" si="6"/>
        <v>0.58287500000000003</v>
      </c>
      <c r="S30" s="109">
        <f t="shared" si="7"/>
        <v>1.4999999999999999E-2</v>
      </c>
      <c r="T30" s="113">
        <f t="shared" si="5"/>
        <v>0.59787500000000005</v>
      </c>
      <c r="U30" s="99"/>
      <c r="V30" s="98"/>
    </row>
    <row r="31" spans="1:22" s="96" customFormat="1" x14ac:dyDescent="0.2">
      <c r="A31" s="99">
        <v>21</v>
      </c>
      <c r="B31" s="99"/>
      <c r="C31" s="109">
        <f t="shared" si="0"/>
        <v>3.4346811111111113</v>
      </c>
      <c r="D31" s="109">
        <f>IF(F31="","",VLOOKUP(F31,DATOS!$A$2:$D$42,3,0))</f>
        <v>6.25E-2</v>
      </c>
      <c r="E31" s="109">
        <f t="shared" si="1"/>
        <v>2.4971811111111113</v>
      </c>
      <c r="F31" s="97" t="s">
        <v>39</v>
      </c>
      <c r="G31" s="99">
        <v>8</v>
      </c>
      <c r="H31" s="99" t="s">
        <v>113</v>
      </c>
      <c r="I31" s="118">
        <v>35</v>
      </c>
      <c r="J31" s="110" t="str">
        <f>IF(F31="","",VLOOKUP(F31,DATOS!$A$2:$D$42,4,0))</f>
        <v>01:50</v>
      </c>
      <c r="K31" s="78">
        <v>1920</v>
      </c>
      <c r="L31" s="79">
        <v>10</v>
      </c>
      <c r="M31" s="111">
        <f t="shared" si="2"/>
        <v>19.2</v>
      </c>
      <c r="N31" s="99"/>
      <c r="O31" s="80">
        <v>288</v>
      </c>
      <c r="P31" s="112">
        <f t="shared" si="3"/>
        <v>2880</v>
      </c>
      <c r="Q31" s="109">
        <f t="shared" si="4"/>
        <v>1.5735700000000001</v>
      </c>
      <c r="R31" s="113">
        <f t="shared" si="6"/>
        <v>0.59787500000000005</v>
      </c>
      <c r="S31" s="109">
        <f t="shared" si="7"/>
        <v>1.4999999999999999E-2</v>
      </c>
      <c r="T31" s="113">
        <f t="shared" si="5"/>
        <v>0.61287500000000006</v>
      </c>
      <c r="U31" s="99"/>
      <c r="V31" s="98"/>
    </row>
    <row r="32" spans="1:22" s="96" customFormat="1" x14ac:dyDescent="0.2">
      <c r="A32" s="99">
        <v>22</v>
      </c>
      <c r="B32" s="99"/>
      <c r="C32" s="109">
        <f t="shared" si="0"/>
        <v>3.4496811111111114</v>
      </c>
      <c r="D32" s="109">
        <f>IF(F32="","",VLOOKUP(F32,DATOS!$A$2:$D$42,3,0))</f>
        <v>6.25E-2</v>
      </c>
      <c r="E32" s="109">
        <f t="shared" si="1"/>
        <v>2.5121811111111114</v>
      </c>
      <c r="F32" s="97" t="s">
        <v>39</v>
      </c>
      <c r="G32" s="99">
        <v>8</v>
      </c>
      <c r="H32" s="99" t="s">
        <v>113</v>
      </c>
      <c r="I32" s="118">
        <v>35</v>
      </c>
      <c r="J32" s="110" t="str">
        <f>IF(F32="","",VLOOKUP(F32,DATOS!$A$2:$D$42,4,0))</f>
        <v>01:50</v>
      </c>
      <c r="K32" s="78">
        <v>1920</v>
      </c>
      <c r="L32" s="79">
        <v>9</v>
      </c>
      <c r="M32" s="111">
        <f t="shared" si="2"/>
        <v>17.28</v>
      </c>
      <c r="N32" s="99"/>
      <c r="O32" s="80">
        <v>288</v>
      </c>
      <c r="P32" s="112">
        <f t="shared" si="3"/>
        <v>2592</v>
      </c>
      <c r="Q32" s="109">
        <f t="shared" si="4"/>
        <v>1.58857</v>
      </c>
      <c r="R32" s="113">
        <f t="shared" si="6"/>
        <v>0.61287500000000006</v>
      </c>
      <c r="S32" s="109">
        <f t="shared" si="7"/>
        <v>1.35E-2</v>
      </c>
      <c r="T32" s="113">
        <f t="shared" si="5"/>
        <v>0.62637500000000002</v>
      </c>
      <c r="U32" s="99"/>
      <c r="V32" s="98"/>
    </row>
    <row r="33" spans="1:22" s="96" customFormat="1" x14ac:dyDescent="0.2">
      <c r="A33" s="99">
        <v>23</v>
      </c>
      <c r="B33" s="99"/>
      <c r="C33" s="109">
        <f t="shared" si="0"/>
        <v>3.463181111111111</v>
      </c>
      <c r="D33" s="109">
        <f>IF(F33="","",VLOOKUP(F33,DATOS!$A$2:$D$42,3,0))</f>
        <v>6.25E-2</v>
      </c>
      <c r="E33" s="109">
        <f t="shared" si="1"/>
        <v>2.525681111111111</v>
      </c>
      <c r="F33" s="97" t="s">
        <v>39</v>
      </c>
      <c r="G33" s="99">
        <v>8</v>
      </c>
      <c r="H33" s="99" t="s">
        <v>113</v>
      </c>
      <c r="I33" s="118">
        <v>35</v>
      </c>
      <c r="J33" s="110" t="str">
        <f>IF(F33="","",VLOOKUP(F33,DATOS!$A$2:$D$42,4,0))</f>
        <v>01:50</v>
      </c>
      <c r="K33" s="78">
        <v>1920</v>
      </c>
      <c r="L33" s="79">
        <v>9</v>
      </c>
      <c r="M33" s="111">
        <f t="shared" si="2"/>
        <v>17.28</v>
      </c>
      <c r="N33" s="99"/>
      <c r="O33" s="80">
        <v>180</v>
      </c>
      <c r="P33" s="112">
        <f t="shared" si="3"/>
        <v>1620</v>
      </c>
      <c r="Q33" s="109">
        <f t="shared" si="4"/>
        <v>1.6020699999999999</v>
      </c>
      <c r="R33" s="113">
        <f t="shared" si="6"/>
        <v>0.62637500000000002</v>
      </c>
      <c r="S33" s="109">
        <f t="shared" si="7"/>
        <v>8.4375000000000006E-3</v>
      </c>
      <c r="T33" s="113">
        <f t="shared" si="5"/>
        <v>0.6348125</v>
      </c>
      <c r="U33" s="99"/>
      <c r="V33" s="98"/>
    </row>
    <row r="34" spans="1:22" s="96" customFormat="1" x14ac:dyDescent="0.2">
      <c r="A34" s="99"/>
      <c r="B34" s="99"/>
      <c r="C34" s="109" t="str">
        <f t="shared" si="0"/>
        <v/>
      </c>
      <c r="D34" s="109" t="str">
        <f>IF(F34="","",VLOOKUP(F34,DATOS!$A$2:$D$42,3,0))</f>
        <v/>
      </c>
      <c r="E34" s="109" t="str">
        <f t="shared" si="1"/>
        <v/>
      </c>
      <c r="F34" s="97"/>
      <c r="G34" s="99"/>
      <c r="H34" s="99"/>
      <c r="I34" s="118"/>
      <c r="J34" s="110" t="str">
        <f>IF(F34="","",VLOOKUP(F34,DATOS!$A$2:$D$42,4,0))</f>
        <v/>
      </c>
      <c r="K34" s="78"/>
      <c r="L34" s="79"/>
      <c r="M34" s="111" t="str">
        <f t="shared" ref="M34" si="8">IF(OR(K34="",L34=""),"",(K34*L34)/1000)</f>
        <v/>
      </c>
      <c r="N34" s="99"/>
      <c r="O34" s="80"/>
      <c r="P34" s="112" t="str">
        <f t="shared" si="3"/>
        <v/>
      </c>
      <c r="Q34" s="109">
        <f t="shared" si="4"/>
        <v>1.6105075</v>
      </c>
      <c r="R34" s="113">
        <f t="shared" si="6"/>
        <v>0.6348125</v>
      </c>
      <c r="S34" s="109" t="str">
        <f t="shared" si="7"/>
        <v/>
      </c>
      <c r="T34" s="113" t="str">
        <f t="shared" si="5"/>
        <v/>
      </c>
      <c r="U34" s="99"/>
      <c r="V34" s="98"/>
    </row>
    <row r="35" spans="1:22" s="96" customFormat="1" hidden="1" x14ac:dyDescent="0.2">
      <c r="A35" s="99"/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7"/>
      <c r="G35" s="99"/>
      <c r="H35" s="99"/>
      <c r="I35" s="118"/>
      <c r="J35" s="110" t="str">
        <f>IF(F35="","",VLOOKUP(F35,DATOS!$A$2:$D$42,4,0))</f>
        <v/>
      </c>
      <c r="K35" s="78"/>
      <c r="L35" s="79"/>
      <c r="M35" s="111" t="str">
        <f t="shared" si="2"/>
        <v/>
      </c>
      <c r="N35" s="99"/>
      <c r="O35" s="80"/>
      <c r="P35" s="112" t="str">
        <f t="shared" si="3"/>
        <v/>
      </c>
      <c r="Q35" s="109" t="str">
        <f t="shared" si="4"/>
        <v/>
      </c>
      <c r="R35" s="113" t="str">
        <f t="shared" si="6"/>
        <v/>
      </c>
      <c r="S35" s="109" t="str">
        <f t="shared" si="7"/>
        <v/>
      </c>
      <c r="T35" s="113" t="str">
        <f t="shared" si="5"/>
        <v/>
      </c>
      <c r="U35" s="99"/>
      <c r="V35" s="98"/>
    </row>
    <row r="36" spans="1:22" s="96" customFormat="1" hidden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9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1"/>
      <c r="P36" s="112" t="str">
        <f t="shared" si="3"/>
        <v/>
      </c>
      <c r="Q36" s="109" t="str">
        <f t="shared" si="4"/>
        <v/>
      </c>
      <c r="R36" s="113" t="str">
        <f t="shared" si="6"/>
        <v/>
      </c>
      <c r="S36" s="109" t="str">
        <f t="shared" si="7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9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1"/>
      <c r="P37" s="112" t="str">
        <f t="shared" si="3"/>
        <v/>
      </c>
      <c r="Q37" s="109" t="str">
        <f t="shared" si="4"/>
        <v/>
      </c>
      <c r="R37" s="113" t="str">
        <f t="shared" si="6"/>
        <v/>
      </c>
      <c r="S37" s="109" t="str">
        <f t="shared" si="7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9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1"/>
      <c r="P38" s="112" t="str">
        <f t="shared" si="3"/>
        <v/>
      </c>
      <c r="Q38" s="109" t="str">
        <f t="shared" si="4"/>
        <v/>
      </c>
      <c r="R38" s="113" t="str">
        <f t="shared" si="6"/>
        <v/>
      </c>
      <c r="S38" s="109" t="str">
        <f t="shared" si="7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6"/>
        <v/>
      </c>
      <c r="S39" s="109" t="str">
        <f t="shared" si="7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7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7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7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7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7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7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7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7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7"/>
        <v/>
      </c>
      <c r="T48" s="113" t="str">
        <f t="shared" si="5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7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2385.8333333333335</v>
      </c>
      <c r="L50" s="102">
        <f>AVERAGE(L10:L49)</f>
        <v>8.2083333333333339</v>
      </c>
      <c r="M50" s="103">
        <f>AVERAGE(M10:M49)</f>
        <v>19.162499999999994</v>
      </c>
      <c r="N50" s="100"/>
      <c r="O50" s="100"/>
      <c r="P50" s="104">
        <f>SUM(P10:P49)</f>
        <v>50600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zoomScale="85" workbookViewId="0">
      <selection activeCell="B12" sqref="B12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135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37"/>
    </row>
    <row r="9" spans="1:28" s="82" customFormat="1" ht="39.75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3.1215283333333335</v>
      </c>
      <c r="D10" s="109">
        <f>IF(F10="","",VLOOKUP(F10,DATOS!$A$2:$D$42,3,0))</f>
        <v>6.25E-2</v>
      </c>
      <c r="E10" s="109">
        <f t="shared" ref="E10:E49" si="1">IF(OR(J10="",Q10=""),"",Q10-J10+1)</f>
        <v>2.1840283333333335</v>
      </c>
      <c r="F10" s="97" t="s">
        <v>12</v>
      </c>
      <c r="G10" s="97">
        <v>3</v>
      </c>
      <c r="H10" s="97" t="s">
        <v>112</v>
      </c>
      <c r="I10" s="118">
        <v>42</v>
      </c>
      <c r="J10" s="110">
        <f>IF(F10="","",VLOOKUP(F10,DATOS!$A$2:$D$42,4,0))</f>
        <v>8.3333333333333329E-2</v>
      </c>
      <c r="K10" s="78">
        <v>2900</v>
      </c>
      <c r="L10" s="79">
        <v>7</v>
      </c>
      <c r="M10" s="111">
        <f t="shared" ref="M10:M49" si="2">IF(OR(K10="",L10=""),"",(K10*L10)/1000)</f>
        <v>20.3</v>
      </c>
      <c r="N10" s="97"/>
      <c r="O10" s="80">
        <v>288</v>
      </c>
      <c r="P10" s="112">
        <f t="shared" ref="P10:P49" si="3">IF(OR(L10=0,O10=0),"",L10*O10)</f>
        <v>2016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1.7499999999999998E-2</v>
      </c>
      <c r="T10" s="109">
        <f t="shared" ref="T10:T49" si="5">IF(OR(R10="",S10=""),"",R10+S10)</f>
        <v>0.3091666666666667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3.1390283333333331</v>
      </c>
      <c r="D11" s="109">
        <f>IF(F11="","",VLOOKUP(F11,DATOS!$A$2:$D$42,3,0))</f>
        <v>6.25E-2</v>
      </c>
      <c r="E11" s="109">
        <f t="shared" si="1"/>
        <v>2.2015283333333331</v>
      </c>
      <c r="F11" s="97" t="s">
        <v>12</v>
      </c>
      <c r="G11" s="97">
        <v>3</v>
      </c>
      <c r="H11" s="97" t="s">
        <v>112</v>
      </c>
      <c r="I11" s="118">
        <v>42</v>
      </c>
      <c r="J11" s="110">
        <f>IF(F11="","",VLOOKUP(F11,DATOS!$A$2:$D$42,4,0))</f>
        <v>8.3333333333333329E-2</v>
      </c>
      <c r="K11" s="78">
        <v>2900</v>
      </c>
      <c r="L11" s="79">
        <v>7</v>
      </c>
      <c r="M11" s="111">
        <f t="shared" si="2"/>
        <v>20.3</v>
      </c>
      <c r="N11" s="97"/>
      <c r="O11" s="80">
        <v>288</v>
      </c>
      <c r="P11" s="112">
        <f t="shared" si="3"/>
        <v>2016</v>
      </c>
      <c r="Q11" s="109">
        <f t="shared" si="4"/>
        <v>1.2848616666666666</v>
      </c>
      <c r="R11" s="113">
        <f t="shared" ref="R11:R49" si="6">IF(T10="","",T10)</f>
        <v>0.3091666666666667</v>
      </c>
      <c r="S11" s="122">
        <v>1.7499999999999998E-2</v>
      </c>
      <c r="T11" s="113">
        <f t="shared" si="5"/>
        <v>0.32666666666666672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3.1565283333333332</v>
      </c>
      <c r="D12" s="109">
        <f>IF(F12="","",VLOOKUP(F12,DATOS!$A$2:$D$42,3,0))</f>
        <v>6.25E-2</v>
      </c>
      <c r="E12" s="109">
        <f t="shared" si="1"/>
        <v>2.2190283333333332</v>
      </c>
      <c r="F12" s="97" t="s">
        <v>12</v>
      </c>
      <c r="G12" s="97">
        <v>3</v>
      </c>
      <c r="H12" s="97" t="s">
        <v>112</v>
      </c>
      <c r="I12" s="118">
        <v>42</v>
      </c>
      <c r="J12" s="110">
        <f>IF(F12="","",VLOOKUP(F12,DATOS!$A$2:$D$42,4,0))</f>
        <v>8.3333333333333329E-2</v>
      </c>
      <c r="K12" s="78">
        <v>2900</v>
      </c>
      <c r="L12" s="79">
        <v>7</v>
      </c>
      <c r="M12" s="111">
        <f t="shared" ref="M12:M28" si="7">IF(OR(K12="",L12=""),"",(K12*L12)/1000)</f>
        <v>20.3</v>
      </c>
      <c r="N12" s="97"/>
      <c r="O12" s="80">
        <v>288</v>
      </c>
      <c r="P12" s="112">
        <f t="shared" si="3"/>
        <v>2016</v>
      </c>
      <c r="Q12" s="109">
        <f t="shared" si="4"/>
        <v>1.3023616666666666</v>
      </c>
      <c r="R12" s="113">
        <f t="shared" si="6"/>
        <v>0.32666666666666672</v>
      </c>
      <c r="S12" s="122">
        <v>1.7499999999999998E-2</v>
      </c>
      <c r="T12" s="113">
        <f t="shared" si="5"/>
        <v>0.34416666666666673</v>
      </c>
      <c r="U12" s="99"/>
      <c r="V12" s="98"/>
    </row>
    <row r="13" spans="1:28" s="96" customFormat="1" x14ac:dyDescent="0.2">
      <c r="A13" s="99">
        <v>4</v>
      </c>
      <c r="B13" s="99"/>
      <c r="C13" s="109">
        <f t="shared" si="0"/>
        <v>3.1458338888888888</v>
      </c>
      <c r="D13" s="109">
        <f>IF(F13="","",VLOOKUP(F13,DATOS!$A$2:$D$42,3,0))</f>
        <v>6.25E-2</v>
      </c>
      <c r="E13" s="109">
        <f t="shared" si="1"/>
        <v>2.2083338888888888</v>
      </c>
      <c r="F13" s="97" t="s">
        <v>7</v>
      </c>
      <c r="G13" s="97">
        <v>4</v>
      </c>
      <c r="H13" s="97" t="s">
        <v>113</v>
      </c>
      <c r="I13" s="118">
        <v>41</v>
      </c>
      <c r="J13" s="110" t="str">
        <f>IF(F13="","",VLOOKUP(F13,DATOS!$A$2:$D$42,4,0))</f>
        <v>03:00</v>
      </c>
      <c r="K13" s="78">
        <v>2390</v>
      </c>
      <c r="L13" s="79">
        <v>8</v>
      </c>
      <c r="M13" s="111">
        <f t="shared" si="7"/>
        <v>19.12</v>
      </c>
      <c r="N13" s="97"/>
      <c r="O13" s="80">
        <v>288</v>
      </c>
      <c r="P13" s="112">
        <f t="shared" si="3"/>
        <v>2304</v>
      </c>
      <c r="Q13" s="109">
        <f t="shared" si="4"/>
        <v>1.3333338888888888</v>
      </c>
      <c r="R13" s="123">
        <v>0.3576388888888889</v>
      </c>
      <c r="S13" s="109">
        <f t="shared" ref="S13:S49" si="8">IF(OR($C$5="",P13=""),"",(P13/$C$5)/24)</f>
        <v>1.1999999999999999E-2</v>
      </c>
      <c r="T13" s="113">
        <f t="shared" si="5"/>
        <v>0.36963888888888891</v>
      </c>
      <c r="U13" s="99"/>
      <c r="V13" s="98"/>
    </row>
    <row r="14" spans="1:28" s="96" customFormat="1" x14ac:dyDescent="0.2">
      <c r="A14" s="99">
        <v>5</v>
      </c>
      <c r="B14" s="99"/>
      <c r="C14" s="109">
        <f t="shared" si="0"/>
        <v>3.1856116666666665</v>
      </c>
      <c r="D14" s="109">
        <f>IF(F14="","",VLOOKUP(F14,DATOS!$A$2:$D$42,3,0))</f>
        <v>6.25E-2</v>
      </c>
      <c r="E14" s="109">
        <f t="shared" si="1"/>
        <v>2.2481116666666665</v>
      </c>
      <c r="F14" s="97" t="s">
        <v>12</v>
      </c>
      <c r="G14" s="97">
        <v>7</v>
      </c>
      <c r="H14" s="97" t="s">
        <v>112</v>
      </c>
      <c r="I14" s="118">
        <v>41</v>
      </c>
      <c r="J14" s="110">
        <v>9.7222222222222224E-2</v>
      </c>
      <c r="K14" s="78">
        <v>2670</v>
      </c>
      <c r="L14" s="79">
        <v>8</v>
      </c>
      <c r="M14" s="111">
        <f t="shared" ref="M14:M27" si="9">IF(OR(K14="",L14=""),"",(K14*L14)/1000)</f>
        <v>21.36</v>
      </c>
      <c r="N14" s="97"/>
      <c r="O14" s="80">
        <v>288</v>
      </c>
      <c r="P14" s="112">
        <f t="shared" si="3"/>
        <v>2304</v>
      </c>
      <c r="Q14" s="109">
        <f t="shared" si="4"/>
        <v>1.3453338888888888</v>
      </c>
      <c r="R14" s="113">
        <f t="shared" si="6"/>
        <v>0.36963888888888891</v>
      </c>
      <c r="S14" s="122">
        <v>1.4769230769230769E-2</v>
      </c>
      <c r="T14" s="113">
        <f t="shared" si="5"/>
        <v>0.38440811965811966</v>
      </c>
      <c r="U14" s="99"/>
      <c r="V14" s="98"/>
    </row>
    <row r="15" spans="1:28" s="96" customFormat="1" x14ac:dyDescent="0.2">
      <c r="A15" s="99">
        <v>6</v>
      </c>
      <c r="B15" s="99"/>
      <c r="C15" s="109">
        <f t="shared" si="0"/>
        <v>3.2142697863247864</v>
      </c>
      <c r="D15" s="109">
        <f>IF(F15="","",VLOOKUP(F15,DATOS!$A$2:$D$42,3,0))</f>
        <v>6.25E-2</v>
      </c>
      <c r="E15" s="109">
        <f t="shared" si="1"/>
        <v>2.2767697863247864</v>
      </c>
      <c r="F15" s="97" t="s">
        <v>12</v>
      </c>
      <c r="G15" s="97">
        <v>7</v>
      </c>
      <c r="H15" s="97" t="s">
        <v>112</v>
      </c>
      <c r="I15" s="118">
        <v>41</v>
      </c>
      <c r="J15" s="110">
        <f>IF(F15="","",VLOOKUP(F15,DATOS!$A$2:$D$42,4,0))</f>
        <v>8.3333333333333329E-2</v>
      </c>
      <c r="K15" s="78">
        <v>2670</v>
      </c>
      <c r="L15" s="79">
        <v>8</v>
      </c>
      <c r="M15" s="111">
        <f t="shared" si="9"/>
        <v>21.36</v>
      </c>
      <c r="N15" s="97"/>
      <c r="O15" s="80">
        <v>288</v>
      </c>
      <c r="P15" s="112">
        <f t="shared" si="3"/>
        <v>2304</v>
      </c>
      <c r="Q15" s="109">
        <f t="shared" si="4"/>
        <v>1.3601031196581197</v>
      </c>
      <c r="R15" s="113">
        <f t="shared" si="6"/>
        <v>0.38440811965811966</v>
      </c>
      <c r="S15" s="122">
        <v>1.4769230769230769E-2</v>
      </c>
      <c r="T15" s="113">
        <f t="shared" si="5"/>
        <v>0.39917735042735042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3.2290390170940171</v>
      </c>
      <c r="D16" s="109">
        <f>IF(F16="","",VLOOKUP(F16,DATOS!$A$2:$D$42,3,0))</f>
        <v>6.25E-2</v>
      </c>
      <c r="E16" s="109">
        <f t="shared" si="1"/>
        <v>2.2915390170940171</v>
      </c>
      <c r="F16" s="97" t="s">
        <v>12</v>
      </c>
      <c r="G16" s="97">
        <v>7</v>
      </c>
      <c r="H16" s="97" t="s">
        <v>112</v>
      </c>
      <c r="I16" s="118">
        <v>41</v>
      </c>
      <c r="J16" s="110">
        <f>IF(F16="","",VLOOKUP(F16,DATOS!$A$2:$D$42,4,0))</f>
        <v>8.3333333333333329E-2</v>
      </c>
      <c r="K16" s="78">
        <v>2670</v>
      </c>
      <c r="L16" s="79">
        <v>8</v>
      </c>
      <c r="M16" s="111">
        <f t="shared" si="9"/>
        <v>21.36</v>
      </c>
      <c r="N16" s="97"/>
      <c r="O16" s="80">
        <v>288</v>
      </c>
      <c r="P16" s="112">
        <f t="shared" si="3"/>
        <v>2304</v>
      </c>
      <c r="Q16" s="109">
        <f t="shared" si="4"/>
        <v>1.3748723504273503</v>
      </c>
      <c r="R16" s="113">
        <f t="shared" si="6"/>
        <v>0.39917735042735042</v>
      </c>
      <c r="S16" s="122">
        <v>1.4769230769230769E-2</v>
      </c>
      <c r="T16" s="113">
        <f t="shared" si="5"/>
        <v>0.41394658119658118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3.2438082478632477</v>
      </c>
      <c r="D17" s="109">
        <f>IF(F17="","",VLOOKUP(F17,DATOS!$A$2:$D$42,3,0))</f>
        <v>6.25E-2</v>
      </c>
      <c r="E17" s="109">
        <f t="shared" si="1"/>
        <v>2.3063082478632477</v>
      </c>
      <c r="F17" s="97" t="s">
        <v>12</v>
      </c>
      <c r="G17" s="97">
        <v>7</v>
      </c>
      <c r="H17" s="97" t="s">
        <v>112</v>
      </c>
      <c r="I17" s="118">
        <v>41</v>
      </c>
      <c r="J17" s="110">
        <f>IF(F17="","",VLOOKUP(F17,DATOS!$A$2:$D$42,4,0))</f>
        <v>8.3333333333333329E-2</v>
      </c>
      <c r="K17" s="78">
        <v>2670</v>
      </c>
      <c r="L17" s="79">
        <v>7</v>
      </c>
      <c r="M17" s="111">
        <f t="shared" si="9"/>
        <v>18.690000000000001</v>
      </c>
      <c r="N17" s="97"/>
      <c r="O17" s="80">
        <v>288</v>
      </c>
      <c r="P17" s="112">
        <f t="shared" si="3"/>
        <v>2016</v>
      </c>
      <c r="Q17" s="109">
        <f t="shared" si="4"/>
        <v>1.3896415811965812</v>
      </c>
      <c r="R17" s="113">
        <f t="shared" si="6"/>
        <v>0.41394658119658118</v>
      </c>
      <c r="S17" s="122">
        <v>1.2923076923076924E-2</v>
      </c>
      <c r="T17" s="113">
        <f t="shared" si="5"/>
        <v>0.4268696581196581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3.2567313247863248</v>
      </c>
      <c r="D18" s="109">
        <f>IF(F18="","",VLOOKUP(F18,DATOS!$A$2:$D$42,3,0))</f>
        <v>6.25E-2</v>
      </c>
      <c r="E18" s="109">
        <f t="shared" si="1"/>
        <v>2.3192313247863248</v>
      </c>
      <c r="F18" s="97" t="s">
        <v>12</v>
      </c>
      <c r="G18" s="97">
        <v>7</v>
      </c>
      <c r="H18" s="97" t="s">
        <v>112</v>
      </c>
      <c r="I18" s="118">
        <v>41</v>
      </c>
      <c r="J18" s="110">
        <f>IF(F18="","",VLOOKUP(F18,DATOS!$A$2:$D$42,4,0))</f>
        <v>8.3333333333333329E-2</v>
      </c>
      <c r="K18" s="78">
        <v>2670</v>
      </c>
      <c r="L18" s="79">
        <v>7</v>
      </c>
      <c r="M18" s="111">
        <f t="shared" si="9"/>
        <v>18.690000000000001</v>
      </c>
      <c r="N18" s="97"/>
      <c r="O18" s="80">
        <v>288</v>
      </c>
      <c r="P18" s="112">
        <f t="shared" si="3"/>
        <v>2016</v>
      </c>
      <c r="Q18" s="109">
        <f t="shared" si="4"/>
        <v>1.402564658119658</v>
      </c>
      <c r="R18" s="113">
        <f t="shared" si="6"/>
        <v>0.4268696581196581</v>
      </c>
      <c r="S18" s="122">
        <v>1.2923076923076924E-2</v>
      </c>
      <c r="T18" s="113">
        <f t="shared" si="5"/>
        <v>0.43979273504273503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3.2696544017094018</v>
      </c>
      <c r="D19" s="109">
        <f>IF(F19="","",VLOOKUP(F19,DATOS!$A$2:$D$42,3,0))</f>
        <v>6.25E-2</v>
      </c>
      <c r="E19" s="109">
        <f t="shared" si="1"/>
        <v>2.3321544017094018</v>
      </c>
      <c r="F19" s="97" t="s">
        <v>12</v>
      </c>
      <c r="G19" s="97">
        <v>7</v>
      </c>
      <c r="H19" s="97" t="s">
        <v>112</v>
      </c>
      <c r="I19" s="118">
        <v>41</v>
      </c>
      <c r="J19" s="110">
        <f>IF(F19="","",VLOOKUP(F19,DATOS!$A$2:$D$42,4,0))</f>
        <v>8.3333333333333329E-2</v>
      </c>
      <c r="K19" s="78">
        <v>2670</v>
      </c>
      <c r="L19" s="79">
        <v>7</v>
      </c>
      <c r="M19" s="111">
        <f t="shared" si="9"/>
        <v>18.690000000000001</v>
      </c>
      <c r="N19" s="97"/>
      <c r="O19" s="80">
        <v>288</v>
      </c>
      <c r="P19" s="112">
        <f t="shared" si="3"/>
        <v>2016</v>
      </c>
      <c r="Q19" s="109">
        <f t="shared" si="4"/>
        <v>1.4154877350427351</v>
      </c>
      <c r="R19" s="113">
        <f t="shared" si="6"/>
        <v>0.43979273504273503</v>
      </c>
      <c r="S19" s="122">
        <v>1.2923076923076924E-2</v>
      </c>
      <c r="T19" s="113">
        <f t="shared" si="5"/>
        <v>0.45271581196581195</v>
      </c>
      <c r="U19" s="99"/>
      <c r="V19" s="98"/>
    </row>
    <row r="20" spans="1:22" s="96" customFormat="1" x14ac:dyDescent="0.2">
      <c r="A20" s="99">
        <v>11</v>
      </c>
      <c r="B20" s="99"/>
      <c r="C20" s="109">
        <f t="shared" si="0"/>
        <v>3.2617441452991454</v>
      </c>
      <c r="D20" s="109">
        <f>IF(F20="","",VLOOKUP(F20,DATOS!$A$2:$D$42,3,0))</f>
        <v>6.25E-2</v>
      </c>
      <c r="E20" s="109">
        <f t="shared" si="1"/>
        <v>2.3242441452991454</v>
      </c>
      <c r="F20" s="97" t="s">
        <v>39</v>
      </c>
      <c r="G20" s="97">
        <v>9</v>
      </c>
      <c r="H20" s="97" t="s">
        <v>112</v>
      </c>
      <c r="I20" s="118">
        <v>34</v>
      </c>
      <c r="J20" s="110">
        <v>0.10416666666666667</v>
      </c>
      <c r="K20" s="78">
        <v>1980</v>
      </c>
      <c r="L20" s="79">
        <v>10</v>
      </c>
      <c r="M20" s="111">
        <f t="shared" si="9"/>
        <v>19.8</v>
      </c>
      <c r="N20" s="97"/>
      <c r="O20" s="80">
        <v>288</v>
      </c>
      <c r="P20" s="112">
        <f t="shared" si="3"/>
        <v>2880</v>
      </c>
      <c r="Q20" s="109">
        <f t="shared" si="4"/>
        <v>1.4284108119658119</v>
      </c>
      <c r="R20" s="113">
        <f t="shared" si="6"/>
        <v>0.45271581196581195</v>
      </c>
      <c r="S20" s="109">
        <f t="shared" ref="S20:S27" si="10">IF(OR($C$5="",P20=""),"",(P20/$C$5)/24)</f>
        <v>1.4999999999999999E-2</v>
      </c>
      <c r="T20" s="113">
        <f t="shared" si="5"/>
        <v>0.46771581196581197</v>
      </c>
      <c r="U20" s="99"/>
      <c r="V20" s="98"/>
    </row>
    <row r="21" spans="1:22" s="96" customFormat="1" x14ac:dyDescent="0.2">
      <c r="A21" s="99">
        <v>12</v>
      </c>
      <c r="B21" s="99"/>
      <c r="C21" s="109">
        <f t="shared" si="0"/>
        <v>3.3045219230769232</v>
      </c>
      <c r="D21" s="109">
        <f>IF(F21="","",VLOOKUP(F21,DATOS!$A$2:$D$42,3,0))</f>
        <v>6.25E-2</v>
      </c>
      <c r="E21" s="109">
        <f t="shared" si="1"/>
        <v>2.3670219230769232</v>
      </c>
      <c r="F21" s="97" t="s">
        <v>39</v>
      </c>
      <c r="G21" s="97">
        <v>9</v>
      </c>
      <c r="H21" s="97" t="s">
        <v>112</v>
      </c>
      <c r="I21" s="118">
        <v>34</v>
      </c>
      <c r="J21" s="110" t="str">
        <f>IF(F21="","",VLOOKUP(F21,DATOS!$A$2:$D$42,4,0))</f>
        <v>01:50</v>
      </c>
      <c r="K21" s="78">
        <v>1980</v>
      </c>
      <c r="L21" s="79">
        <v>10</v>
      </c>
      <c r="M21" s="111">
        <f t="shared" si="9"/>
        <v>19.8</v>
      </c>
      <c r="N21" s="97"/>
      <c r="O21" s="80">
        <v>288</v>
      </c>
      <c r="P21" s="112">
        <f t="shared" si="3"/>
        <v>2880</v>
      </c>
      <c r="Q21" s="109">
        <f t="shared" si="4"/>
        <v>1.443410811965812</v>
      </c>
      <c r="R21" s="113">
        <f t="shared" si="6"/>
        <v>0.46771581196581197</v>
      </c>
      <c r="S21" s="109">
        <f t="shared" si="10"/>
        <v>1.4999999999999999E-2</v>
      </c>
      <c r="T21" s="113">
        <f t="shared" si="5"/>
        <v>0.48271581196581198</v>
      </c>
      <c r="U21" s="99"/>
      <c r="V21" s="98"/>
    </row>
    <row r="22" spans="1:22" s="96" customFormat="1" x14ac:dyDescent="0.2">
      <c r="A22" s="99">
        <v>13</v>
      </c>
      <c r="B22" s="99"/>
      <c r="C22" s="109">
        <f t="shared" si="0"/>
        <v>3.3195219230769233</v>
      </c>
      <c r="D22" s="109">
        <f>IF(F22="","",VLOOKUP(F22,DATOS!$A$2:$D$42,3,0))</f>
        <v>6.25E-2</v>
      </c>
      <c r="E22" s="109">
        <f t="shared" si="1"/>
        <v>2.3820219230769233</v>
      </c>
      <c r="F22" s="97" t="s">
        <v>39</v>
      </c>
      <c r="G22" s="97">
        <v>9</v>
      </c>
      <c r="H22" s="97" t="s">
        <v>112</v>
      </c>
      <c r="I22" s="118">
        <v>34</v>
      </c>
      <c r="J22" s="110" t="str">
        <f>IF(F22="","",VLOOKUP(F22,DATOS!$A$2:$D$42,4,0))</f>
        <v>01:50</v>
      </c>
      <c r="K22" s="78">
        <v>1980</v>
      </c>
      <c r="L22" s="79">
        <v>10</v>
      </c>
      <c r="M22" s="111">
        <f t="shared" si="9"/>
        <v>19.8</v>
      </c>
      <c r="N22" s="97"/>
      <c r="O22" s="80">
        <v>270</v>
      </c>
      <c r="P22" s="112">
        <f t="shared" si="3"/>
        <v>2700</v>
      </c>
      <c r="Q22" s="109">
        <f t="shared" si="4"/>
        <v>1.4584108119658119</v>
      </c>
      <c r="R22" s="113">
        <f t="shared" si="6"/>
        <v>0.48271581196581198</v>
      </c>
      <c r="S22" s="109">
        <f t="shared" si="10"/>
        <v>1.40625E-2</v>
      </c>
      <c r="T22" s="113">
        <f t="shared" si="5"/>
        <v>0.49677831196581196</v>
      </c>
      <c r="U22" s="99"/>
      <c r="V22" s="98"/>
    </row>
    <row r="23" spans="1:22" s="96" customFormat="1" x14ac:dyDescent="0.2">
      <c r="A23" s="99">
        <v>14</v>
      </c>
      <c r="B23" s="99"/>
      <c r="C23" s="109">
        <f t="shared" si="0"/>
        <v>3.3335844230769229</v>
      </c>
      <c r="D23" s="109">
        <f>IF(F23="","",VLOOKUP(F23,DATOS!$A$2:$D$42,3,0))</f>
        <v>6.25E-2</v>
      </c>
      <c r="E23" s="109">
        <f t="shared" si="1"/>
        <v>2.3960844230769229</v>
      </c>
      <c r="F23" s="97" t="s">
        <v>39</v>
      </c>
      <c r="G23" s="97">
        <v>1</v>
      </c>
      <c r="H23" s="97" t="s">
        <v>113</v>
      </c>
      <c r="I23" s="118">
        <v>35</v>
      </c>
      <c r="J23" s="110" t="str">
        <f>IF(F23="","",VLOOKUP(F23,DATOS!$A$2:$D$42,4,0))</f>
        <v>01:50</v>
      </c>
      <c r="K23" s="78">
        <v>1930</v>
      </c>
      <c r="L23" s="79">
        <v>10</v>
      </c>
      <c r="M23" s="111">
        <f t="shared" si="9"/>
        <v>19.3</v>
      </c>
      <c r="N23" s="97"/>
      <c r="O23" s="80">
        <v>288</v>
      </c>
      <c r="P23" s="112">
        <f t="shared" si="3"/>
        <v>2880</v>
      </c>
      <c r="Q23" s="109">
        <f t="shared" si="4"/>
        <v>1.472473311965812</v>
      </c>
      <c r="R23" s="113">
        <f t="shared" si="6"/>
        <v>0.49677831196581196</v>
      </c>
      <c r="S23" s="109">
        <f t="shared" si="10"/>
        <v>1.4999999999999999E-2</v>
      </c>
      <c r="T23" s="113">
        <f t="shared" si="5"/>
        <v>0.51177831196581192</v>
      </c>
      <c r="U23" s="99"/>
      <c r="V23" s="98"/>
    </row>
    <row r="24" spans="1:22" s="96" customFormat="1" x14ac:dyDescent="0.2">
      <c r="A24" s="99">
        <v>15</v>
      </c>
      <c r="B24" s="99"/>
      <c r="C24" s="109">
        <f t="shared" si="0"/>
        <v>3.3756949999999999</v>
      </c>
      <c r="D24" s="109">
        <f>IF(F24="","",VLOOKUP(F24,DATOS!$A$2:$D$42,3,0))</f>
        <v>6.25E-2</v>
      </c>
      <c r="E24" s="109">
        <f t="shared" si="1"/>
        <v>2.4381949999999999</v>
      </c>
      <c r="F24" s="97" t="s">
        <v>39</v>
      </c>
      <c r="G24" s="97">
        <v>1</v>
      </c>
      <c r="H24" s="97" t="s">
        <v>113</v>
      </c>
      <c r="I24" s="118">
        <v>35</v>
      </c>
      <c r="J24" s="110" t="str">
        <f>IF(F24="","",VLOOKUP(F24,DATOS!$A$2:$D$42,4,0))</f>
        <v>01:50</v>
      </c>
      <c r="K24" s="78">
        <v>1930</v>
      </c>
      <c r="L24" s="79">
        <v>10</v>
      </c>
      <c r="M24" s="111">
        <f t="shared" si="9"/>
        <v>19.3</v>
      </c>
      <c r="N24" s="97"/>
      <c r="O24" s="80">
        <v>190</v>
      </c>
      <c r="P24" s="112">
        <f t="shared" si="3"/>
        <v>1900</v>
      </c>
      <c r="Q24" s="109">
        <f t="shared" si="4"/>
        <v>1.5145838888888887</v>
      </c>
      <c r="R24" s="123">
        <v>0.53888888888888886</v>
      </c>
      <c r="S24" s="109">
        <f t="shared" si="10"/>
        <v>9.8958333333333329E-3</v>
      </c>
      <c r="T24" s="113">
        <f t="shared" si="5"/>
        <v>0.54878472222222219</v>
      </c>
      <c r="U24" s="99"/>
      <c r="V24" s="98"/>
    </row>
    <row r="25" spans="1:22" s="96" customFormat="1" x14ac:dyDescent="0.2">
      <c r="A25" s="99">
        <v>16</v>
      </c>
      <c r="B25" s="99"/>
      <c r="C25" s="109">
        <f t="shared" si="0"/>
        <v>3.3855908333333335</v>
      </c>
      <c r="D25" s="109">
        <f>IF(F25="","",VLOOKUP(F25,DATOS!$A$2:$D$42,3,0))</f>
        <v>6.25E-2</v>
      </c>
      <c r="E25" s="109">
        <f t="shared" si="1"/>
        <v>2.4480908333333335</v>
      </c>
      <c r="F25" s="97" t="s">
        <v>39</v>
      </c>
      <c r="G25" s="97" t="s">
        <v>136</v>
      </c>
      <c r="H25" s="97" t="s">
        <v>113</v>
      </c>
      <c r="I25" s="118">
        <v>35</v>
      </c>
      <c r="J25" s="110" t="str">
        <f>IF(F25="","",VLOOKUP(F25,DATOS!$A$2:$D$42,4,0))</f>
        <v>01:50</v>
      </c>
      <c r="K25" s="78">
        <v>1870</v>
      </c>
      <c r="L25" s="79">
        <v>10</v>
      </c>
      <c r="M25" s="111">
        <f t="shared" si="9"/>
        <v>18.7</v>
      </c>
      <c r="N25" s="97"/>
      <c r="O25" s="80">
        <v>288</v>
      </c>
      <c r="P25" s="112">
        <f t="shared" si="3"/>
        <v>2880</v>
      </c>
      <c r="Q25" s="109">
        <f t="shared" si="4"/>
        <v>1.5244797222222222</v>
      </c>
      <c r="R25" s="113">
        <f t="shared" si="6"/>
        <v>0.54878472222222219</v>
      </c>
      <c r="S25" s="109">
        <f t="shared" si="10"/>
        <v>1.4999999999999999E-2</v>
      </c>
      <c r="T25" s="113">
        <f t="shared" si="5"/>
        <v>0.5637847222222222</v>
      </c>
      <c r="U25" s="99"/>
      <c r="V25" s="98"/>
    </row>
    <row r="26" spans="1:22" s="96" customFormat="1" x14ac:dyDescent="0.2">
      <c r="A26" s="99">
        <v>17</v>
      </c>
      <c r="B26" s="99"/>
      <c r="C26" s="109">
        <f t="shared" si="0"/>
        <v>3.4005908333333332</v>
      </c>
      <c r="D26" s="109">
        <f>IF(F26="","",VLOOKUP(F26,DATOS!$A$2:$D$42,3,0))</f>
        <v>6.25E-2</v>
      </c>
      <c r="E26" s="109">
        <f t="shared" si="1"/>
        <v>2.4630908333333332</v>
      </c>
      <c r="F26" s="97" t="s">
        <v>39</v>
      </c>
      <c r="G26" s="97" t="s">
        <v>136</v>
      </c>
      <c r="H26" s="97" t="s">
        <v>113</v>
      </c>
      <c r="I26" s="118">
        <v>35</v>
      </c>
      <c r="J26" s="110" t="str">
        <f>IF(F26="","",VLOOKUP(F26,DATOS!$A$2:$D$42,4,0))</f>
        <v>01:50</v>
      </c>
      <c r="K26" s="78">
        <v>1870</v>
      </c>
      <c r="L26" s="79">
        <v>10</v>
      </c>
      <c r="M26" s="111">
        <f t="shared" si="9"/>
        <v>18.7</v>
      </c>
      <c r="N26" s="97"/>
      <c r="O26" s="80">
        <v>288</v>
      </c>
      <c r="P26" s="112">
        <f t="shared" si="3"/>
        <v>2880</v>
      </c>
      <c r="Q26" s="109">
        <f t="shared" si="4"/>
        <v>1.5394797222222221</v>
      </c>
      <c r="R26" s="113">
        <f t="shared" ref="R26:R27" si="11">IF(T25="","",T25)</f>
        <v>0.5637847222222222</v>
      </c>
      <c r="S26" s="109">
        <f t="shared" si="10"/>
        <v>1.4999999999999999E-2</v>
      </c>
      <c r="T26" s="113">
        <f t="shared" si="5"/>
        <v>0.57878472222222221</v>
      </c>
      <c r="U26" s="99"/>
      <c r="V26" s="98"/>
    </row>
    <row r="27" spans="1:22" s="96" customFormat="1" x14ac:dyDescent="0.2">
      <c r="A27" s="99">
        <v>18</v>
      </c>
      <c r="B27" s="99"/>
      <c r="C27" s="109">
        <f t="shared" si="0"/>
        <v>3.4155908333333334</v>
      </c>
      <c r="D27" s="109">
        <f>IF(F27="","",VLOOKUP(F27,DATOS!$A$2:$D$42,3,0))</f>
        <v>6.25E-2</v>
      </c>
      <c r="E27" s="109">
        <f t="shared" si="1"/>
        <v>2.4780908333333334</v>
      </c>
      <c r="F27" s="97" t="s">
        <v>39</v>
      </c>
      <c r="G27" s="97" t="s">
        <v>136</v>
      </c>
      <c r="H27" s="97" t="s">
        <v>113</v>
      </c>
      <c r="I27" s="118">
        <v>35</v>
      </c>
      <c r="J27" s="110" t="str">
        <f>IF(F27="","",VLOOKUP(F27,DATOS!$A$2:$D$42,4,0))</f>
        <v>01:50</v>
      </c>
      <c r="K27" s="78">
        <v>1870</v>
      </c>
      <c r="L27" s="79">
        <v>10</v>
      </c>
      <c r="M27" s="111">
        <f t="shared" si="9"/>
        <v>18.7</v>
      </c>
      <c r="N27" s="97"/>
      <c r="O27" s="80">
        <v>220</v>
      </c>
      <c r="P27" s="112">
        <f t="shared" si="3"/>
        <v>2200</v>
      </c>
      <c r="Q27" s="109">
        <f t="shared" si="4"/>
        <v>1.5544797222222222</v>
      </c>
      <c r="R27" s="113">
        <f t="shared" si="11"/>
        <v>0.57878472222222221</v>
      </c>
      <c r="S27" s="109">
        <f t="shared" si="10"/>
        <v>1.1458333333333334E-2</v>
      </c>
      <c r="T27" s="113">
        <f t="shared" si="5"/>
        <v>0.59024305555555556</v>
      </c>
      <c r="U27" s="99"/>
      <c r="V27" s="98"/>
    </row>
    <row r="28" spans="1:22" s="96" customFormat="1" hidden="1" x14ac:dyDescent="0.2">
      <c r="A28" s="99"/>
      <c r="B28" s="99"/>
      <c r="C28" s="109" t="str">
        <f t="shared" si="0"/>
        <v/>
      </c>
      <c r="D28" s="109" t="str">
        <f>IF(F28="","",VLOOKUP(F28,DATOS!$A$2:$D$42,3,0))</f>
        <v/>
      </c>
      <c r="E28" s="109" t="str">
        <f t="shared" si="1"/>
        <v/>
      </c>
      <c r="F28" s="97"/>
      <c r="G28" s="97"/>
      <c r="H28" s="97"/>
      <c r="I28" s="118"/>
      <c r="J28" s="110" t="str">
        <f>IF(F28="","",VLOOKUP(F28,DATOS!$A$2:$D$42,4,0))</f>
        <v/>
      </c>
      <c r="K28" s="78"/>
      <c r="L28" s="79"/>
      <c r="M28" s="111" t="str">
        <f t="shared" si="7"/>
        <v/>
      </c>
      <c r="N28" s="97"/>
      <c r="O28" s="80"/>
      <c r="P28" s="112" t="str">
        <f t="shared" si="3"/>
        <v/>
      </c>
      <c r="Q28" s="109">
        <f t="shared" si="4"/>
        <v>1.5659380555555555</v>
      </c>
      <c r="R28" s="113">
        <f t="shared" si="6"/>
        <v>0.59024305555555556</v>
      </c>
      <c r="S28" s="109" t="str">
        <f t="shared" si="8"/>
        <v/>
      </c>
      <c r="T28" s="113" t="str">
        <f t="shared" si="5"/>
        <v/>
      </c>
      <c r="U28" s="99"/>
      <c r="V28" s="98"/>
    </row>
    <row r="29" spans="1:22" s="96" customFormat="1" hidden="1" x14ac:dyDescent="0.2">
      <c r="A29" s="99"/>
      <c r="B29" s="99"/>
      <c r="C29" s="109" t="str">
        <f t="shared" si="0"/>
        <v/>
      </c>
      <c r="D29" s="109" t="str">
        <f>IF(F29="","",VLOOKUP(F29,DATOS!$A$2:$D$42,3,0))</f>
        <v/>
      </c>
      <c r="E29" s="109" t="str">
        <f t="shared" si="1"/>
        <v/>
      </c>
      <c r="F29" s="97"/>
      <c r="G29" s="97"/>
      <c r="H29" s="97"/>
      <c r="I29" s="118"/>
      <c r="J29" s="110" t="str">
        <f>IF(F29="","",VLOOKUP(F29,DATOS!$A$2:$D$42,4,0))</f>
        <v/>
      </c>
      <c r="K29" s="78"/>
      <c r="L29" s="79"/>
      <c r="M29" s="111" t="str">
        <f t="shared" si="2"/>
        <v/>
      </c>
      <c r="N29" s="97"/>
      <c r="O29" s="80"/>
      <c r="P29" s="112" t="str">
        <f t="shared" si="3"/>
        <v/>
      </c>
      <c r="Q29" s="109" t="str">
        <f t="shared" si="4"/>
        <v/>
      </c>
      <c r="R29" s="113" t="str">
        <f t="shared" si="6"/>
        <v/>
      </c>
      <c r="S29" s="109" t="str">
        <f t="shared" si="8"/>
        <v/>
      </c>
      <c r="T29" s="113" t="str">
        <f t="shared" si="5"/>
        <v/>
      </c>
      <c r="U29" s="99"/>
      <c r="V29" s="98"/>
    </row>
    <row r="30" spans="1:22" s="96" customFormat="1" hidden="1" x14ac:dyDescent="0.2">
      <c r="A30" s="99">
        <v>21</v>
      </c>
      <c r="B30" s="99"/>
      <c r="C30" s="109" t="str">
        <f t="shared" si="0"/>
        <v/>
      </c>
      <c r="D30" s="109" t="str">
        <f>IF(F30="","",VLOOKUP(F30,DATOS!$A$2:$D$42,3,0))</f>
        <v/>
      </c>
      <c r="E30" s="109" t="str">
        <f t="shared" si="1"/>
        <v/>
      </c>
      <c r="F30" s="97"/>
      <c r="G30" s="97"/>
      <c r="H30" s="97"/>
      <c r="I30" s="118"/>
      <c r="J30" s="110" t="str">
        <f>IF(F30="","",VLOOKUP(F30,DATOS!$A$2:$D$42,4,0))</f>
        <v/>
      </c>
      <c r="K30" s="78"/>
      <c r="L30" s="79"/>
      <c r="M30" s="111" t="str">
        <f t="shared" si="2"/>
        <v/>
      </c>
      <c r="N30" s="97"/>
      <c r="O30" s="80"/>
      <c r="P30" s="112" t="str">
        <f t="shared" si="3"/>
        <v/>
      </c>
      <c r="Q30" s="109" t="str">
        <f t="shared" si="4"/>
        <v/>
      </c>
      <c r="R30" s="113" t="str">
        <f t="shared" si="6"/>
        <v/>
      </c>
      <c r="S30" s="109" t="str">
        <f t="shared" si="8"/>
        <v/>
      </c>
      <c r="T30" s="113" t="str">
        <f t="shared" si="5"/>
        <v/>
      </c>
      <c r="U30" s="99"/>
      <c r="V30" s="98"/>
    </row>
    <row r="31" spans="1:22" s="96" customFormat="1" hidden="1" x14ac:dyDescent="0.2">
      <c r="A31" s="99">
        <v>22</v>
      </c>
      <c r="B31" s="99"/>
      <c r="C31" s="109" t="str">
        <f t="shared" si="0"/>
        <v/>
      </c>
      <c r="D31" s="109" t="str">
        <f>IF(F31="","",VLOOKUP(F31,DATOS!$A$2:$D$42,3,0))</f>
        <v/>
      </c>
      <c r="E31" s="109" t="str">
        <f t="shared" si="1"/>
        <v/>
      </c>
      <c r="F31" s="97"/>
      <c r="G31" s="97"/>
      <c r="H31" s="97"/>
      <c r="I31" s="118"/>
      <c r="J31" s="110" t="str">
        <f>IF(F31="","",VLOOKUP(F31,DATOS!$A$2:$D$42,4,0))</f>
        <v/>
      </c>
      <c r="K31" s="78"/>
      <c r="L31" s="79"/>
      <c r="M31" s="111" t="str">
        <f t="shared" si="2"/>
        <v/>
      </c>
      <c r="N31" s="97"/>
      <c r="O31" s="80"/>
      <c r="P31" s="112" t="str">
        <f t="shared" si="3"/>
        <v/>
      </c>
      <c r="Q31" s="109" t="str">
        <f t="shared" si="4"/>
        <v/>
      </c>
      <c r="R31" s="113" t="str">
        <f t="shared" si="6"/>
        <v/>
      </c>
      <c r="S31" s="109" t="str">
        <f t="shared" si="8"/>
        <v/>
      </c>
      <c r="T31" s="113" t="str">
        <f t="shared" si="5"/>
        <v/>
      </c>
      <c r="U31" s="99"/>
      <c r="V31" s="98"/>
    </row>
    <row r="32" spans="1:22" s="96" customFormat="1" hidden="1" x14ac:dyDescent="0.2">
      <c r="A32" s="99">
        <v>23</v>
      </c>
      <c r="B32" s="99"/>
      <c r="C32" s="109" t="str">
        <f t="shared" si="0"/>
        <v/>
      </c>
      <c r="D32" s="109" t="str">
        <f>IF(F32="","",VLOOKUP(F32,DATOS!$A$2:$D$42,3,0))</f>
        <v/>
      </c>
      <c r="E32" s="109" t="str">
        <f t="shared" si="1"/>
        <v/>
      </c>
      <c r="F32" s="97"/>
      <c r="G32" s="97"/>
      <c r="H32" s="97"/>
      <c r="I32" s="118"/>
      <c r="J32" s="110" t="str">
        <f>IF(F32="","",VLOOKUP(F32,DATOS!$A$2:$D$42,4,0))</f>
        <v/>
      </c>
      <c r="K32" s="78"/>
      <c r="L32" s="79"/>
      <c r="M32" s="111" t="str">
        <f t="shared" si="2"/>
        <v/>
      </c>
      <c r="N32" s="97"/>
      <c r="O32" s="80"/>
      <c r="P32" s="112" t="str">
        <f t="shared" si="3"/>
        <v/>
      </c>
      <c r="Q32" s="109" t="str">
        <f t="shared" si="4"/>
        <v/>
      </c>
      <c r="R32" s="113" t="str">
        <f t="shared" si="6"/>
        <v/>
      </c>
      <c r="S32" s="109" t="str">
        <f t="shared" si="8"/>
        <v/>
      </c>
      <c r="T32" s="113" t="str">
        <f t="shared" si="5"/>
        <v/>
      </c>
      <c r="U32" s="99"/>
      <c r="V32" s="98"/>
    </row>
    <row r="33" spans="1:22" s="96" customFormat="1" ht="18.75" hidden="1" customHeight="1" x14ac:dyDescent="0.2">
      <c r="A33" s="99"/>
      <c r="B33" s="99"/>
      <c r="C33" s="109" t="str">
        <f t="shared" si="0"/>
        <v/>
      </c>
      <c r="D33" s="109" t="str">
        <f>IF(F33="","",VLOOKUP(F33,DATOS!$A$2:$D$42,3,0))</f>
        <v/>
      </c>
      <c r="E33" s="109" t="str">
        <f t="shared" si="1"/>
        <v/>
      </c>
      <c r="F33" s="97"/>
      <c r="G33" s="97"/>
      <c r="H33" s="97"/>
      <c r="I33" s="118"/>
      <c r="J33" s="110" t="str">
        <f>IF(F33="","",VLOOKUP(F33,DATOS!$A$2:$D$42,4,0))</f>
        <v/>
      </c>
      <c r="K33" s="78"/>
      <c r="L33" s="79"/>
      <c r="M33" s="111" t="str">
        <f t="shared" si="2"/>
        <v/>
      </c>
      <c r="N33" s="97"/>
      <c r="O33" s="80"/>
      <c r="P33" s="112" t="str">
        <f t="shared" si="3"/>
        <v/>
      </c>
      <c r="Q33" s="109" t="str">
        <f t="shared" si="4"/>
        <v/>
      </c>
      <c r="R33" s="113" t="str">
        <f t="shared" si="6"/>
        <v/>
      </c>
      <c r="S33" s="109" t="str">
        <f t="shared" si="8"/>
        <v/>
      </c>
      <c r="T33" s="113" t="str">
        <f t="shared" si="5"/>
        <v/>
      </c>
      <c r="U33" s="99"/>
      <c r="V33" s="98"/>
    </row>
    <row r="34" spans="1:22" s="96" customFormat="1" hidden="1" x14ac:dyDescent="0.2">
      <c r="A34" s="99"/>
      <c r="B34" s="99"/>
      <c r="C34" s="109" t="str">
        <f t="shared" si="0"/>
        <v/>
      </c>
      <c r="D34" s="109" t="str">
        <f>IF(F34="","",VLOOKUP(F34,DATOS!$A$2:$D$42,3,0))</f>
        <v/>
      </c>
      <c r="E34" s="109" t="str">
        <f t="shared" si="1"/>
        <v/>
      </c>
      <c r="F34" s="99"/>
      <c r="G34" s="99"/>
      <c r="H34" s="99"/>
      <c r="I34" s="118"/>
      <c r="J34" s="110" t="str">
        <f>IF(F34="","",VLOOKUP(F34,DATOS!$A$2:$D$42,4,0))</f>
        <v/>
      </c>
      <c r="K34" s="78"/>
      <c r="L34" s="79"/>
      <c r="M34" s="111" t="str">
        <f t="shared" si="2"/>
        <v/>
      </c>
      <c r="N34" s="99"/>
      <c r="O34" s="81"/>
      <c r="P34" s="112" t="str">
        <f t="shared" si="3"/>
        <v/>
      </c>
      <c r="Q34" s="109" t="str">
        <f t="shared" si="4"/>
        <v/>
      </c>
      <c r="R34" s="113" t="str">
        <f t="shared" si="6"/>
        <v/>
      </c>
      <c r="S34" s="109" t="str">
        <f t="shared" si="8"/>
        <v/>
      </c>
      <c r="T34" s="113" t="str">
        <f t="shared" si="5"/>
        <v/>
      </c>
      <c r="U34" s="99"/>
      <c r="V34" s="98"/>
    </row>
    <row r="35" spans="1:22" s="96" customFormat="1" hidden="1" x14ac:dyDescent="0.2">
      <c r="A35" s="99"/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9"/>
      <c r="G35" s="99"/>
      <c r="H35" s="99"/>
      <c r="I35" s="118"/>
      <c r="J35" s="110" t="str">
        <f>IF(F35="","",VLOOKUP(F35,DATOS!$A$2:$D$42,4,0))</f>
        <v/>
      </c>
      <c r="K35" s="78"/>
      <c r="L35" s="79"/>
      <c r="M35" s="111" t="str">
        <f t="shared" si="2"/>
        <v/>
      </c>
      <c r="N35" s="99"/>
      <c r="O35" s="81"/>
      <c r="P35" s="112" t="str">
        <f t="shared" si="3"/>
        <v/>
      </c>
      <c r="Q35" s="109" t="str">
        <f t="shared" si="4"/>
        <v/>
      </c>
      <c r="R35" s="113" t="str">
        <f t="shared" si="6"/>
        <v/>
      </c>
      <c r="S35" s="109" t="str">
        <f t="shared" si="8"/>
        <v/>
      </c>
      <c r="T35" s="113" t="str">
        <f t="shared" si="5"/>
        <v/>
      </c>
      <c r="U35" s="99"/>
      <c r="V35" s="98"/>
    </row>
    <row r="36" spans="1:22" s="96" customFormat="1" hidden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9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1"/>
      <c r="P36" s="112" t="str">
        <f t="shared" si="3"/>
        <v/>
      </c>
      <c r="Q36" s="109" t="str">
        <f t="shared" si="4"/>
        <v/>
      </c>
      <c r="R36" s="113" t="str">
        <f t="shared" si="6"/>
        <v/>
      </c>
      <c r="S36" s="109" t="str">
        <f t="shared" si="8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9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1"/>
      <c r="P37" s="112" t="str">
        <f t="shared" si="3"/>
        <v/>
      </c>
      <c r="Q37" s="109" t="str">
        <f t="shared" si="4"/>
        <v/>
      </c>
      <c r="R37" s="113" t="str">
        <f t="shared" si="6"/>
        <v/>
      </c>
      <c r="S37" s="109" t="str">
        <f t="shared" si="8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9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1"/>
      <c r="P38" s="112" t="str">
        <f t="shared" si="3"/>
        <v/>
      </c>
      <c r="Q38" s="109" t="str">
        <f t="shared" si="4"/>
        <v/>
      </c>
      <c r="R38" s="113" t="str">
        <f t="shared" si="6"/>
        <v/>
      </c>
      <c r="S38" s="109" t="str">
        <f t="shared" si="8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6"/>
        <v/>
      </c>
      <c r="S39" s="109" t="str">
        <f t="shared" si="8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8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8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8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8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8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8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8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8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8"/>
        <v/>
      </c>
      <c r="T48" s="113" t="str">
        <f t="shared" si="5"/>
        <v/>
      </c>
      <c r="U48" s="99"/>
      <c r="V48" s="98"/>
    </row>
    <row r="49" spans="1:22" s="96" customFormat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8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2362.2222222222222</v>
      </c>
      <c r="L50" s="102">
        <f>AVERAGE(L10:L49)</f>
        <v>8.5555555555555554</v>
      </c>
      <c r="M50" s="103">
        <f>AVERAGE(M10:M49)</f>
        <v>19.681666666666668</v>
      </c>
      <c r="N50" s="100"/>
      <c r="O50" s="100"/>
      <c r="P50" s="104">
        <f>SUM(P10:P49)</f>
        <v>42512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3:P26"/>
  <sheetViews>
    <sheetView zoomScale="85" zoomScaleNormal="85" workbookViewId="0">
      <selection activeCell="E30" sqref="E30"/>
    </sheetView>
  </sheetViews>
  <sheetFormatPr baseColWidth="10" defaultRowHeight="15" x14ac:dyDescent="0.25"/>
  <cols>
    <col min="3" max="3" width="0" hidden="1" customWidth="1"/>
  </cols>
  <sheetData>
    <row r="3" spans="1:16" ht="15.75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21" x14ac:dyDescent="0.35">
      <c r="A4" s="50"/>
      <c r="B4" s="114" t="s">
        <v>98</v>
      </c>
      <c r="D4" s="50"/>
      <c r="E4" s="50"/>
      <c r="F4" s="50"/>
      <c r="G4" s="50"/>
      <c r="H4" s="50"/>
      <c r="I4" s="50"/>
      <c r="J4" s="114" t="s">
        <v>138</v>
      </c>
      <c r="K4" s="50"/>
      <c r="L4" s="50"/>
      <c r="M4" s="50"/>
      <c r="N4" s="50"/>
      <c r="O4" s="50"/>
      <c r="P4" s="50"/>
    </row>
    <row r="5" spans="1:16" ht="21" x14ac:dyDescent="0.35">
      <c r="A5" s="50"/>
      <c r="B5" s="114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21" x14ac:dyDescent="0.35">
      <c r="A6" s="50"/>
      <c r="B6" s="115" t="s">
        <v>137</v>
      </c>
      <c r="D6" s="50"/>
      <c r="E6" s="50"/>
      <c r="F6" s="50"/>
      <c r="G6" s="50"/>
      <c r="H6" s="50"/>
      <c r="I6" s="50"/>
      <c r="J6" s="114" t="s">
        <v>100</v>
      </c>
      <c r="K6" s="50"/>
      <c r="L6" s="50"/>
      <c r="M6" s="50"/>
      <c r="N6" s="50"/>
      <c r="O6" s="50"/>
      <c r="P6" s="50"/>
    </row>
    <row r="7" spans="1:16" ht="17.25" thickBot="1" x14ac:dyDescent="0.3">
      <c r="A7" s="50"/>
      <c r="B7" s="50"/>
      <c r="C7" s="77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6" ht="16.5" thickBot="1" x14ac:dyDescent="0.3">
      <c r="A8" s="96"/>
      <c r="B8" s="94" t="s">
        <v>69</v>
      </c>
      <c r="C8" s="136" t="s">
        <v>70</v>
      </c>
      <c r="D8" s="146" t="s">
        <v>71</v>
      </c>
      <c r="E8" s="147"/>
      <c r="F8" s="147"/>
      <c r="G8" s="147"/>
      <c r="H8" s="147"/>
      <c r="I8" s="147"/>
      <c r="J8" s="147"/>
      <c r="K8" s="148"/>
      <c r="L8" s="149" t="s">
        <v>101</v>
      </c>
      <c r="M8" s="151" t="s">
        <v>102</v>
      </c>
      <c r="N8" s="152"/>
      <c r="O8" s="152"/>
      <c r="P8" s="153"/>
    </row>
    <row r="9" spans="1:16" ht="27" thickBot="1" x14ac:dyDescent="0.3">
      <c r="A9" s="82"/>
      <c r="B9" s="108" t="s">
        <v>73</v>
      </c>
      <c r="C9" s="84" t="s">
        <v>74</v>
      </c>
      <c r="D9" s="88" t="s">
        <v>78</v>
      </c>
      <c r="E9" s="89" t="s">
        <v>103</v>
      </c>
      <c r="F9" s="84" t="s">
        <v>104</v>
      </c>
      <c r="G9" s="105" t="s">
        <v>105</v>
      </c>
      <c r="H9" s="105" t="s">
        <v>106</v>
      </c>
      <c r="I9" s="84" t="s">
        <v>84</v>
      </c>
      <c r="J9" s="84" t="s">
        <v>86</v>
      </c>
      <c r="K9" s="105" t="s">
        <v>107</v>
      </c>
      <c r="L9" s="150"/>
      <c r="M9" s="154"/>
      <c r="N9" s="155"/>
      <c r="O9" s="155"/>
      <c r="P9" s="156"/>
    </row>
    <row r="10" spans="1:16" ht="15.75" x14ac:dyDescent="0.25">
      <c r="A10" s="96"/>
      <c r="B10" s="99">
        <v>1</v>
      </c>
      <c r="C10" s="99"/>
      <c r="D10" s="97" t="s">
        <v>7</v>
      </c>
      <c r="E10" s="97">
        <v>5</v>
      </c>
      <c r="F10" s="97" t="s">
        <v>113</v>
      </c>
      <c r="G10" s="78">
        <v>2400</v>
      </c>
      <c r="H10" s="79">
        <v>8</v>
      </c>
      <c r="I10" s="111">
        <f t="shared" ref="I10:I18" si="0">IF(OR(G10="",H10=""),"",(G10*H10)/1000)</f>
        <v>19.2</v>
      </c>
      <c r="J10" s="80">
        <v>288</v>
      </c>
      <c r="K10" s="112">
        <f>+H10*J10</f>
        <v>2304</v>
      </c>
      <c r="L10" s="116"/>
      <c r="M10" s="157"/>
      <c r="N10" s="158"/>
      <c r="O10" s="158"/>
      <c r="P10" s="159"/>
    </row>
    <row r="11" spans="1:16" ht="15.75" x14ac:dyDescent="0.25">
      <c r="A11" s="96"/>
      <c r="B11" s="99">
        <v>2</v>
      </c>
      <c r="C11" s="99"/>
      <c r="D11" s="97" t="s">
        <v>7</v>
      </c>
      <c r="E11" s="97">
        <v>5</v>
      </c>
      <c r="F11" s="97" t="s">
        <v>113</v>
      </c>
      <c r="G11" s="78">
        <v>2400</v>
      </c>
      <c r="H11" s="79">
        <v>8</v>
      </c>
      <c r="I11" s="111">
        <f t="shared" si="0"/>
        <v>19.2</v>
      </c>
      <c r="J11" s="80">
        <v>288</v>
      </c>
      <c r="K11" s="112">
        <f>+H11*J11</f>
        <v>2304</v>
      </c>
      <c r="L11" s="116"/>
      <c r="M11" s="143"/>
      <c r="N11" s="144"/>
      <c r="O11" s="144"/>
      <c r="P11" s="145"/>
    </row>
    <row r="12" spans="1:16" ht="15.75" hidden="1" x14ac:dyDescent="0.25">
      <c r="A12" s="96"/>
      <c r="B12" s="99">
        <v>3</v>
      </c>
      <c r="C12" s="99"/>
      <c r="D12" s="97"/>
      <c r="E12" s="97"/>
      <c r="F12" s="97"/>
      <c r="G12" s="78"/>
      <c r="H12" s="79"/>
      <c r="I12" s="111" t="str">
        <f t="shared" si="0"/>
        <v/>
      </c>
      <c r="J12" s="80">
        <v>288</v>
      </c>
      <c r="K12" s="112">
        <f t="shared" ref="K12:K18" si="1">+H12*J12</f>
        <v>0</v>
      </c>
      <c r="L12" s="116"/>
      <c r="M12" s="143"/>
      <c r="N12" s="144"/>
      <c r="O12" s="144"/>
      <c r="P12" s="145"/>
    </row>
    <row r="13" spans="1:16" ht="15.75" hidden="1" x14ac:dyDescent="0.25">
      <c r="A13" s="96"/>
      <c r="B13" s="99">
        <v>4</v>
      </c>
      <c r="C13" s="99"/>
      <c r="D13" s="97"/>
      <c r="E13" s="97"/>
      <c r="F13" s="97"/>
      <c r="G13" s="78"/>
      <c r="H13" s="79"/>
      <c r="I13" s="111" t="str">
        <f t="shared" si="0"/>
        <v/>
      </c>
      <c r="J13" s="80">
        <v>288</v>
      </c>
      <c r="K13" s="112">
        <f t="shared" si="1"/>
        <v>0</v>
      </c>
      <c r="L13" s="116"/>
      <c r="M13" s="143"/>
      <c r="N13" s="144"/>
      <c r="O13" s="144"/>
      <c r="P13" s="145"/>
    </row>
    <row r="14" spans="1:16" ht="15.75" hidden="1" x14ac:dyDescent="0.25">
      <c r="A14" s="96"/>
      <c r="B14" s="99"/>
      <c r="C14" s="99"/>
      <c r="D14" s="97"/>
      <c r="E14" s="97"/>
      <c r="F14" s="97"/>
      <c r="G14" s="78"/>
      <c r="H14" s="79"/>
      <c r="I14" s="111" t="str">
        <f t="shared" si="0"/>
        <v/>
      </c>
      <c r="J14" s="80"/>
      <c r="K14" s="112">
        <f t="shared" si="1"/>
        <v>0</v>
      </c>
      <c r="L14" s="116"/>
      <c r="M14" s="143"/>
      <c r="N14" s="144"/>
      <c r="O14" s="144"/>
      <c r="P14" s="145"/>
    </row>
    <row r="15" spans="1:16" ht="15.75" hidden="1" x14ac:dyDescent="0.25">
      <c r="A15" s="96"/>
      <c r="B15" s="99">
        <v>6</v>
      </c>
      <c r="C15" s="99"/>
      <c r="D15" s="97"/>
      <c r="E15" s="97"/>
      <c r="F15" s="97"/>
      <c r="G15" s="78"/>
      <c r="H15" s="79"/>
      <c r="I15" s="111" t="str">
        <f t="shared" si="0"/>
        <v/>
      </c>
      <c r="J15" s="80"/>
      <c r="K15" s="112">
        <f t="shared" si="1"/>
        <v>0</v>
      </c>
      <c r="L15" s="116"/>
      <c r="M15" s="143"/>
      <c r="N15" s="144"/>
      <c r="O15" s="144"/>
      <c r="P15" s="145"/>
    </row>
    <row r="16" spans="1:16" ht="15.75" hidden="1" x14ac:dyDescent="0.25">
      <c r="A16" s="96"/>
      <c r="B16" s="99">
        <v>7</v>
      </c>
      <c r="C16" s="99"/>
      <c r="D16" s="97"/>
      <c r="E16" s="97"/>
      <c r="F16" s="97"/>
      <c r="G16" s="78"/>
      <c r="H16" s="79"/>
      <c r="I16" s="111" t="str">
        <f t="shared" si="0"/>
        <v/>
      </c>
      <c r="J16" s="80"/>
      <c r="K16" s="112">
        <f t="shared" si="1"/>
        <v>0</v>
      </c>
      <c r="L16" s="116"/>
      <c r="M16" s="143"/>
      <c r="N16" s="144"/>
      <c r="O16" s="144"/>
      <c r="P16" s="145"/>
    </row>
    <row r="17" spans="1:16" ht="15.75" hidden="1" x14ac:dyDescent="0.25">
      <c r="A17" s="96"/>
      <c r="B17" s="99">
        <v>8</v>
      </c>
      <c r="C17" s="99"/>
      <c r="D17" s="97"/>
      <c r="E17" s="97"/>
      <c r="F17" s="97"/>
      <c r="G17" s="78"/>
      <c r="H17" s="79"/>
      <c r="I17" s="111" t="str">
        <f t="shared" si="0"/>
        <v/>
      </c>
      <c r="J17" s="80"/>
      <c r="K17" s="112">
        <f t="shared" si="1"/>
        <v>0</v>
      </c>
      <c r="L17" s="116"/>
      <c r="M17" s="143"/>
      <c r="N17" s="144"/>
      <c r="O17" s="144"/>
      <c r="P17" s="145"/>
    </row>
    <row r="18" spans="1:16" ht="15.75" hidden="1" x14ac:dyDescent="0.25">
      <c r="A18" s="96"/>
      <c r="B18" s="99">
        <v>9</v>
      </c>
      <c r="C18" s="99"/>
      <c r="D18" s="97"/>
      <c r="E18" s="97"/>
      <c r="F18" s="97"/>
      <c r="G18" s="78"/>
      <c r="H18" s="79"/>
      <c r="I18" s="111" t="str">
        <f t="shared" si="0"/>
        <v/>
      </c>
      <c r="J18" s="80"/>
      <c r="K18" s="112">
        <f t="shared" si="1"/>
        <v>0</v>
      </c>
      <c r="L18" s="116"/>
      <c r="M18" s="143"/>
      <c r="N18" s="144"/>
      <c r="O18" s="144"/>
      <c r="P18" s="145"/>
    </row>
    <row r="19" spans="1:16" ht="15.75" hidden="1" x14ac:dyDescent="0.25">
      <c r="A19" s="96"/>
      <c r="B19" s="100"/>
      <c r="C19" s="100"/>
      <c r="D19" s="100"/>
      <c r="E19" s="100"/>
      <c r="F19" s="100"/>
      <c r="G19" s="101">
        <f>AVERAGE(G10:G18)</f>
        <v>2400</v>
      </c>
      <c r="H19" s="102">
        <f>AVERAGE(H10:H18)</f>
        <v>8</v>
      </c>
      <c r="I19" s="103">
        <f>AVERAGE(I10:I18)</f>
        <v>19.2</v>
      </c>
      <c r="J19" s="100"/>
      <c r="K19" s="104">
        <f>SUM(K10:K18)</f>
        <v>4608</v>
      </c>
      <c r="L19" s="104"/>
      <c r="M19" s="140"/>
      <c r="N19" s="141"/>
      <c r="O19" s="141"/>
      <c r="P19" s="142"/>
    </row>
    <row r="20" spans="1:16" ht="15.75" x14ac:dyDescent="0.25">
      <c r="A20" s="96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1:16" ht="15.75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</row>
    <row r="22" spans="1:16" ht="21" x14ac:dyDescent="0.35">
      <c r="B22" s="115" t="s">
        <v>139</v>
      </c>
      <c r="D22" s="50"/>
      <c r="E22" s="50"/>
      <c r="F22" s="50"/>
      <c r="G22" s="50"/>
      <c r="H22" s="50"/>
      <c r="I22" s="50"/>
      <c r="J22" s="114" t="s">
        <v>100</v>
      </c>
      <c r="K22" s="50"/>
      <c r="L22" s="50"/>
      <c r="M22" s="50"/>
      <c r="N22" s="50"/>
      <c r="O22" s="50"/>
      <c r="P22" s="50"/>
    </row>
    <row r="23" spans="1:16" ht="17.25" thickBot="1" x14ac:dyDescent="0.3">
      <c r="B23" s="50"/>
      <c r="C23" s="77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</row>
    <row r="24" spans="1:16" ht="15.75" thickBot="1" x14ac:dyDescent="0.3">
      <c r="B24" s="94" t="s">
        <v>69</v>
      </c>
      <c r="C24" s="136" t="s">
        <v>70</v>
      </c>
      <c r="D24" s="146" t="s">
        <v>71</v>
      </c>
      <c r="E24" s="147"/>
      <c r="F24" s="147"/>
      <c r="G24" s="147"/>
      <c r="H24" s="147"/>
      <c r="I24" s="147"/>
      <c r="J24" s="147"/>
      <c r="K24" s="148"/>
      <c r="L24" s="149" t="s">
        <v>101</v>
      </c>
      <c r="M24" s="151" t="s">
        <v>102</v>
      </c>
      <c r="N24" s="152"/>
      <c r="O24" s="152"/>
      <c r="P24" s="153"/>
    </row>
    <row r="25" spans="1:16" ht="27" thickBot="1" x14ac:dyDescent="0.3">
      <c r="B25" s="108" t="s">
        <v>73</v>
      </c>
      <c r="C25" s="84" t="s">
        <v>74</v>
      </c>
      <c r="D25" s="88" t="s">
        <v>78</v>
      </c>
      <c r="E25" s="89" t="s">
        <v>103</v>
      </c>
      <c r="F25" s="84" t="s">
        <v>104</v>
      </c>
      <c r="G25" s="105" t="s">
        <v>105</v>
      </c>
      <c r="H25" s="105" t="s">
        <v>106</v>
      </c>
      <c r="I25" s="84" t="s">
        <v>84</v>
      </c>
      <c r="J25" s="84" t="s">
        <v>86</v>
      </c>
      <c r="K25" s="105" t="s">
        <v>107</v>
      </c>
      <c r="L25" s="150"/>
      <c r="M25" s="154"/>
      <c r="N25" s="155"/>
      <c r="O25" s="155"/>
      <c r="P25" s="156"/>
    </row>
    <row r="26" spans="1:16" x14ac:dyDescent="0.25">
      <c r="B26" s="99">
        <v>1</v>
      </c>
      <c r="C26" s="99"/>
      <c r="D26" s="97" t="s">
        <v>12</v>
      </c>
      <c r="E26" s="97">
        <v>3</v>
      </c>
      <c r="F26" s="97" t="s">
        <v>112</v>
      </c>
      <c r="G26" s="78">
        <v>2900</v>
      </c>
      <c r="H26" s="79">
        <v>7</v>
      </c>
      <c r="I26" s="111">
        <f t="shared" ref="I26" si="2">IF(OR(G26="",H26=""),"",(G26*H26)/1000)</f>
        <v>20.3</v>
      </c>
      <c r="J26" s="80">
        <v>288</v>
      </c>
      <c r="K26" s="112">
        <f>+H26*J26</f>
        <v>2016</v>
      </c>
      <c r="L26" s="116"/>
      <c r="M26" s="157"/>
      <c r="N26" s="158"/>
      <c r="O26" s="158"/>
      <c r="P26" s="159"/>
    </row>
  </sheetData>
  <mergeCells count="17">
    <mergeCell ref="M18:P18"/>
    <mergeCell ref="D8:K8"/>
    <mergeCell ref="L8:L9"/>
    <mergeCell ref="M8:P9"/>
    <mergeCell ref="M10:P10"/>
    <mergeCell ref="M11:P11"/>
    <mergeCell ref="M12:P12"/>
    <mergeCell ref="M13:P13"/>
    <mergeCell ref="M14:P14"/>
    <mergeCell ref="M15:P15"/>
    <mergeCell ref="M16:P16"/>
    <mergeCell ref="M17:P17"/>
    <mergeCell ref="M19:P19"/>
    <mergeCell ref="D24:K24"/>
    <mergeCell ref="L24:L25"/>
    <mergeCell ref="M24:P25"/>
    <mergeCell ref="M26:P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I61"/>
  <sheetViews>
    <sheetView topLeftCell="A28" workbookViewId="0">
      <selection activeCell="G34" sqref="G34"/>
    </sheetView>
  </sheetViews>
  <sheetFormatPr baseColWidth="10" defaultColWidth="21.7109375" defaultRowHeight="18" x14ac:dyDescent="0.25"/>
  <cols>
    <col min="1" max="1" width="21.7109375" style="9" customWidth="1"/>
    <col min="2" max="2" width="21.7109375" style="9" hidden="1" customWidth="1"/>
    <col min="3" max="4" width="21.7109375" style="19" customWidth="1"/>
    <col min="5" max="256" width="21.7109375" style="9"/>
    <col min="257" max="257" width="21.7109375" style="9" customWidth="1"/>
    <col min="258" max="258" width="0" style="9" hidden="1" customWidth="1"/>
    <col min="259" max="260" width="21.7109375" style="9" customWidth="1"/>
    <col min="261" max="512" width="21.7109375" style="9"/>
    <col min="513" max="513" width="21.7109375" style="9" customWidth="1"/>
    <col min="514" max="514" width="0" style="9" hidden="1" customWidth="1"/>
    <col min="515" max="516" width="21.7109375" style="9" customWidth="1"/>
    <col min="517" max="768" width="21.7109375" style="9"/>
    <col min="769" max="769" width="21.7109375" style="9" customWidth="1"/>
    <col min="770" max="770" width="0" style="9" hidden="1" customWidth="1"/>
    <col min="771" max="772" width="21.7109375" style="9" customWidth="1"/>
    <col min="773" max="1024" width="21.7109375" style="9"/>
    <col min="1025" max="1025" width="21.7109375" style="9" customWidth="1"/>
    <col min="1026" max="1026" width="0" style="9" hidden="1" customWidth="1"/>
    <col min="1027" max="1028" width="21.7109375" style="9" customWidth="1"/>
    <col min="1029" max="1280" width="21.7109375" style="9"/>
    <col min="1281" max="1281" width="21.7109375" style="9" customWidth="1"/>
    <col min="1282" max="1282" width="0" style="9" hidden="1" customWidth="1"/>
    <col min="1283" max="1284" width="21.7109375" style="9" customWidth="1"/>
    <col min="1285" max="1536" width="21.7109375" style="9"/>
    <col min="1537" max="1537" width="21.7109375" style="9" customWidth="1"/>
    <col min="1538" max="1538" width="0" style="9" hidden="1" customWidth="1"/>
    <col min="1539" max="1540" width="21.7109375" style="9" customWidth="1"/>
    <col min="1541" max="1792" width="21.7109375" style="9"/>
    <col min="1793" max="1793" width="21.7109375" style="9" customWidth="1"/>
    <col min="1794" max="1794" width="0" style="9" hidden="1" customWidth="1"/>
    <col min="1795" max="1796" width="21.7109375" style="9" customWidth="1"/>
    <col min="1797" max="2048" width="21.7109375" style="9"/>
    <col min="2049" max="2049" width="21.7109375" style="9" customWidth="1"/>
    <col min="2050" max="2050" width="0" style="9" hidden="1" customWidth="1"/>
    <col min="2051" max="2052" width="21.7109375" style="9" customWidth="1"/>
    <col min="2053" max="2304" width="21.7109375" style="9"/>
    <col min="2305" max="2305" width="21.7109375" style="9" customWidth="1"/>
    <col min="2306" max="2306" width="0" style="9" hidden="1" customWidth="1"/>
    <col min="2307" max="2308" width="21.7109375" style="9" customWidth="1"/>
    <col min="2309" max="2560" width="21.7109375" style="9"/>
    <col min="2561" max="2561" width="21.7109375" style="9" customWidth="1"/>
    <col min="2562" max="2562" width="0" style="9" hidden="1" customWidth="1"/>
    <col min="2563" max="2564" width="21.7109375" style="9" customWidth="1"/>
    <col min="2565" max="2816" width="21.7109375" style="9"/>
    <col min="2817" max="2817" width="21.7109375" style="9" customWidth="1"/>
    <col min="2818" max="2818" width="0" style="9" hidden="1" customWidth="1"/>
    <col min="2819" max="2820" width="21.7109375" style="9" customWidth="1"/>
    <col min="2821" max="3072" width="21.7109375" style="9"/>
    <col min="3073" max="3073" width="21.7109375" style="9" customWidth="1"/>
    <col min="3074" max="3074" width="0" style="9" hidden="1" customWidth="1"/>
    <col min="3075" max="3076" width="21.7109375" style="9" customWidth="1"/>
    <col min="3077" max="3328" width="21.7109375" style="9"/>
    <col min="3329" max="3329" width="21.7109375" style="9" customWidth="1"/>
    <col min="3330" max="3330" width="0" style="9" hidden="1" customWidth="1"/>
    <col min="3331" max="3332" width="21.7109375" style="9" customWidth="1"/>
    <col min="3333" max="3584" width="21.7109375" style="9"/>
    <col min="3585" max="3585" width="21.7109375" style="9" customWidth="1"/>
    <col min="3586" max="3586" width="0" style="9" hidden="1" customWidth="1"/>
    <col min="3587" max="3588" width="21.7109375" style="9" customWidth="1"/>
    <col min="3589" max="3840" width="21.7109375" style="9"/>
    <col min="3841" max="3841" width="21.7109375" style="9" customWidth="1"/>
    <col min="3842" max="3842" width="0" style="9" hidden="1" customWidth="1"/>
    <col min="3843" max="3844" width="21.7109375" style="9" customWidth="1"/>
    <col min="3845" max="4096" width="21.7109375" style="9"/>
    <col min="4097" max="4097" width="21.7109375" style="9" customWidth="1"/>
    <col min="4098" max="4098" width="0" style="9" hidden="1" customWidth="1"/>
    <col min="4099" max="4100" width="21.7109375" style="9" customWidth="1"/>
    <col min="4101" max="4352" width="21.7109375" style="9"/>
    <col min="4353" max="4353" width="21.7109375" style="9" customWidth="1"/>
    <col min="4354" max="4354" width="0" style="9" hidden="1" customWidth="1"/>
    <col min="4355" max="4356" width="21.7109375" style="9" customWidth="1"/>
    <col min="4357" max="4608" width="21.7109375" style="9"/>
    <col min="4609" max="4609" width="21.7109375" style="9" customWidth="1"/>
    <col min="4610" max="4610" width="0" style="9" hidden="1" customWidth="1"/>
    <col min="4611" max="4612" width="21.7109375" style="9" customWidth="1"/>
    <col min="4613" max="4864" width="21.7109375" style="9"/>
    <col min="4865" max="4865" width="21.7109375" style="9" customWidth="1"/>
    <col min="4866" max="4866" width="0" style="9" hidden="1" customWidth="1"/>
    <col min="4867" max="4868" width="21.7109375" style="9" customWidth="1"/>
    <col min="4869" max="5120" width="21.7109375" style="9"/>
    <col min="5121" max="5121" width="21.7109375" style="9" customWidth="1"/>
    <col min="5122" max="5122" width="0" style="9" hidden="1" customWidth="1"/>
    <col min="5123" max="5124" width="21.7109375" style="9" customWidth="1"/>
    <col min="5125" max="5376" width="21.7109375" style="9"/>
    <col min="5377" max="5377" width="21.7109375" style="9" customWidth="1"/>
    <col min="5378" max="5378" width="0" style="9" hidden="1" customWidth="1"/>
    <col min="5379" max="5380" width="21.7109375" style="9" customWidth="1"/>
    <col min="5381" max="5632" width="21.7109375" style="9"/>
    <col min="5633" max="5633" width="21.7109375" style="9" customWidth="1"/>
    <col min="5634" max="5634" width="0" style="9" hidden="1" customWidth="1"/>
    <col min="5635" max="5636" width="21.7109375" style="9" customWidth="1"/>
    <col min="5637" max="5888" width="21.7109375" style="9"/>
    <col min="5889" max="5889" width="21.7109375" style="9" customWidth="1"/>
    <col min="5890" max="5890" width="0" style="9" hidden="1" customWidth="1"/>
    <col min="5891" max="5892" width="21.7109375" style="9" customWidth="1"/>
    <col min="5893" max="6144" width="21.7109375" style="9"/>
    <col min="6145" max="6145" width="21.7109375" style="9" customWidth="1"/>
    <col min="6146" max="6146" width="0" style="9" hidden="1" customWidth="1"/>
    <col min="6147" max="6148" width="21.7109375" style="9" customWidth="1"/>
    <col min="6149" max="6400" width="21.7109375" style="9"/>
    <col min="6401" max="6401" width="21.7109375" style="9" customWidth="1"/>
    <col min="6402" max="6402" width="0" style="9" hidden="1" customWidth="1"/>
    <col min="6403" max="6404" width="21.7109375" style="9" customWidth="1"/>
    <col min="6405" max="6656" width="21.7109375" style="9"/>
    <col min="6657" max="6657" width="21.7109375" style="9" customWidth="1"/>
    <col min="6658" max="6658" width="0" style="9" hidden="1" customWidth="1"/>
    <col min="6659" max="6660" width="21.7109375" style="9" customWidth="1"/>
    <col min="6661" max="6912" width="21.7109375" style="9"/>
    <col min="6913" max="6913" width="21.7109375" style="9" customWidth="1"/>
    <col min="6914" max="6914" width="0" style="9" hidden="1" customWidth="1"/>
    <col min="6915" max="6916" width="21.7109375" style="9" customWidth="1"/>
    <col min="6917" max="7168" width="21.7109375" style="9"/>
    <col min="7169" max="7169" width="21.7109375" style="9" customWidth="1"/>
    <col min="7170" max="7170" width="0" style="9" hidden="1" customWidth="1"/>
    <col min="7171" max="7172" width="21.7109375" style="9" customWidth="1"/>
    <col min="7173" max="7424" width="21.7109375" style="9"/>
    <col min="7425" max="7425" width="21.7109375" style="9" customWidth="1"/>
    <col min="7426" max="7426" width="0" style="9" hidden="1" customWidth="1"/>
    <col min="7427" max="7428" width="21.7109375" style="9" customWidth="1"/>
    <col min="7429" max="7680" width="21.7109375" style="9"/>
    <col min="7681" max="7681" width="21.7109375" style="9" customWidth="1"/>
    <col min="7682" max="7682" width="0" style="9" hidden="1" customWidth="1"/>
    <col min="7683" max="7684" width="21.7109375" style="9" customWidth="1"/>
    <col min="7685" max="7936" width="21.7109375" style="9"/>
    <col min="7937" max="7937" width="21.7109375" style="9" customWidth="1"/>
    <col min="7938" max="7938" width="0" style="9" hidden="1" customWidth="1"/>
    <col min="7939" max="7940" width="21.7109375" style="9" customWidth="1"/>
    <col min="7941" max="8192" width="21.7109375" style="9"/>
    <col min="8193" max="8193" width="21.7109375" style="9" customWidth="1"/>
    <col min="8194" max="8194" width="0" style="9" hidden="1" customWidth="1"/>
    <col min="8195" max="8196" width="21.7109375" style="9" customWidth="1"/>
    <col min="8197" max="8448" width="21.7109375" style="9"/>
    <col min="8449" max="8449" width="21.7109375" style="9" customWidth="1"/>
    <col min="8450" max="8450" width="0" style="9" hidden="1" customWidth="1"/>
    <col min="8451" max="8452" width="21.7109375" style="9" customWidth="1"/>
    <col min="8453" max="8704" width="21.7109375" style="9"/>
    <col min="8705" max="8705" width="21.7109375" style="9" customWidth="1"/>
    <col min="8706" max="8706" width="0" style="9" hidden="1" customWidth="1"/>
    <col min="8707" max="8708" width="21.7109375" style="9" customWidth="1"/>
    <col min="8709" max="8960" width="21.7109375" style="9"/>
    <col min="8961" max="8961" width="21.7109375" style="9" customWidth="1"/>
    <col min="8962" max="8962" width="0" style="9" hidden="1" customWidth="1"/>
    <col min="8963" max="8964" width="21.7109375" style="9" customWidth="1"/>
    <col min="8965" max="9216" width="21.7109375" style="9"/>
    <col min="9217" max="9217" width="21.7109375" style="9" customWidth="1"/>
    <col min="9218" max="9218" width="0" style="9" hidden="1" customWidth="1"/>
    <col min="9219" max="9220" width="21.7109375" style="9" customWidth="1"/>
    <col min="9221" max="9472" width="21.7109375" style="9"/>
    <col min="9473" max="9473" width="21.7109375" style="9" customWidth="1"/>
    <col min="9474" max="9474" width="0" style="9" hidden="1" customWidth="1"/>
    <col min="9475" max="9476" width="21.7109375" style="9" customWidth="1"/>
    <col min="9477" max="9728" width="21.7109375" style="9"/>
    <col min="9729" max="9729" width="21.7109375" style="9" customWidth="1"/>
    <col min="9730" max="9730" width="0" style="9" hidden="1" customWidth="1"/>
    <col min="9731" max="9732" width="21.7109375" style="9" customWidth="1"/>
    <col min="9733" max="9984" width="21.7109375" style="9"/>
    <col min="9985" max="9985" width="21.7109375" style="9" customWidth="1"/>
    <col min="9986" max="9986" width="0" style="9" hidden="1" customWidth="1"/>
    <col min="9987" max="9988" width="21.7109375" style="9" customWidth="1"/>
    <col min="9989" max="10240" width="21.7109375" style="9"/>
    <col min="10241" max="10241" width="21.7109375" style="9" customWidth="1"/>
    <col min="10242" max="10242" width="0" style="9" hidden="1" customWidth="1"/>
    <col min="10243" max="10244" width="21.7109375" style="9" customWidth="1"/>
    <col min="10245" max="10496" width="21.7109375" style="9"/>
    <col min="10497" max="10497" width="21.7109375" style="9" customWidth="1"/>
    <col min="10498" max="10498" width="0" style="9" hidden="1" customWidth="1"/>
    <col min="10499" max="10500" width="21.7109375" style="9" customWidth="1"/>
    <col min="10501" max="10752" width="21.7109375" style="9"/>
    <col min="10753" max="10753" width="21.7109375" style="9" customWidth="1"/>
    <col min="10754" max="10754" width="0" style="9" hidden="1" customWidth="1"/>
    <col min="10755" max="10756" width="21.7109375" style="9" customWidth="1"/>
    <col min="10757" max="11008" width="21.7109375" style="9"/>
    <col min="11009" max="11009" width="21.7109375" style="9" customWidth="1"/>
    <col min="11010" max="11010" width="0" style="9" hidden="1" customWidth="1"/>
    <col min="11011" max="11012" width="21.7109375" style="9" customWidth="1"/>
    <col min="11013" max="11264" width="21.7109375" style="9"/>
    <col min="11265" max="11265" width="21.7109375" style="9" customWidth="1"/>
    <col min="11266" max="11266" width="0" style="9" hidden="1" customWidth="1"/>
    <col min="11267" max="11268" width="21.7109375" style="9" customWidth="1"/>
    <col min="11269" max="11520" width="21.7109375" style="9"/>
    <col min="11521" max="11521" width="21.7109375" style="9" customWidth="1"/>
    <col min="11522" max="11522" width="0" style="9" hidden="1" customWidth="1"/>
    <col min="11523" max="11524" width="21.7109375" style="9" customWidth="1"/>
    <col min="11525" max="11776" width="21.7109375" style="9"/>
    <col min="11777" max="11777" width="21.7109375" style="9" customWidth="1"/>
    <col min="11778" max="11778" width="0" style="9" hidden="1" customWidth="1"/>
    <col min="11779" max="11780" width="21.7109375" style="9" customWidth="1"/>
    <col min="11781" max="12032" width="21.7109375" style="9"/>
    <col min="12033" max="12033" width="21.7109375" style="9" customWidth="1"/>
    <col min="12034" max="12034" width="0" style="9" hidden="1" customWidth="1"/>
    <col min="12035" max="12036" width="21.7109375" style="9" customWidth="1"/>
    <col min="12037" max="12288" width="21.7109375" style="9"/>
    <col min="12289" max="12289" width="21.7109375" style="9" customWidth="1"/>
    <col min="12290" max="12290" width="0" style="9" hidden="1" customWidth="1"/>
    <col min="12291" max="12292" width="21.7109375" style="9" customWidth="1"/>
    <col min="12293" max="12544" width="21.7109375" style="9"/>
    <col min="12545" max="12545" width="21.7109375" style="9" customWidth="1"/>
    <col min="12546" max="12546" width="0" style="9" hidden="1" customWidth="1"/>
    <col min="12547" max="12548" width="21.7109375" style="9" customWidth="1"/>
    <col min="12549" max="12800" width="21.7109375" style="9"/>
    <col min="12801" max="12801" width="21.7109375" style="9" customWidth="1"/>
    <col min="12802" max="12802" width="0" style="9" hidden="1" customWidth="1"/>
    <col min="12803" max="12804" width="21.7109375" style="9" customWidth="1"/>
    <col min="12805" max="13056" width="21.7109375" style="9"/>
    <col min="13057" max="13057" width="21.7109375" style="9" customWidth="1"/>
    <col min="13058" max="13058" width="0" style="9" hidden="1" customWidth="1"/>
    <col min="13059" max="13060" width="21.7109375" style="9" customWidth="1"/>
    <col min="13061" max="13312" width="21.7109375" style="9"/>
    <col min="13313" max="13313" width="21.7109375" style="9" customWidth="1"/>
    <col min="13314" max="13314" width="0" style="9" hidden="1" customWidth="1"/>
    <col min="13315" max="13316" width="21.7109375" style="9" customWidth="1"/>
    <col min="13317" max="13568" width="21.7109375" style="9"/>
    <col min="13569" max="13569" width="21.7109375" style="9" customWidth="1"/>
    <col min="13570" max="13570" width="0" style="9" hidden="1" customWidth="1"/>
    <col min="13571" max="13572" width="21.7109375" style="9" customWidth="1"/>
    <col min="13573" max="13824" width="21.7109375" style="9"/>
    <col min="13825" max="13825" width="21.7109375" style="9" customWidth="1"/>
    <col min="13826" max="13826" width="0" style="9" hidden="1" customWidth="1"/>
    <col min="13827" max="13828" width="21.7109375" style="9" customWidth="1"/>
    <col min="13829" max="14080" width="21.7109375" style="9"/>
    <col min="14081" max="14081" width="21.7109375" style="9" customWidth="1"/>
    <col min="14082" max="14082" width="0" style="9" hidden="1" customWidth="1"/>
    <col min="14083" max="14084" width="21.7109375" style="9" customWidth="1"/>
    <col min="14085" max="14336" width="21.7109375" style="9"/>
    <col min="14337" max="14337" width="21.7109375" style="9" customWidth="1"/>
    <col min="14338" max="14338" width="0" style="9" hidden="1" customWidth="1"/>
    <col min="14339" max="14340" width="21.7109375" style="9" customWidth="1"/>
    <col min="14341" max="14592" width="21.7109375" style="9"/>
    <col min="14593" max="14593" width="21.7109375" style="9" customWidth="1"/>
    <col min="14594" max="14594" width="0" style="9" hidden="1" customWidth="1"/>
    <col min="14595" max="14596" width="21.7109375" style="9" customWidth="1"/>
    <col min="14597" max="14848" width="21.7109375" style="9"/>
    <col min="14849" max="14849" width="21.7109375" style="9" customWidth="1"/>
    <col min="14850" max="14850" width="0" style="9" hidden="1" customWidth="1"/>
    <col min="14851" max="14852" width="21.7109375" style="9" customWidth="1"/>
    <col min="14853" max="15104" width="21.7109375" style="9"/>
    <col min="15105" max="15105" width="21.7109375" style="9" customWidth="1"/>
    <col min="15106" max="15106" width="0" style="9" hidden="1" customWidth="1"/>
    <col min="15107" max="15108" width="21.7109375" style="9" customWidth="1"/>
    <col min="15109" max="15360" width="21.7109375" style="9"/>
    <col min="15361" max="15361" width="21.7109375" style="9" customWidth="1"/>
    <col min="15362" max="15362" width="0" style="9" hidden="1" customWidth="1"/>
    <col min="15363" max="15364" width="21.7109375" style="9" customWidth="1"/>
    <col min="15365" max="15616" width="21.7109375" style="9"/>
    <col min="15617" max="15617" width="21.7109375" style="9" customWidth="1"/>
    <col min="15618" max="15618" width="0" style="9" hidden="1" customWidth="1"/>
    <col min="15619" max="15620" width="21.7109375" style="9" customWidth="1"/>
    <col min="15621" max="15872" width="21.7109375" style="9"/>
    <col min="15873" max="15873" width="21.7109375" style="9" customWidth="1"/>
    <col min="15874" max="15874" width="0" style="9" hidden="1" customWidth="1"/>
    <col min="15875" max="15876" width="21.7109375" style="9" customWidth="1"/>
    <col min="15877" max="16128" width="21.7109375" style="9"/>
    <col min="16129" max="16129" width="21.7109375" style="9" customWidth="1"/>
    <col min="16130" max="16130" width="0" style="9" hidden="1" customWidth="1"/>
    <col min="16131" max="16132" width="21.7109375" style="9" customWidth="1"/>
    <col min="16133" max="16384" width="21.7109375" style="9"/>
  </cols>
  <sheetData>
    <row r="1" spans="1:5" s="4" customFormat="1" ht="35.25" customHeight="1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ht="21.95" customHeight="1" x14ac:dyDescent="0.25">
      <c r="A2" s="5" t="s">
        <v>5</v>
      </c>
      <c r="B2" s="6"/>
      <c r="C2" s="7">
        <v>6.25E-2</v>
      </c>
      <c r="D2" s="8" t="s">
        <v>6</v>
      </c>
      <c r="E2" s="7">
        <v>0.10416666666666667</v>
      </c>
    </row>
    <row r="3" spans="1:5" ht="21.95" customHeight="1" x14ac:dyDescent="0.25">
      <c r="A3" s="5" t="s">
        <v>95</v>
      </c>
      <c r="B3" s="6"/>
      <c r="C3" s="7">
        <v>6.25E-2</v>
      </c>
      <c r="D3" s="8" t="s">
        <v>97</v>
      </c>
      <c r="E3" s="7">
        <v>0.25</v>
      </c>
    </row>
    <row r="4" spans="1:5" ht="21.95" customHeight="1" x14ac:dyDescent="0.25">
      <c r="A4" s="5" t="s">
        <v>7</v>
      </c>
      <c r="B4" s="6"/>
      <c r="C4" s="7">
        <v>6.25E-2</v>
      </c>
      <c r="D4" s="8" t="s">
        <v>6</v>
      </c>
      <c r="E4" s="7">
        <v>0.10416666666666667</v>
      </c>
    </row>
    <row r="5" spans="1:5" ht="21.95" customHeight="1" x14ac:dyDescent="0.25">
      <c r="A5" s="5" t="s">
        <v>8</v>
      </c>
      <c r="B5" s="6"/>
      <c r="C5" s="7">
        <v>6.25E-2</v>
      </c>
      <c r="D5" s="8" t="s">
        <v>9</v>
      </c>
      <c r="E5" s="7"/>
    </row>
    <row r="6" spans="1:5" ht="21.95" customHeight="1" x14ac:dyDescent="0.25">
      <c r="A6" s="5" t="s">
        <v>10</v>
      </c>
      <c r="B6" s="6"/>
      <c r="C6" s="7">
        <v>6.25E-2</v>
      </c>
      <c r="D6" s="8" t="s">
        <v>11</v>
      </c>
      <c r="E6" s="7">
        <v>0.125</v>
      </c>
    </row>
    <row r="7" spans="1:5" ht="21.95" customHeight="1" x14ac:dyDescent="0.25">
      <c r="A7" s="11" t="s">
        <v>12</v>
      </c>
      <c r="B7" s="12"/>
      <c r="C7" s="7">
        <v>6.25E-2</v>
      </c>
      <c r="D7" s="7">
        <v>8.3333333333333329E-2</v>
      </c>
      <c r="E7" s="13">
        <v>6.25E-2</v>
      </c>
    </row>
    <row r="8" spans="1:5" ht="21.95" customHeight="1" x14ac:dyDescent="0.25">
      <c r="A8" s="11" t="s">
        <v>13</v>
      </c>
      <c r="B8" s="12"/>
      <c r="C8" s="7">
        <v>6.25E-2</v>
      </c>
      <c r="D8" s="14" t="s">
        <v>14</v>
      </c>
      <c r="E8" s="13">
        <v>8.3333333333333329E-2</v>
      </c>
    </row>
    <row r="9" spans="1:5" ht="21.95" customHeight="1" x14ac:dyDescent="0.25">
      <c r="A9" s="11" t="s">
        <v>15</v>
      </c>
      <c r="B9" s="12"/>
      <c r="C9" s="7">
        <v>6.25E-2</v>
      </c>
      <c r="D9" s="14" t="s">
        <v>16</v>
      </c>
      <c r="E9" s="13">
        <v>2.0833333333333332E-2</v>
      </c>
    </row>
    <row r="10" spans="1:5" ht="21.95" customHeight="1" x14ac:dyDescent="0.25">
      <c r="A10" s="11" t="s">
        <v>17</v>
      </c>
      <c r="B10" s="12"/>
      <c r="C10" s="7">
        <v>6.25E-2</v>
      </c>
      <c r="D10" s="14" t="s">
        <v>14</v>
      </c>
      <c r="E10" s="13">
        <v>8.3333333333333329E-2</v>
      </c>
    </row>
    <row r="11" spans="1:5" ht="21.95" customHeight="1" x14ac:dyDescent="0.25">
      <c r="A11" s="11" t="s">
        <v>18</v>
      </c>
      <c r="B11" s="12"/>
      <c r="C11" s="7">
        <v>6.25E-2</v>
      </c>
      <c r="D11" s="14" t="s">
        <v>19</v>
      </c>
      <c r="E11" s="13">
        <v>6.25E-2</v>
      </c>
    </row>
    <row r="12" spans="1:5" ht="21.95" customHeight="1" x14ac:dyDescent="0.25">
      <c r="A12" s="11" t="s">
        <v>20</v>
      </c>
      <c r="B12" s="12"/>
      <c r="C12" s="7">
        <v>6.25E-2</v>
      </c>
      <c r="D12" s="14" t="s">
        <v>21</v>
      </c>
      <c r="E12" s="13">
        <v>2.7777777777777776E-2</v>
      </c>
    </row>
    <row r="13" spans="1:5" ht="21.95" customHeight="1" x14ac:dyDescent="0.25">
      <c r="A13" s="15" t="s">
        <v>22</v>
      </c>
      <c r="B13" s="16"/>
      <c r="C13" s="7">
        <v>6.25E-2</v>
      </c>
      <c r="D13" s="17" t="s">
        <v>23</v>
      </c>
      <c r="E13" s="10">
        <v>2.7777777777777776E-2</v>
      </c>
    </row>
    <row r="14" spans="1:5" ht="21.95" customHeight="1" x14ac:dyDescent="0.25">
      <c r="A14" s="11" t="s">
        <v>24</v>
      </c>
      <c r="B14" s="12"/>
      <c r="C14" s="7">
        <v>6.25E-2</v>
      </c>
      <c r="D14" s="18" t="s">
        <v>14</v>
      </c>
      <c r="E14" s="13">
        <v>8.3333333333333329E-2</v>
      </c>
    </row>
    <row r="15" spans="1:5" ht="21.95" customHeight="1" x14ac:dyDescent="0.25">
      <c r="A15" s="11" t="s">
        <v>25</v>
      </c>
      <c r="B15" s="12"/>
      <c r="C15" s="7">
        <v>6.25E-2</v>
      </c>
      <c r="D15" s="14" t="s">
        <v>14</v>
      </c>
      <c r="E15" s="13">
        <v>8.3333333333333329E-2</v>
      </c>
    </row>
    <row r="16" spans="1:5" ht="21.95" customHeight="1" x14ac:dyDescent="0.25">
      <c r="A16" s="11" t="s">
        <v>26</v>
      </c>
      <c r="B16" s="12"/>
      <c r="C16" s="7">
        <v>6.25E-2</v>
      </c>
      <c r="D16" s="14" t="s">
        <v>27</v>
      </c>
      <c r="E16" s="13">
        <v>4.1666666666666664E-2</v>
      </c>
    </row>
    <row r="17" spans="1:9" ht="21.95" customHeight="1" x14ac:dyDescent="0.25">
      <c r="A17" s="11" t="s">
        <v>28</v>
      </c>
      <c r="B17" s="12"/>
      <c r="C17" s="7">
        <v>6.25E-2</v>
      </c>
      <c r="D17" s="14" t="s">
        <v>27</v>
      </c>
      <c r="E17" s="13">
        <v>4.1666666666666664E-2</v>
      </c>
    </row>
    <row r="18" spans="1:9" ht="21.95" customHeight="1" x14ac:dyDescent="0.25">
      <c r="A18" s="11" t="s">
        <v>29</v>
      </c>
      <c r="B18" s="12"/>
      <c r="C18" s="7">
        <v>6.25E-2</v>
      </c>
      <c r="D18" s="14" t="s">
        <v>30</v>
      </c>
      <c r="E18" s="13">
        <v>4.1666666666666664E-2</v>
      </c>
    </row>
    <row r="19" spans="1:9" ht="21.95" customHeight="1" x14ac:dyDescent="0.25">
      <c r="A19" s="11" t="s">
        <v>31</v>
      </c>
      <c r="B19" s="12"/>
      <c r="C19" s="7">
        <v>6.25E-2</v>
      </c>
      <c r="D19" s="14" t="s">
        <v>32</v>
      </c>
      <c r="E19" s="14" t="s">
        <v>21</v>
      </c>
    </row>
    <row r="20" spans="1:9" ht="21.95" customHeight="1" x14ac:dyDescent="0.25">
      <c r="A20" s="11" t="s">
        <v>33</v>
      </c>
      <c r="B20" s="12"/>
      <c r="C20" s="7">
        <v>6.25E-2</v>
      </c>
      <c r="D20" s="18" t="s">
        <v>14</v>
      </c>
      <c r="E20" s="13">
        <v>8.3333333333333329E-2</v>
      </c>
    </row>
    <row r="21" spans="1:9" ht="21.95" customHeight="1" x14ac:dyDescent="0.25">
      <c r="A21" s="11" t="s">
        <v>34</v>
      </c>
      <c r="B21" s="12"/>
      <c r="C21" s="7">
        <v>6.25E-2</v>
      </c>
      <c r="D21" s="14" t="s">
        <v>6</v>
      </c>
      <c r="E21" s="13">
        <v>0.10416666666666667</v>
      </c>
    </row>
    <row r="22" spans="1:9" ht="21.95" customHeight="1" x14ac:dyDescent="0.25">
      <c r="A22" s="11" t="s">
        <v>94</v>
      </c>
      <c r="B22" s="12"/>
      <c r="C22" s="7">
        <v>6.25E-2</v>
      </c>
      <c r="D22" s="14" t="s">
        <v>11</v>
      </c>
      <c r="E22" s="14" t="s">
        <v>11</v>
      </c>
    </row>
    <row r="23" spans="1:9" ht="21.95" customHeight="1" x14ac:dyDescent="0.25">
      <c r="A23" s="11" t="s">
        <v>35</v>
      </c>
      <c r="B23" s="12"/>
      <c r="C23" s="7">
        <v>6.25E-2</v>
      </c>
      <c r="D23" s="14" t="s">
        <v>36</v>
      </c>
      <c r="E23" s="13">
        <v>5.2083333333333336E-2</v>
      </c>
    </row>
    <row r="24" spans="1:9" ht="21.95" customHeight="1" x14ac:dyDescent="0.25">
      <c r="A24" s="11" t="s">
        <v>37</v>
      </c>
      <c r="B24" s="12"/>
      <c r="C24" s="7">
        <v>6.25E-2</v>
      </c>
      <c r="D24" s="18" t="s">
        <v>27</v>
      </c>
      <c r="E24" s="13">
        <v>5.2083333333333336E-2</v>
      </c>
    </row>
    <row r="25" spans="1:9" ht="21.95" customHeight="1" x14ac:dyDescent="0.25">
      <c r="A25" s="11" t="s">
        <v>38</v>
      </c>
      <c r="B25" s="12"/>
      <c r="C25" s="7">
        <v>6.25E-2</v>
      </c>
      <c r="D25" s="18" t="s">
        <v>19</v>
      </c>
      <c r="E25" s="13">
        <v>6.9444444444444434E-2</v>
      </c>
    </row>
    <row r="26" spans="1:9" ht="21.95" customHeight="1" x14ac:dyDescent="0.25">
      <c r="A26" s="15" t="s">
        <v>96</v>
      </c>
      <c r="B26" s="16"/>
      <c r="C26" s="13">
        <v>0.25</v>
      </c>
      <c r="D26" s="14" t="s">
        <v>30</v>
      </c>
      <c r="E26" s="13">
        <v>5.2083333333333336E-2</v>
      </c>
    </row>
    <row r="27" spans="1:9" ht="21.95" customHeight="1" x14ac:dyDescent="0.25">
      <c r="A27" s="15" t="s">
        <v>39</v>
      </c>
      <c r="B27" s="16"/>
      <c r="C27" s="13">
        <v>6.25E-2</v>
      </c>
      <c r="D27" s="14" t="s">
        <v>30</v>
      </c>
      <c r="E27" s="13">
        <v>5.2083333333333336E-2</v>
      </c>
    </row>
    <row r="28" spans="1:9" x14ac:dyDescent="0.25">
      <c r="E28" s="19"/>
    </row>
    <row r="29" spans="1:9" x14ac:dyDescent="0.25">
      <c r="E29" s="19"/>
    </row>
    <row r="30" spans="1:9" x14ac:dyDescent="0.25">
      <c r="A30" s="160" t="s">
        <v>40</v>
      </c>
      <c r="B30" s="160"/>
      <c r="C30" s="160"/>
      <c r="D30" s="160"/>
      <c r="E30" s="160"/>
      <c r="F30" s="160"/>
      <c r="G30" s="160"/>
      <c r="H30" s="160"/>
    </row>
    <row r="31" spans="1:9" ht="18.75" thickBot="1" x14ac:dyDescent="0.3">
      <c r="E31" s="19"/>
    </row>
    <row r="32" spans="1:9" ht="32.25" customHeight="1" thickBot="1" x14ac:dyDescent="0.3">
      <c r="A32" s="20" t="s">
        <v>0</v>
      </c>
      <c r="B32" s="21" t="s">
        <v>1</v>
      </c>
      <c r="C32" s="20" t="s">
        <v>41</v>
      </c>
      <c r="D32" s="22" t="s">
        <v>42</v>
      </c>
      <c r="E32" s="22" t="s">
        <v>43</v>
      </c>
      <c r="F32" s="23" t="s">
        <v>44</v>
      </c>
      <c r="G32" s="24" t="s">
        <v>45</v>
      </c>
      <c r="H32" s="22" t="s">
        <v>43</v>
      </c>
      <c r="I32" s="25"/>
    </row>
    <row r="33" spans="1:9" x14ac:dyDescent="0.25">
      <c r="A33" s="26" t="s">
        <v>5</v>
      </c>
      <c r="B33" s="27"/>
      <c r="C33" s="28">
        <v>6.25E-2</v>
      </c>
      <c r="D33" s="29" t="s">
        <v>46</v>
      </c>
      <c r="E33" s="30" t="s">
        <v>47</v>
      </c>
      <c r="F33" s="31" t="s">
        <v>6</v>
      </c>
      <c r="G33" s="32">
        <v>9.0277777777777776E-2</v>
      </c>
      <c r="H33" s="33" t="s">
        <v>48</v>
      </c>
      <c r="I33" s="34"/>
    </row>
    <row r="34" spans="1:9" x14ac:dyDescent="0.25">
      <c r="A34" s="26" t="s">
        <v>7</v>
      </c>
      <c r="B34" s="27"/>
      <c r="C34" s="28">
        <v>6.25E-2</v>
      </c>
      <c r="D34" s="29" t="s">
        <v>49</v>
      </c>
      <c r="E34" s="30" t="s">
        <v>50</v>
      </c>
      <c r="F34" s="35" t="s">
        <v>6</v>
      </c>
      <c r="G34" s="36">
        <v>0.10416666666666667</v>
      </c>
      <c r="H34" s="30" t="s">
        <v>51</v>
      </c>
      <c r="I34" s="34"/>
    </row>
    <row r="35" spans="1:9" x14ac:dyDescent="0.25">
      <c r="A35" s="26" t="s">
        <v>52</v>
      </c>
      <c r="B35" s="27"/>
      <c r="C35" s="28">
        <v>5.2083333333333336E-2</v>
      </c>
      <c r="D35" s="29" t="s">
        <v>21</v>
      </c>
      <c r="E35" s="30" t="s">
        <v>47</v>
      </c>
      <c r="F35" s="35" t="s">
        <v>14</v>
      </c>
      <c r="G35" s="36">
        <v>7.6388888888888895E-2</v>
      </c>
      <c r="H35" s="30" t="s">
        <v>53</v>
      </c>
      <c r="I35" s="34"/>
    </row>
    <row r="36" spans="1:9" x14ac:dyDescent="0.25">
      <c r="A36" s="26" t="s">
        <v>10</v>
      </c>
      <c r="B36" s="27"/>
      <c r="C36" s="28">
        <v>5.5555555555555552E-2</v>
      </c>
      <c r="D36" s="29" t="s">
        <v>21</v>
      </c>
      <c r="E36" s="30" t="s">
        <v>54</v>
      </c>
      <c r="F36" s="35" t="s">
        <v>11</v>
      </c>
      <c r="G36" s="36">
        <v>0.125</v>
      </c>
      <c r="H36" s="30" t="s">
        <v>51</v>
      </c>
      <c r="I36" s="34"/>
    </row>
    <row r="37" spans="1:9" x14ac:dyDescent="0.25">
      <c r="A37" s="37" t="s">
        <v>12</v>
      </c>
      <c r="B37" s="38"/>
      <c r="C37" s="39">
        <v>5.2083333333333336E-2</v>
      </c>
      <c r="D37" s="40" t="s">
        <v>21</v>
      </c>
      <c r="E37" s="41" t="s">
        <v>47</v>
      </c>
      <c r="F37" s="42" t="s">
        <v>27</v>
      </c>
      <c r="G37" s="43">
        <v>5.5555555555555552E-2</v>
      </c>
      <c r="H37" s="41" t="s">
        <v>55</v>
      </c>
      <c r="I37" s="34"/>
    </row>
    <row r="38" spans="1:9" x14ac:dyDescent="0.25">
      <c r="A38" s="37" t="s">
        <v>13</v>
      </c>
      <c r="B38" s="38"/>
      <c r="C38" s="39">
        <v>5.2083333333333336E-2</v>
      </c>
      <c r="D38" s="40" t="s">
        <v>23</v>
      </c>
      <c r="E38" s="41" t="s">
        <v>56</v>
      </c>
      <c r="F38" s="42" t="s">
        <v>19</v>
      </c>
      <c r="G38" s="43">
        <v>6.25E-2</v>
      </c>
      <c r="H38" s="41" t="s">
        <v>51</v>
      </c>
      <c r="I38" s="34"/>
    </row>
    <row r="39" spans="1:9" x14ac:dyDescent="0.25">
      <c r="A39" s="37" t="s">
        <v>15</v>
      </c>
      <c r="B39" s="38"/>
      <c r="C39" s="39">
        <v>6.25E-2</v>
      </c>
      <c r="D39" s="40" t="s">
        <v>21</v>
      </c>
      <c r="E39" s="41" t="s">
        <v>51</v>
      </c>
      <c r="F39" s="42" t="s">
        <v>57</v>
      </c>
      <c r="G39" s="43">
        <v>2.7777777777777776E-2</v>
      </c>
      <c r="H39" s="41" t="s">
        <v>56</v>
      </c>
      <c r="I39" s="34"/>
    </row>
    <row r="40" spans="1:9" x14ac:dyDescent="0.25">
      <c r="A40" s="37" t="s">
        <v>17</v>
      </c>
      <c r="B40" s="38"/>
      <c r="C40" s="39">
        <v>5.2083333333333336E-2</v>
      </c>
      <c r="D40" s="40" t="s">
        <v>46</v>
      </c>
      <c r="E40" s="41" t="s">
        <v>58</v>
      </c>
      <c r="F40" s="42" t="s">
        <v>19</v>
      </c>
      <c r="G40" s="43">
        <v>6.25E-2</v>
      </c>
      <c r="H40" s="41" t="s">
        <v>51</v>
      </c>
      <c r="I40" s="34"/>
    </row>
    <row r="41" spans="1:9" x14ac:dyDescent="0.25">
      <c r="A41" s="37" t="s">
        <v>18</v>
      </c>
      <c r="B41" s="38"/>
      <c r="C41" s="39">
        <v>5.2083333333333336E-2</v>
      </c>
      <c r="D41" s="40" t="s">
        <v>32</v>
      </c>
      <c r="E41" s="41" t="s">
        <v>56</v>
      </c>
      <c r="F41" s="42" t="s">
        <v>19</v>
      </c>
      <c r="G41" s="43">
        <v>6.25E-2</v>
      </c>
      <c r="H41" s="41" t="s">
        <v>51</v>
      </c>
      <c r="I41" s="34"/>
    </row>
    <row r="42" spans="1:9" x14ac:dyDescent="0.25">
      <c r="A42" s="37" t="s">
        <v>20</v>
      </c>
      <c r="B42" s="38"/>
      <c r="C42" s="39">
        <v>6.25E-2</v>
      </c>
      <c r="D42" s="40" t="s">
        <v>21</v>
      </c>
      <c r="E42" s="41" t="s">
        <v>51</v>
      </c>
      <c r="F42" s="42" t="s">
        <v>21</v>
      </c>
      <c r="G42" s="43">
        <v>3.125E-2</v>
      </c>
      <c r="H42" s="41" t="s">
        <v>47</v>
      </c>
      <c r="I42" s="34"/>
    </row>
    <row r="43" spans="1:9" x14ac:dyDescent="0.25">
      <c r="A43" s="37" t="s">
        <v>22</v>
      </c>
      <c r="B43" s="38"/>
      <c r="C43" s="39">
        <v>5.5555555555555552E-2</v>
      </c>
      <c r="D43" s="40" t="s">
        <v>32</v>
      </c>
      <c r="E43" s="41" t="s">
        <v>58</v>
      </c>
      <c r="F43" s="42" t="s">
        <v>27</v>
      </c>
      <c r="G43" s="43">
        <v>3.125E-2</v>
      </c>
      <c r="H43" s="41" t="s">
        <v>59</v>
      </c>
      <c r="I43" s="34"/>
    </row>
    <row r="44" spans="1:9" x14ac:dyDescent="0.25">
      <c r="A44" s="37" t="s">
        <v>24</v>
      </c>
      <c r="B44" s="38"/>
      <c r="C44" s="39">
        <v>5.2083333333333336E-2</v>
      </c>
      <c r="D44" s="40" t="s">
        <v>21</v>
      </c>
      <c r="E44" s="41" t="s">
        <v>47</v>
      </c>
      <c r="F44" s="42" t="s">
        <v>14</v>
      </c>
      <c r="G44" s="43">
        <v>8.3333333333333329E-2</v>
      </c>
      <c r="H44" s="41" t="s">
        <v>51</v>
      </c>
      <c r="I44" s="34"/>
    </row>
    <row r="45" spans="1:9" x14ac:dyDescent="0.25">
      <c r="A45" s="37" t="s">
        <v>25</v>
      </c>
      <c r="B45" s="38"/>
      <c r="C45" s="39">
        <v>6.25E-2</v>
      </c>
      <c r="D45" s="40" t="s">
        <v>23</v>
      </c>
      <c r="E45" s="41" t="s">
        <v>54</v>
      </c>
      <c r="F45" s="42" t="s">
        <v>19</v>
      </c>
      <c r="G45" s="43">
        <v>6.25E-2</v>
      </c>
      <c r="H45" s="41" t="s">
        <v>51</v>
      </c>
      <c r="I45" s="34"/>
    </row>
    <row r="46" spans="1:9" x14ac:dyDescent="0.25">
      <c r="A46" s="37" t="s">
        <v>26</v>
      </c>
      <c r="B46" s="38"/>
      <c r="C46" s="39">
        <v>5.2083333333333336E-2</v>
      </c>
      <c r="D46" s="40" t="s">
        <v>21</v>
      </c>
      <c r="E46" s="41" t="s">
        <v>47</v>
      </c>
      <c r="F46" s="42" t="s">
        <v>32</v>
      </c>
      <c r="G46" s="43">
        <v>4.1666666666666664E-2</v>
      </c>
      <c r="H46" s="41" t="s">
        <v>54</v>
      </c>
      <c r="I46" s="34"/>
    </row>
    <row r="47" spans="1:9" x14ac:dyDescent="0.25">
      <c r="A47" s="37" t="s">
        <v>60</v>
      </c>
      <c r="B47" s="38"/>
      <c r="C47" s="39">
        <v>5.2083333333333336E-2</v>
      </c>
      <c r="D47" s="40" t="s">
        <v>27</v>
      </c>
      <c r="E47" s="41" t="s">
        <v>47</v>
      </c>
      <c r="F47" s="42" t="s">
        <v>19</v>
      </c>
      <c r="G47" s="43">
        <v>5.5555555555555552E-2</v>
      </c>
      <c r="H47" s="41" t="s">
        <v>53</v>
      </c>
      <c r="I47" s="34"/>
    </row>
    <row r="48" spans="1:9" x14ac:dyDescent="0.25">
      <c r="A48" s="37" t="s">
        <v>28</v>
      </c>
      <c r="B48" s="38"/>
      <c r="C48" s="39">
        <v>5.2083333333333336E-2</v>
      </c>
      <c r="D48" s="40" t="s">
        <v>21</v>
      </c>
      <c r="E48" s="41" t="s">
        <v>47</v>
      </c>
      <c r="F48" s="42" t="s">
        <v>32</v>
      </c>
      <c r="G48" s="43">
        <v>4.1666666666666664E-2</v>
      </c>
      <c r="H48" s="41" t="s">
        <v>54</v>
      </c>
      <c r="I48" s="34"/>
    </row>
    <row r="49" spans="1:9" x14ac:dyDescent="0.25">
      <c r="A49" s="37" t="s">
        <v>29</v>
      </c>
      <c r="B49" s="38"/>
      <c r="C49" s="39">
        <v>5.2083333333333336E-2</v>
      </c>
      <c r="D49" s="40" t="s">
        <v>21</v>
      </c>
      <c r="E49" s="41" t="s">
        <v>47</v>
      </c>
      <c r="F49" s="42" t="s">
        <v>27</v>
      </c>
      <c r="G49" s="43">
        <v>5.2083333333333336E-2</v>
      </c>
      <c r="H49" s="41" t="s">
        <v>47</v>
      </c>
      <c r="I49" s="34"/>
    </row>
    <row r="50" spans="1:9" x14ac:dyDescent="0.25">
      <c r="A50" s="37" t="s">
        <v>31</v>
      </c>
      <c r="B50" s="38"/>
      <c r="C50" s="42" t="s">
        <v>27</v>
      </c>
      <c r="D50" s="40" t="s">
        <v>21</v>
      </c>
      <c r="E50" s="41" t="s">
        <v>51</v>
      </c>
      <c r="F50" s="42" t="s">
        <v>27</v>
      </c>
      <c r="G50" s="40" t="s">
        <v>61</v>
      </c>
      <c r="H50" s="41" t="s">
        <v>53</v>
      </c>
      <c r="I50" s="34"/>
    </row>
    <row r="51" spans="1:9" x14ac:dyDescent="0.25">
      <c r="A51" s="37" t="s">
        <v>33</v>
      </c>
      <c r="B51" s="38"/>
      <c r="C51" s="39">
        <v>5.2083333333333336E-2</v>
      </c>
      <c r="D51" s="40" t="s">
        <v>49</v>
      </c>
      <c r="E51" s="41" t="s">
        <v>55</v>
      </c>
      <c r="F51" s="42" t="s">
        <v>19</v>
      </c>
      <c r="G51" s="43">
        <v>6.5972222222222224E-2</v>
      </c>
      <c r="H51" s="41" t="s">
        <v>50</v>
      </c>
      <c r="I51" s="34"/>
    </row>
    <row r="52" spans="1:9" x14ac:dyDescent="0.25">
      <c r="A52" s="37" t="s">
        <v>34</v>
      </c>
      <c r="B52" s="38"/>
      <c r="C52" s="39">
        <v>5.2083333333333336E-2</v>
      </c>
      <c r="D52" s="40" t="s">
        <v>21</v>
      </c>
      <c r="E52" s="41" t="s">
        <v>47</v>
      </c>
      <c r="F52" s="42" t="s">
        <v>6</v>
      </c>
      <c r="G52" s="43">
        <v>0.11458333333333333</v>
      </c>
      <c r="H52" s="41" t="s">
        <v>47</v>
      </c>
      <c r="I52" s="34"/>
    </row>
    <row r="53" spans="1:9" x14ac:dyDescent="0.25">
      <c r="A53" s="37" t="s">
        <v>35</v>
      </c>
      <c r="B53" s="38"/>
      <c r="C53" s="39">
        <v>5.2083333333333336E-2</v>
      </c>
      <c r="D53" s="40" t="s">
        <v>46</v>
      </c>
      <c r="E53" s="41" t="s">
        <v>58</v>
      </c>
      <c r="F53" s="42" t="s">
        <v>30</v>
      </c>
      <c r="G53" s="43">
        <v>6.25E-2</v>
      </c>
      <c r="H53" s="41" t="s">
        <v>54</v>
      </c>
      <c r="I53" s="34"/>
    </row>
    <row r="54" spans="1:9" x14ac:dyDescent="0.25">
      <c r="A54" s="37" t="s">
        <v>37</v>
      </c>
      <c r="B54" s="38"/>
      <c r="C54" s="39">
        <v>5.2083333333333336E-2</v>
      </c>
      <c r="D54" s="40" t="s">
        <v>57</v>
      </c>
      <c r="E54" s="41" t="s">
        <v>51</v>
      </c>
      <c r="F54" s="42" t="s">
        <v>27</v>
      </c>
      <c r="G54" s="43">
        <v>4.1666666666666664E-2</v>
      </c>
      <c r="H54" s="41" t="s">
        <v>51</v>
      </c>
      <c r="I54" s="34"/>
    </row>
    <row r="55" spans="1:9" x14ac:dyDescent="0.25">
      <c r="A55" s="37" t="s">
        <v>38</v>
      </c>
      <c r="B55" s="38"/>
      <c r="C55" s="39">
        <v>5.2083333333333336E-2</v>
      </c>
      <c r="D55" s="40" t="s">
        <v>46</v>
      </c>
      <c r="E55" s="41" t="s">
        <v>58</v>
      </c>
      <c r="F55" s="42" t="s">
        <v>19</v>
      </c>
      <c r="G55" s="43">
        <v>7.6388888888888895E-2</v>
      </c>
      <c r="H55" s="41" t="s">
        <v>55</v>
      </c>
      <c r="I55" s="34"/>
    </row>
    <row r="56" spans="1:9" x14ac:dyDescent="0.25">
      <c r="A56" s="37" t="s">
        <v>62</v>
      </c>
      <c r="B56" s="38"/>
      <c r="C56" s="39">
        <v>4.8611111111111112E-2</v>
      </c>
      <c r="D56" s="40" t="s">
        <v>21</v>
      </c>
      <c r="E56" s="41" t="s">
        <v>55</v>
      </c>
      <c r="F56" s="42" t="s">
        <v>21</v>
      </c>
      <c r="G56" s="43">
        <v>3.4722222222222224E-2</v>
      </c>
      <c r="H56" s="41" t="s">
        <v>55</v>
      </c>
      <c r="I56" s="34"/>
    </row>
    <row r="57" spans="1:9" x14ac:dyDescent="0.25">
      <c r="A57" s="37" t="s">
        <v>39</v>
      </c>
      <c r="B57" s="38"/>
      <c r="C57" s="39">
        <v>5.2083333333333336E-2</v>
      </c>
      <c r="D57" s="40" t="s">
        <v>21</v>
      </c>
      <c r="E57" s="41" t="s">
        <v>47</v>
      </c>
      <c r="F57" s="42" t="s">
        <v>36</v>
      </c>
      <c r="G57" s="43">
        <v>6.25E-2</v>
      </c>
      <c r="H57" s="41" t="s">
        <v>55</v>
      </c>
      <c r="I57" s="34"/>
    </row>
    <row r="58" spans="1:9" x14ac:dyDescent="0.25">
      <c r="A58" s="37" t="s">
        <v>63</v>
      </c>
      <c r="B58" s="38"/>
      <c r="C58" s="39">
        <v>4.1666666666666664E-2</v>
      </c>
      <c r="D58" s="40" t="s">
        <v>21</v>
      </c>
      <c r="E58" s="41" t="s">
        <v>58</v>
      </c>
      <c r="F58" s="42" t="s">
        <v>6</v>
      </c>
      <c r="G58" s="43">
        <v>0.10416666666666667</v>
      </c>
      <c r="H58" s="41" t="s">
        <v>51</v>
      </c>
      <c r="I58" s="34"/>
    </row>
    <row r="59" spans="1:9" ht="18.75" thickBot="1" x14ac:dyDescent="0.3">
      <c r="A59" s="37" t="s">
        <v>64</v>
      </c>
      <c r="B59" s="38"/>
      <c r="C59" s="44">
        <v>5.2083333333333336E-2</v>
      </c>
      <c r="D59" s="45" t="s">
        <v>21</v>
      </c>
      <c r="E59" s="46" t="s">
        <v>47</v>
      </c>
      <c r="F59" s="47" t="s">
        <v>6</v>
      </c>
      <c r="G59" s="48">
        <v>0.1111111111111111</v>
      </c>
      <c r="H59" s="46" t="s">
        <v>54</v>
      </c>
      <c r="I59" s="34"/>
    </row>
    <row r="60" spans="1:9" x14ac:dyDescent="0.25">
      <c r="A60" s="34"/>
      <c r="B60" s="34"/>
      <c r="C60" s="49"/>
      <c r="D60" s="49"/>
      <c r="E60" s="49"/>
      <c r="F60" s="34"/>
      <c r="G60" s="34"/>
      <c r="H60" s="49"/>
      <c r="I60" s="34"/>
    </row>
    <row r="61" spans="1:9" x14ac:dyDescent="0.25">
      <c r="E61" s="19"/>
      <c r="H61" s="19"/>
    </row>
  </sheetData>
  <mergeCells count="1">
    <mergeCell ref="A30:H30"/>
  </mergeCells>
  <pageMargins left="0.75" right="0.75" top="1" bottom="1" header="0" footer="0"/>
  <pageSetup paperSize="9" orientation="portrait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zoomScale="85" workbookViewId="0">
      <selection activeCell="D12" sqref="D12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140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39"/>
    </row>
    <row r="9" spans="1:28" s="82" customFormat="1" ht="39.75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3.0798616666666669</v>
      </c>
      <c r="D10" s="109">
        <f>IF(F10="","",VLOOKUP(F10,DATOS!$A$2:$D$42,3,0))</f>
        <v>6.25E-2</v>
      </c>
      <c r="E10" s="109">
        <f t="shared" ref="E10:E49" si="1">IF(OR(J10="",Q10=""),"",Q10-J10+1)</f>
        <v>2.1423616666666669</v>
      </c>
      <c r="F10" s="97" t="s">
        <v>12</v>
      </c>
      <c r="G10" s="97">
        <v>3</v>
      </c>
      <c r="H10" s="97" t="s">
        <v>112</v>
      </c>
      <c r="I10" s="118">
        <v>43</v>
      </c>
      <c r="J10" s="110">
        <v>0.125</v>
      </c>
      <c r="K10" s="78">
        <v>3040</v>
      </c>
      <c r="L10" s="79">
        <v>6</v>
      </c>
      <c r="M10" s="111">
        <f t="shared" ref="M10:M49" si="2">IF(OR(K10="",L10=""),"",(K10*L10)/1000)</f>
        <v>18.239999999999998</v>
      </c>
      <c r="N10" s="97"/>
      <c r="O10" s="80">
        <v>288</v>
      </c>
      <c r="P10" s="112">
        <f t="shared" ref="P10:P49" si="3">IF(OR(L10=0,O10=0),"",L10*O10)</f>
        <v>1728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1.4999999999999999E-2</v>
      </c>
      <c r="T10" s="109">
        <f t="shared" ref="T10:T49" si="5">IF(OR(R10="",S10=""),"",R10+S10)</f>
        <v>0.3066666666666667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3.0948616666666666</v>
      </c>
      <c r="D11" s="109">
        <f>IF(F11="","",VLOOKUP(F11,DATOS!$A$2:$D$42,3,0))</f>
        <v>6.25E-2</v>
      </c>
      <c r="E11" s="109">
        <f t="shared" si="1"/>
        <v>2.1573616666666666</v>
      </c>
      <c r="F11" s="97" t="s">
        <v>12</v>
      </c>
      <c r="G11" s="97">
        <v>3</v>
      </c>
      <c r="H11" s="97" t="s">
        <v>112</v>
      </c>
      <c r="I11" s="118">
        <v>43</v>
      </c>
      <c r="J11" s="110">
        <v>0.125</v>
      </c>
      <c r="K11" s="78">
        <v>3040</v>
      </c>
      <c r="L11" s="79">
        <v>6</v>
      </c>
      <c r="M11" s="111">
        <f t="shared" si="2"/>
        <v>18.239999999999998</v>
      </c>
      <c r="N11" s="97"/>
      <c r="O11" s="80">
        <v>288</v>
      </c>
      <c r="P11" s="112">
        <f t="shared" si="3"/>
        <v>1728</v>
      </c>
      <c r="Q11" s="109">
        <f t="shared" si="4"/>
        <v>1.2823616666666666</v>
      </c>
      <c r="R11" s="113">
        <f t="shared" ref="R11:R49" si="6">IF(T10="","",T10)</f>
        <v>0.3066666666666667</v>
      </c>
      <c r="S11" s="122">
        <v>1.4999999999999999E-2</v>
      </c>
      <c r="T11" s="113">
        <f t="shared" si="5"/>
        <v>0.32166666666666671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3.1098616666666667</v>
      </c>
      <c r="D12" s="109">
        <f>IF(F12="","",VLOOKUP(F12,DATOS!$A$2:$D$42,3,0))</f>
        <v>6.25E-2</v>
      </c>
      <c r="E12" s="109">
        <f t="shared" si="1"/>
        <v>2.1723616666666667</v>
      </c>
      <c r="F12" s="97" t="s">
        <v>12</v>
      </c>
      <c r="G12" s="97">
        <v>3</v>
      </c>
      <c r="H12" s="97" t="s">
        <v>112</v>
      </c>
      <c r="I12" s="118">
        <v>43</v>
      </c>
      <c r="J12" s="110">
        <v>0.125</v>
      </c>
      <c r="K12" s="78">
        <v>3040</v>
      </c>
      <c r="L12" s="79">
        <v>6</v>
      </c>
      <c r="M12" s="111">
        <f t="shared" si="2"/>
        <v>18.239999999999998</v>
      </c>
      <c r="N12" s="97"/>
      <c r="O12" s="80">
        <v>288</v>
      </c>
      <c r="P12" s="112">
        <f t="shared" si="3"/>
        <v>1728</v>
      </c>
      <c r="Q12" s="109">
        <f t="shared" si="4"/>
        <v>1.2973616666666667</v>
      </c>
      <c r="R12" s="113">
        <f t="shared" si="6"/>
        <v>0.32166666666666671</v>
      </c>
      <c r="S12" s="122">
        <v>1.4999999999999999E-2</v>
      </c>
      <c r="T12" s="113">
        <f t="shared" si="5"/>
        <v>0.33666666666666673</v>
      </c>
      <c r="U12" s="99"/>
      <c r="V12" s="98"/>
    </row>
    <row r="13" spans="1:28" s="96" customFormat="1" x14ac:dyDescent="0.2">
      <c r="A13" s="99">
        <v>4</v>
      </c>
      <c r="B13" s="99" t="s">
        <v>117</v>
      </c>
      <c r="C13" s="109">
        <f t="shared" si="0"/>
        <v>3.1248616666666669</v>
      </c>
      <c r="D13" s="109">
        <f>IF(F13="","",VLOOKUP(F13,DATOS!$A$2:$D$42,3,0))</f>
        <v>6.25E-2</v>
      </c>
      <c r="E13" s="109">
        <f t="shared" si="1"/>
        <v>2.1873616666666669</v>
      </c>
      <c r="F13" s="97" t="s">
        <v>12</v>
      </c>
      <c r="G13" s="97">
        <v>3</v>
      </c>
      <c r="H13" s="97" t="s">
        <v>112</v>
      </c>
      <c r="I13" s="118">
        <v>43</v>
      </c>
      <c r="J13" s="110">
        <v>0.125</v>
      </c>
      <c r="K13" s="78">
        <v>3040</v>
      </c>
      <c r="L13" s="79">
        <v>6</v>
      </c>
      <c r="M13" s="111">
        <f t="shared" si="2"/>
        <v>18.239999999999998</v>
      </c>
      <c r="N13" s="97"/>
      <c r="O13" s="80">
        <v>200</v>
      </c>
      <c r="P13" s="112">
        <f t="shared" si="3"/>
        <v>1200</v>
      </c>
      <c r="Q13" s="109">
        <f t="shared" si="4"/>
        <v>1.3123616666666666</v>
      </c>
      <c r="R13" s="113">
        <f t="shared" si="6"/>
        <v>0.33666666666666673</v>
      </c>
      <c r="S13" s="122">
        <v>1.0416666666666666E-2</v>
      </c>
      <c r="T13" s="113">
        <f t="shared" si="5"/>
        <v>0.34708333333333341</v>
      </c>
      <c r="U13" s="99"/>
      <c r="V13" s="98"/>
    </row>
    <row r="14" spans="1:28" s="96" customFormat="1" x14ac:dyDescent="0.2">
      <c r="A14" s="99">
        <v>5</v>
      </c>
      <c r="B14" s="99"/>
      <c r="C14" s="109">
        <f t="shared" si="0"/>
        <v>3.1486116666666666</v>
      </c>
      <c r="D14" s="109">
        <f>IF(F14="","",VLOOKUP(F14,DATOS!$A$2:$D$42,3,0))</f>
        <v>6.25E-2</v>
      </c>
      <c r="E14" s="109">
        <f t="shared" si="1"/>
        <v>2.2111116666666666</v>
      </c>
      <c r="F14" s="97" t="s">
        <v>7</v>
      </c>
      <c r="G14" s="99">
        <v>4</v>
      </c>
      <c r="H14" s="99" t="s">
        <v>112</v>
      </c>
      <c r="I14" s="118">
        <v>42</v>
      </c>
      <c r="J14" s="110" t="str">
        <f>IF(F14="","",VLOOKUP(F14,DATOS!$A$2:$D$42,4,0))</f>
        <v>03:00</v>
      </c>
      <c r="K14" s="78">
        <v>2700</v>
      </c>
      <c r="L14" s="79">
        <v>6</v>
      </c>
      <c r="M14" s="111">
        <f t="shared" si="2"/>
        <v>16.2</v>
      </c>
      <c r="N14" s="99"/>
      <c r="O14" s="80">
        <v>288</v>
      </c>
      <c r="P14" s="112">
        <f t="shared" si="3"/>
        <v>1728</v>
      </c>
      <c r="Q14" s="109">
        <f t="shared" si="4"/>
        <v>1.3361116666666666</v>
      </c>
      <c r="R14" s="123">
        <v>0.36041666666666666</v>
      </c>
      <c r="S14" s="122">
        <v>1.3090909090909091E-2</v>
      </c>
      <c r="T14" s="113">
        <f t="shared" si="5"/>
        <v>0.37350757575757576</v>
      </c>
      <c r="U14" s="99"/>
      <c r="V14" s="98"/>
    </row>
    <row r="15" spans="1:28" s="96" customFormat="1" x14ac:dyDescent="0.2">
      <c r="A15" s="99">
        <v>6</v>
      </c>
      <c r="B15" s="99"/>
      <c r="C15" s="109">
        <f t="shared" si="0"/>
        <v>3.1617025757575759</v>
      </c>
      <c r="D15" s="109">
        <f>IF(F15="","",VLOOKUP(F15,DATOS!$A$2:$D$42,3,0))</f>
        <v>6.25E-2</v>
      </c>
      <c r="E15" s="109">
        <f t="shared" si="1"/>
        <v>2.2242025757575759</v>
      </c>
      <c r="F15" s="97" t="s">
        <v>7</v>
      </c>
      <c r="G15" s="99">
        <v>4</v>
      </c>
      <c r="H15" s="99" t="s">
        <v>112</v>
      </c>
      <c r="I15" s="118">
        <v>42</v>
      </c>
      <c r="J15" s="110" t="str">
        <f>IF(F15="","",VLOOKUP(F15,DATOS!$A$2:$D$42,4,0))</f>
        <v>03:00</v>
      </c>
      <c r="K15" s="78">
        <v>2700</v>
      </c>
      <c r="L15" s="79">
        <v>7</v>
      </c>
      <c r="M15" s="111">
        <f t="shared" si="2"/>
        <v>18.899999999999999</v>
      </c>
      <c r="N15" s="99"/>
      <c r="O15" s="80">
        <v>288</v>
      </c>
      <c r="P15" s="112">
        <f t="shared" si="3"/>
        <v>2016</v>
      </c>
      <c r="Q15" s="109">
        <f t="shared" si="4"/>
        <v>1.3492025757575759</v>
      </c>
      <c r="R15" s="113">
        <f t="shared" si="6"/>
        <v>0.37350757575757576</v>
      </c>
      <c r="S15" s="122">
        <v>1.5272727272727273E-2</v>
      </c>
      <c r="T15" s="113">
        <f t="shared" si="5"/>
        <v>0.38878030303030303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3.2186419696969697</v>
      </c>
      <c r="D16" s="109">
        <f>IF(F16="","",VLOOKUP(F16,DATOS!$A$2:$D$42,3,0))</f>
        <v>6.25E-2</v>
      </c>
      <c r="E16" s="109">
        <f t="shared" si="1"/>
        <v>2.2811419696969697</v>
      </c>
      <c r="F16" s="97" t="s">
        <v>39</v>
      </c>
      <c r="G16" s="97">
        <v>10</v>
      </c>
      <c r="H16" s="97" t="s">
        <v>113</v>
      </c>
      <c r="I16" s="118">
        <v>36</v>
      </c>
      <c r="J16" s="110">
        <v>8.3333333333333329E-2</v>
      </c>
      <c r="K16" s="78">
        <v>1850</v>
      </c>
      <c r="L16" s="79">
        <v>10</v>
      </c>
      <c r="M16" s="111">
        <f t="shared" si="2"/>
        <v>18.5</v>
      </c>
      <c r="N16" s="97"/>
      <c r="O16" s="80">
        <v>288</v>
      </c>
      <c r="P16" s="112">
        <f t="shared" si="3"/>
        <v>2880</v>
      </c>
      <c r="Q16" s="109">
        <f t="shared" si="4"/>
        <v>1.364475303030303</v>
      </c>
      <c r="R16" s="113">
        <f t="shared" si="6"/>
        <v>0.38878030303030303</v>
      </c>
      <c r="S16" s="109">
        <f t="shared" ref="S16:S51" si="7">IF(OR($C$5="",P16=""),"",(P16/$C$5)/24)</f>
        <v>1.4999999999999999E-2</v>
      </c>
      <c r="T16" s="113">
        <f t="shared" si="5"/>
        <v>0.40378030303030304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3.2336419696969698</v>
      </c>
      <c r="D17" s="109">
        <f>IF(F17="","",VLOOKUP(F17,DATOS!$A$2:$D$42,3,0))</f>
        <v>6.25E-2</v>
      </c>
      <c r="E17" s="109">
        <f t="shared" si="1"/>
        <v>2.2961419696969698</v>
      </c>
      <c r="F17" s="97" t="s">
        <v>39</v>
      </c>
      <c r="G17" s="97">
        <v>17</v>
      </c>
      <c r="H17" s="97" t="s">
        <v>113</v>
      </c>
      <c r="I17" s="118">
        <v>36</v>
      </c>
      <c r="J17" s="110">
        <v>8.3333333333333329E-2</v>
      </c>
      <c r="K17" s="78">
        <v>2000</v>
      </c>
      <c r="L17" s="79">
        <v>10</v>
      </c>
      <c r="M17" s="111">
        <f t="shared" si="2"/>
        <v>20</v>
      </c>
      <c r="N17" s="97"/>
      <c r="O17" s="80">
        <v>288</v>
      </c>
      <c r="P17" s="112">
        <f t="shared" si="3"/>
        <v>2880</v>
      </c>
      <c r="Q17" s="109">
        <f t="shared" si="4"/>
        <v>1.3794753030303031</v>
      </c>
      <c r="R17" s="113">
        <f t="shared" si="6"/>
        <v>0.40378030303030304</v>
      </c>
      <c r="S17" s="109">
        <f t="shared" si="7"/>
        <v>1.4999999999999999E-2</v>
      </c>
      <c r="T17" s="113">
        <f t="shared" si="5"/>
        <v>0.41878030303030306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3.2486419696969699</v>
      </c>
      <c r="D18" s="109">
        <f>IF(F18="","",VLOOKUP(F18,DATOS!$A$2:$D$42,3,0))</f>
        <v>6.25E-2</v>
      </c>
      <c r="E18" s="109">
        <f t="shared" si="1"/>
        <v>2.3111419696969699</v>
      </c>
      <c r="F18" s="97" t="s">
        <v>39</v>
      </c>
      <c r="G18" s="97">
        <v>17</v>
      </c>
      <c r="H18" s="97" t="s">
        <v>113</v>
      </c>
      <c r="I18" s="118">
        <v>36</v>
      </c>
      <c r="J18" s="110">
        <v>8.3333333333333329E-2</v>
      </c>
      <c r="K18" s="78">
        <v>2000</v>
      </c>
      <c r="L18" s="79">
        <v>9</v>
      </c>
      <c r="M18" s="111">
        <f t="shared" si="2"/>
        <v>18</v>
      </c>
      <c r="N18" s="97"/>
      <c r="O18" s="80">
        <v>288</v>
      </c>
      <c r="P18" s="112">
        <f t="shared" si="3"/>
        <v>2592</v>
      </c>
      <c r="Q18" s="109">
        <f t="shared" si="4"/>
        <v>1.394475303030303</v>
      </c>
      <c r="R18" s="113">
        <f t="shared" si="6"/>
        <v>0.41878030303030306</v>
      </c>
      <c r="S18" s="109">
        <f t="shared" si="7"/>
        <v>1.35E-2</v>
      </c>
      <c r="T18" s="113">
        <f t="shared" si="5"/>
        <v>0.43228030303030307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3.2690864141414142</v>
      </c>
      <c r="D19" s="109">
        <f>IF(F19="","",VLOOKUP(F19,DATOS!$A$2:$D$42,3,0))</f>
        <v>6.25E-2</v>
      </c>
      <c r="E19" s="109">
        <f t="shared" si="1"/>
        <v>2.3315864141414142</v>
      </c>
      <c r="F19" s="97" t="s">
        <v>39</v>
      </c>
      <c r="G19" s="97">
        <v>17</v>
      </c>
      <c r="H19" s="97" t="s">
        <v>113</v>
      </c>
      <c r="I19" s="118">
        <v>36</v>
      </c>
      <c r="J19" s="110" t="str">
        <f>IF(F19="","",VLOOKUP(F19,DATOS!$A$2:$D$42,4,0))</f>
        <v>01:50</v>
      </c>
      <c r="K19" s="78">
        <v>2000</v>
      </c>
      <c r="L19" s="79">
        <v>9</v>
      </c>
      <c r="M19" s="111">
        <f t="shared" ref="M19:M30" si="8">IF(OR(K19="",L19=""),"",(K19*L19)/1000)</f>
        <v>18</v>
      </c>
      <c r="N19" s="97"/>
      <c r="O19" s="80">
        <v>230</v>
      </c>
      <c r="P19" s="112">
        <f t="shared" si="3"/>
        <v>2070</v>
      </c>
      <c r="Q19" s="109">
        <f t="shared" si="4"/>
        <v>1.407975303030303</v>
      </c>
      <c r="R19" s="113">
        <f t="shared" si="6"/>
        <v>0.43228030303030307</v>
      </c>
      <c r="S19" s="109">
        <f t="shared" si="7"/>
        <v>1.0781249999999999E-2</v>
      </c>
      <c r="T19" s="113">
        <f t="shared" si="5"/>
        <v>0.44306155303030309</v>
      </c>
      <c r="U19" s="99"/>
      <c r="V19" s="98"/>
    </row>
    <row r="20" spans="1:22" s="96" customFormat="1" x14ac:dyDescent="0.2">
      <c r="A20" s="99">
        <v>11</v>
      </c>
      <c r="B20" s="99"/>
      <c r="C20" s="109">
        <f t="shared" si="0"/>
        <v>3.231256553030303</v>
      </c>
      <c r="D20" s="109">
        <f>IF(F20="","",VLOOKUP(F20,DATOS!$A$2:$D$42,3,0))</f>
        <v>6.25E-2</v>
      </c>
      <c r="E20" s="109">
        <f t="shared" si="1"/>
        <v>2.293756553030303</v>
      </c>
      <c r="F20" s="97" t="s">
        <v>7</v>
      </c>
      <c r="G20" s="99">
        <v>4</v>
      </c>
      <c r="H20" s="99" t="s">
        <v>112</v>
      </c>
      <c r="I20" s="118">
        <v>42</v>
      </c>
      <c r="J20" s="110" t="str">
        <f>IF(F20="","",VLOOKUP(F20,DATOS!$A$2:$D$42,4,0))</f>
        <v>03:00</v>
      </c>
      <c r="K20" s="78">
        <v>2700</v>
      </c>
      <c r="L20" s="79">
        <v>7</v>
      </c>
      <c r="M20" s="111">
        <f t="shared" si="8"/>
        <v>18.899999999999999</v>
      </c>
      <c r="N20" s="99"/>
      <c r="O20" s="80">
        <v>288</v>
      </c>
      <c r="P20" s="112">
        <f t="shared" si="3"/>
        <v>2016</v>
      </c>
      <c r="Q20" s="109">
        <f t="shared" si="4"/>
        <v>1.418756553030303</v>
      </c>
      <c r="R20" s="113">
        <f t="shared" si="6"/>
        <v>0.44306155303030309</v>
      </c>
      <c r="S20" s="122">
        <v>1.5272727272727273E-2</v>
      </c>
      <c r="T20" s="113">
        <f t="shared" si="5"/>
        <v>0.45833428030303036</v>
      </c>
      <c r="U20" s="99"/>
      <c r="V20" s="98"/>
    </row>
    <row r="21" spans="1:22" s="96" customFormat="1" x14ac:dyDescent="0.2">
      <c r="A21" s="99">
        <v>12</v>
      </c>
      <c r="B21" s="99"/>
      <c r="C21" s="109">
        <f t="shared" si="0"/>
        <v>3.2465292803030303</v>
      </c>
      <c r="D21" s="109">
        <f>IF(F21="","",VLOOKUP(F21,DATOS!$A$2:$D$42,3,0))</f>
        <v>6.25E-2</v>
      </c>
      <c r="E21" s="109">
        <f t="shared" si="1"/>
        <v>2.3090292803030303</v>
      </c>
      <c r="F21" s="97" t="s">
        <v>7</v>
      </c>
      <c r="G21" s="99">
        <v>4</v>
      </c>
      <c r="H21" s="99" t="s">
        <v>112</v>
      </c>
      <c r="I21" s="118">
        <v>42</v>
      </c>
      <c r="J21" s="110" t="str">
        <f>IF(F21="","",VLOOKUP(F21,DATOS!$A$2:$D$42,4,0))</f>
        <v>03:00</v>
      </c>
      <c r="K21" s="78">
        <v>2700</v>
      </c>
      <c r="L21" s="79">
        <v>7</v>
      </c>
      <c r="M21" s="111">
        <f t="shared" si="8"/>
        <v>18.899999999999999</v>
      </c>
      <c r="N21" s="99"/>
      <c r="O21" s="80">
        <v>150</v>
      </c>
      <c r="P21" s="112">
        <f t="shared" si="3"/>
        <v>1050</v>
      </c>
      <c r="Q21" s="109">
        <f t="shared" si="4"/>
        <v>1.4340292803030303</v>
      </c>
      <c r="R21" s="113">
        <f t="shared" si="6"/>
        <v>0.45833428030303036</v>
      </c>
      <c r="S21" s="122">
        <v>7.9545454545454555E-3</v>
      </c>
      <c r="T21" s="113">
        <f t="shared" si="5"/>
        <v>0.4662888257575758</v>
      </c>
      <c r="U21" s="99"/>
      <c r="V21" s="98"/>
    </row>
    <row r="22" spans="1:22" s="96" customFormat="1" x14ac:dyDescent="0.2">
      <c r="A22" s="99"/>
      <c r="B22" s="99"/>
      <c r="C22" s="109">
        <f t="shared" si="0"/>
        <v>3.2544838257575757</v>
      </c>
      <c r="D22" s="109">
        <f>IF(F22="","",VLOOKUP(F22,DATOS!$A$2:$D$42,3,0))</f>
        <v>6.25E-2</v>
      </c>
      <c r="E22" s="109">
        <f t="shared" si="1"/>
        <v>2.3169838257575757</v>
      </c>
      <c r="F22" s="97" t="s">
        <v>7</v>
      </c>
      <c r="G22" s="99">
        <v>3</v>
      </c>
      <c r="H22" s="99" t="s">
        <v>112</v>
      </c>
      <c r="I22" s="118">
        <v>42</v>
      </c>
      <c r="J22" s="110" t="str">
        <f>IF(F22="","",VLOOKUP(F22,DATOS!$A$2:$D$42,4,0))</f>
        <v>03:00</v>
      </c>
      <c r="K22" s="78">
        <v>2630</v>
      </c>
      <c r="L22" s="79">
        <v>7</v>
      </c>
      <c r="M22" s="111">
        <f t="shared" si="8"/>
        <v>18.41</v>
      </c>
      <c r="N22" s="99"/>
      <c r="O22" s="80">
        <f>288-150</f>
        <v>138</v>
      </c>
      <c r="P22" s="112">
        <f t="shared" si="3"/>
        <v>966</v>
      </c>
      <c r="Q22" s="109">
        <f t="shared" si="4"/>
        <v>1.4419838257575757</v>
      </c>
      <c r="R22" s="113">
        <f t="shared" si="6"/>
        <v>0.4662888257575758</v>
      </c>
      <c r="S22" s="122">
        <v>6.1923076923076923E-3</v>
      </c>
      <c r="T22" s="113">
        <f t="shared" si="5"/>
        <v>0.47248113344988352</v>
      </c>
      <c r="U22" s="99"/>
      <c r="V22" s="98"/>
    </row>
    <row r="23" spans="1:22" s="96" customFormat="1" x14ac:dyDescent="0.2">
      <c r="A23" s="99">
        <v>13</v>
      </c>
      <c r="B23" s="99"/>
      <c r="C23" s="109">
        <f t="shared" si="0"/>
        <v>3.2606761334498833</v>
      </c>
      <c r="D23" s="109">
        <f>IF(F23="","",VLOOKUP(F23,DATOS!$A$2:$D$42,3,0))</f>
        <v>6.25E-2</v>
      </c>
      <c r="E23" s="109">
        <f t="shared" si="1"/>
        <v>2.3231761334498833</v>
      </c>
      <c r="F23" s="97" t="s">
        <v>7</v>
      </c>
      <c r="G23" s="99">
        <v>3</v>
      </c>
      <c r="H23" s="99" t="s">
        <v>112</v>
      </c>
      <c r="I23" s="118">
        <v>42</v>
      </c>
      <c r="J23" s="110" t="str">
        <f>IF(F23="","",VLOOKUP(F23,DATOS!$A$2:$D$42,4,0))</f>
        <v>03:00</v>
      </c>
      <c r="K23" s="78">
        <v>2630</v>
      </c>
      <c r="L23" s="79">
        <v>7</v>
      </c>
      <c r="M23" s="111">
        <f t="shared" si="8"/>
        <v>18.41</v>
      </c>
      <c r="N23" s="99"/>
      <c r="O23" s="80">
        <v>288</v>
      </c>
      <c r="P23" s="112">
        <f t="shared" si="3"/>
        <v>2016</v>
      </c>
      <c r="Q23" s="109">
        <f t="shared" si="4"/>
        <v>1.4481761334498835</v>
      </c>
      <c r="R23" s="113">
        <f t="shared" si="6"/>
        <v>0.47248113344988352</v>
      </c>
      <c r="S23" s="122">
        <v>1.2923076923076924E-2</v>
      </c>
      <c r="T23" s="113">
        <f t="shared" si="5"/>
        <v>0.48540421037296044</v>
      </c>
      <c r="U23" s="99"/>
      <c r="V23" s="98"/>
    </row>
    <row r="24" spans="1:22" s="96" customFormat="1" x14ac:dyDescent="0.2">
      <c r="A24" s="99">
        <v>14</v>
      </c>
      <c r="B24" s="99"/>
      <c r="C24" s="109">
        <f t="shared" si="0"/>
        <v>3.2735992103729603</v>
      </c>
      <c r="D24" s="109">
        <f>IF(F24="","",VLOOKUP(F24,DATOS!$A$2:$D$42,3,0))</f>
        <v>6.25E-2</v>
      </c>
      <c r="E24" s="109">
        <f t="shared" si="1"/>
        <v>2.3360992103729603</v>
      </c>
      <c r="F24" s="97" t="s">
        <v>7</v>
      </c>
      <c r="G24" s="99">
        <v>3</v>
      </c>
      <c r="H24" s="99" t="s">
        <v>112</v>
      </c>
      <c r="I24" s="118">
        <v>42</v>
      </c>
      <c r="J24" s="110" t="str">
        <f>IF(F24="","",VLOOKUP(F24,DATOS!$A$2:$D$42,4,0))</f>
        <v>03:00</v>
      </c>
      <c r="K24" s="78">
        <v>2630</v>
      </c>
      <c r="L24" s="79">
        <v>7</v>
      </c>
      <c r="M24" s="111">
        <f t="shared" si="8"/>
        <v>18.41</v>
      </c>
      <c r="N24" s="99"/>
      <c r="O24" s="80">
        <v>288</v>
      </c>
      <c r="P24" s="112">
        <f t="shared" si="3"/>
        <v>2016</v>
      </c>
      <c r="Q24" s="109">
        <f t="shared" si="4"/>
        <v>1.4610992103729603</v>
      </c>
      <c r="R24" s="113">
        <f t="shared" si="6"/>
        <v>0.48540421037296044</v>
      </c>
      <c r="S24" s="122">
        <v>1.2923076923076924E-2</v>
      </c>
      <c r="T24" s="113">
        <f t="shared" si="5"/>
        <v>0.49832728729603737</v>
      </c>
      <c r="U24" s="99"/>
      <c r="V24" s="98"/>
    </row>
    <row r="25" spans="1:22" s="96" customFormat="1" x14ac:dyDescent="0.2">
      <c r="A25" s="99">
        <v>15</v>
      </c>
      <c r="B25" s="99"/>
      <c r="C25" s="109">
        <f t="shared" si="0"/>
        <v>3.3625005555555556</v>
      </c>
      <c r="D25" s="109">
        <f>IF(F25="","",VLOOKUP(F25,DATOS!$A$2:$D$42,3,0))</f>
        <v>6.25E-2</v>
      </c>
      <c r="E25" s="109">
        <f t="shared" si="1"/>
        <v>2.4250005555555556</v>
      </c>
      <c r="F25" s="97" t="s">
        <v>39</v>
      </c>
      <c r="G25" s="99">
        <v>9</v>
      </c>
      <c r="H25" s="99" t="s">
        <v>113</v>
      </c>
      <c r="I25" s="118">
        <v>36</v>
      </c>
      <c r="J25" s="110" t="str">
        <f>IF(F25="","",VLOOKUP(F25,DATOS!$A$2:$D$42,4,0))</f>
        <v>01:50</v>
      </c>
      <c r="K25" s="78">
        <v>1850</v>
      </c>
      <c r="L25" s="79">
        <v>11</v>
      </c>
      <c r="M25" s="111">
        <f t="shared" si="8"/>
        <v>20.350000000000001</v>
      </c>
      <c r="N25" s="99"/>
      <c r="O25" s="80">
        <v>288</v>
      </c>
      <c r="P25" s="112">
        <f t="shared" si="3"/>
        <v>3168</v>
      </c>
      <c r="Q25" s="109">
        <f t="shared" si="4"/>
        <v>1.5013894444444444</v>
      </c>
      <c r="R25" s="123">
        <v>0.52569444444444446</v>
      </c>
      <c r="S25" s="109">
        <f t="shared" si="7"/>
        <v>1.6500000000000001E-2</v>
      </c>
      <c r="T25" s="113">
        <f t="shared" si="5"/>
        <v>0.54219444444444442</v>
      </c>
      <c r="U25" s="99"/>
      <c r="V25" s="98"/>
    </row>
    <row r="26" spans="1:22" s="96" customFormat="1" x14ac:dyDescent="0.2">
      <c r="A26" s="99">
        <v>16</v>
      </c>
      <c r="B26" s="99"/>
      <c r="C26" s="109">
        <f t="shared" si="0"/>
        <v>3.3790005555555558</v>
      </c>
      <c r="D26" s="109">
        <f>IF(F26="","",VLOOKUP(F26,DATOS!$A$2:$D$42,3,0))</f>
        <v>6.25E-2</v>
      </c>
      <c r="E26" s="109">
        <f t="shared" si="1"/>
        <v>2.4415005555555558</v>
      </c>
      <c r="F26" s="97" t="s">
        <v>39</v>
      </c>
      <c r="G26" s="99">
        <v>9</v>
      </c>
      <c r="H26" s="99" t="s">
        <v>113</v>
      </c>
      <c r="I26" s="118">
        <v>36</v>
      </c>
      <c r="J26" s="110" t="str">
        <f>IF(F26="","",VLOOKUP(F26,DATOS!$A$2:$D$42,4,0))</f>
        <v>01:50</v>
      </c>
      <c r="K26" s="78">
        <v>1850</v>
      </c>
      <c r="L26" s="79">
        <v>11</v>
      </c>
      <c r="M26" s="111">
        <f t="shared" si="8"/>
        <v>20.350000000000001</v>
      </c>
      <c r="N26" s="99"/>
      <c r="O26" s="80">
        <v>288</v>
      </c>
      <c r="P26" s="112">
        <f t="shared" si="3"/>
        <v>3168</v>
      </c>
      <c r="Q26" s="109">
        <f t="shared" si="4"/>
        <v>1.5178894444444444</v>
      </c>
      <c r="R26" s="113">
        <f t="shared" si="6"/>
        <v>0.54219444444444442</v>
      </c>
      <c r="S26" s="109">
        <f t="shared" si="7"/>
        <v>1.6500000000000001E-2</v>
      </c>
      <c r="T26" s="113">
        <f t="shared" si="5"/>
        <v>0.55869444444444438</v>
      </c>
      <c r="U26" s="99"/>
      <c r="V26" s="98"/>
    </row>
    <row r="27" spans="1:22" s="96" customFormat="1" x14ac:dyDescent="0.2">
      <c r="A27" s="99">
        <v>17</v>
      </c>
      <c r="B27" s="99"/>
      <c r="C27" s="109">
        <f t="shared" si="0"/>
        <v>3.3955005555555555</v>
      </c>
      <c r="D27" s="109">
        <f>IF(F27="","",VLOOKUP(F27,DATOS!$A$2:$D$42,3,0))</f>
        <v>6.25E-2</v>
      </c>
      <c r="E27" s="109">
        <f t="shared" si="1"/>
        <v>2.4580005555555555</v>
      </c>
      <c r="F27" s="97" t="s">
        <v>39</v>
      </c>
      <c r="G27" s="99">
        <v>9</v>
      </c>
      <c r="H27" s="99" t="s">
        <v>113</v>
      </c>
      <c r="I27" s="118">
        <v>36</v>
      </c>
      <c r="J27" s="110" t="str">
        <f>IF(F27="","",VLOOKUP(F27,DATOS!$A$2:$D$42,4,0))</f>
        <v>01:50</v>
      </c>
      <c r="K27" s="78">
        <v>1850</v>
      </c>
      <c r="L27" s="79">
        <v>11</v>
      </c>
      <c r="M27" s="111">
        <f t="shared" si="8"/>
        <v>20.350000000000001</v>
      </c>
      <c r="N27" s="99"/>
      <c r="O27" s="80">
        <v>288</v>
      </c>
      <c r="P27" s="112">
        <f t="shared" si="3"/>
        <v>3168</v>
      </c>
      <c r="Q27" s="109">
        <f t="shared" si="4"/>
        <v>1.5343894444444444</v>
      </c>
      <c r="R27" s="113">
        <f t="shared" si="6"/>
        <v>0.55869444444444438</v>
      </c>
      <c r="S27" s="109">
        <f t="shared" si="7"/>
        <v>1.6500000000000001E-2</v>
      </c>
      <c r="T27" s="113">
        <f t="shared" si="5"/>
        <v>0.57519444444444434</v>
      </c>
      <c r="U27" s="99"/>
      <c r="V27" s="98"/>
    </row>
    <row r="28" spans="1:22" s="96" customFormat="1" x14ac:dyDescent="0.2">
      <c r="A28" s="99">
        <v>18</v>
      </c>
      <c r="B28" s="99"/>
      <c r="C28" s="109">
        <f t="shared" si="0"/>
        <v>3.4120005555555553</v>
      </c>
      <c r="D28" s="109">
        <f>IF(F28="","",VLOOKUP(F28,DATOS!$A$2:$D$42,3,0))</f>
        <v>6.25E-2</v>
      </c>
      <c r="E28" s="109">
        <f t="shared" si="1"/>
        <v>2.4745005555555553</v>
      </c>
      <c r="F28" s="97" t="s">
        <v>39</v>
      </c>
      <c r="G28" s="99">
        <v>14</v>
      </c>
      <c r="H28" s="99" t="s">
        <v>113</v>
      </c>
      <c r="I28" s="118">
        <v>40</v>
      </c>
      <c r="J28" s="110" t="str">
        <f>IF(F28="","",VLOOKUP(F28,DATOS!$A$2:$D$42,4,0))</f>
        <v>01:50</v>
      </c>
      <c r="K28" s="78">
        <v>2370</v>
      </c>
      <c r="L28" s="79">
        <v>9</v>
      </c>
      <c r="M28" s="111">
        <f t="shared" si="8"/>
        <v>21.33</v>
      </c>
      <c r="N28" s="99"/>
      <c r="O28" s="80">
        <v>288</v>
      </c>
      <c r="P28" s="112">
        <f t="shared" si="3"/>
        <v>2592</v>
      </c>
      <c r="Q28" s="109">
        <f t="shared" si="4"/>
        <v>1.5508894444444443</v>
      </c>
      <c r="R28" s="113">
        <f t="shared" si="6"/>
        <v>0.57519444444444434</v>
      </c>
      <c r="S28" s="109">
        <f t="shared" si="7"/>
        <v>1.35E-2</v>
      </c>
      <c r="T28" s="113">
        <f t="shared" si="5"/>
        <v>0.5886944444444443</v>
      </c>
      <c r="U28" s="99"/>
      <c r="V28" s="98"/>
    </row>
    <row r="29" spans="1:22" s="96" customFormat="1" x14ac:dyDescent="0.2">
      <c r="A29" s="99">
        <v>19</v>
      </c>
      <c r="B29" s="99"/>
      <c r="C29" s="109">
        <f t="shared" si="0"/>
        <v>3.4255005555555553</v>
      </c>
      <c r="D29" s="109">
        <f>IF(F29="","",VLOOKUP(F29,DATOS!$A$2:$D$42,3,0))</f>
        <v>6.25E-2</v>
      </c>
      <c r="E29" s="109">
        <f t="shared" si="1"/>
        <v>2.4880005555555553</v>
      </c>
      <c r="F29" s="97" t="s">
        <v>39</v>
      </c>
      <c r="G29" s="99">
        <v>14</v>
      </c>
      <c r="H29" s="99" t="s">
        <v>113</v>
      </c>
      <c r="I29" s="118">
        <v>40</v>
      </c>
      <c r="J29" s="110" t="str">
        <f>IF(F29="","",VLOOKUP(F29,DATOS!$A$2:$D$42,4,0))</f>
        <v>01:50</v>
      </c>
      <c r="K29" s="78">
        <v>2370</v>
      </c>
      <c r="L29" s="79">
        <v>9</v>
      </c>
      <c r="M29" s="111">
        <f t="shared" si="8"/>
        <v>21.33</v>
      </c>
      <c r="N29" s="99"/>
      <c r="O29" s="80">
        <v>288</v>
      </c>
      <c r="P29" s="112">
        <f t="shared" si="3"/>
        <v>2592</v>
      </c>
      <c r="Q29" s="109">
        <f t="shared" si="4"/>
        <v>1.5643894444444442</v>
      </c>
      <c r="R29" s="113">
        <f t="shared" si="6"/>
        <v>0.5886944444444443</v>
      </c>
      <c r="S29" s="109">
        <f t="shared" si="7"/>
        <v>1.35E-2</v>
      </c>
      <c r="T29" s="113">
        <f t="shared" si="5"/>
        <v>0.60219444444444425</v>
      </c>
      <c r="U29" s="99"/>
      <c r="V29" s="98"/>
    </row>
    <row r="30" spans="1:22" s="96" customFormat="1" x14ac:dyDescent="0.2">
      <c r="A30" s="99">
        <v>20</v>
      </c>
      <c r="B30" s="99"/>
      <c r="C30" s="109">
        <f t="shared" si="0"/>
        <v>3.4390005555555554</v>
      </c>
      <c r="D30" s="109">
        <f>IF(F30="","",VLOOKUP(F30,DATOS!$A$2:$D$42,3,0))</f>
        <v>6.25E-2</v>
      </c>
      <c r="E30" s="109">
        <f t="shared" si="1"/>
        <v>2.5015005555555554</v>
      </c>
      <c r="F30" s="97" t="s">
        <v>39</v>
      </c>
      <c r="G30" s="99">
        <v>14</v>
      </c>
      <c r="H30" s="99" t="s">
        <v>113</v>
      </c>
      <c r="I30" s="118">
        <v>40</v>
      </c>
      <c r="J30" s="110" t="str">
        <f>IF(F30="","",VLOOKUP(F30,DATOS!$A$2:$D$42,4,0))</f>
        <v>01:50</v>
      </c>
      <c r="K30" s="78">
        <v>2370</v>
      </c>
      <c r="L30" s="79">
        <v>9</v>
      </c>
      <c r="M30" s="111">
        <f t="shared" si="8"/>
        <v>21.33</v>
      </c>
      <c r="N30" s="99"/>
      <c r="O30" s="80">
        <v>275</v>
      </c>
      <c r="P30" s="112">
        <f t="shared" si="3"/>
        <v>2475</v>
      </c>
      <c r="Q30" s="109">
        <f t="shared" si="4"/>
        <v>1.5778894444444442</v>
      </c>
      <c r="R30" s="113">
        <f t="shared" si="6"/>
        <v>0.60219444444444425</v>
      </c>
      <c r="S30" s="109">
        <f t="shared" si="7"/>
        <v>1.2890625000000001E-2</v>
      </c>
      <c r="T30" s="113">
        <f t="shared" si="5"/>
        <v>0.6150850694444443</v>
      </c>
      <c r="U30" s="99"/>
      <c r="V30" s="98"/>
    </row>
    <row r="31" spans="1:22" s="96" customFormat="1" hidden="1" x14ac:dyDescent="0.2">
      <c r="A31" s="99"/>
      <c r="B31" s="99"/>
      <c r="C31" s="109" t="str">
        <f t="shared" si="0"/>
        <v/>
      </c>
      <c r="D31" s="109" t="str">
        <f>IF(F31="","",VLOOKUP(F31,DATOS!$A$2:$D$42,3,0))</f>
        <v/>
      </c>
      <c r="E31" s="109" t="str">
        <f t="shared" si="1"/>
        <v/>
      </c>
      <c r="F31" s="97"/>
      <c r="G31" s="99"/>
      <c r="H31" s="99"/>
      <c r="I31" s="118"/>
      <c r="J31" s="110" t="str">
        <f>IF(F31="","",VLOOKUP(F31,DATOS!$A$2:$D$42,4,0))</f>
        <v/>
      </c>
      <c r="K31" s="78"/>
      <c r="L31" s="79"/>
      <c r="M31" s="111" t="str">
        <f t="shared" si="2"/>
        <v/>
      </c>
      <c r="N31" s="99"/>
      <c r="O31" s="80"/>
      <c r="P31" s="112" t="str">
        <f t="shared" si="3"/>
        <v/>
      </c>
      <c r="Q31" s="109">
        <f t="shared" si="4"/>
        <v>1.5907800694444443</v>
      </c>
      <c r="R31" s="113">
        <f t="shared" si="6"/>
        <v>0.6150850694444443</v>
      </c>
      <c r="S31" s="109" t="str">
        <f t="shared" si="7"/>
        <v/>
      </c>
      <c r="T31" s="113" t="str">
        <f t="shared" si="5"/>
        <v/>
      </c>
      <c r="U31" s="99"/>
      <c r="V31" s="98"/>
    </row>
    <row r="32" spans="1:22" s="96" customFormat="1" hidden="1" x14ac:dyDescent="0.2">
      <c r="A32" s="99"/>
      <c r="B32" s="99"/>
      <c r="C32" s="109" t="str">
        <f t="shared" si="0"/>
        <v/>
      </c>
      <c r="D32" s="109" t="str">
        <f>IF(F32="","",VLOOKUP(F32,DATOS!$A$2:$D$42,3,0))</f>
        <v/>
      </c>
      <c r="E32" s="109" t="str">
        <f t="shared" si="1"/>
        <v/>
      </c>
      <c r="F32" s="97"/>
      <c r="G32" s="99"/>
      <c r="H32" s="99"/>
      <c r="I32" s="118"/>
      <c r="J32" s="110" t="str">
        <f>IF(F32="","",VLOOKUP(F32,DATOS!$A$2:$D$42,4,0))</f>
        <v/>
      </c>
      <c r="K32" s="78"/>
      <c r="L32" s="79"/>
      <c r="M32" s="111" t="str">
        <f t="shared" si="2"/>
        <v/>
      </c>
      <c r="N32" s="99"/>
      <c r="O32" s="80"/>
      <c r="P32" s="112" t="str">
        <f t="shared" si="3"/>
        <v/>
      </c>
      <c r="Q32" s="109" t="str">
        <f t="shared" si="4"/>
        <v/>
      </c>
      <c r="R32" s="113" t="str">
        <f t="shared" si="6"/>
        <v/>
      </c>
      <c r="S32" s="109" t="str">
        <f t="shared" si="7"/>
        <v/>
      </c>
      <c r="T32" s="113" t="str">
        <f t="shared" si="5"/>
        <v/>
      </c>
      <c r="U32" s="99"/>
      <c r="V32" s="98"/>
    </row>
    <row r="33" spans="1:22" s="96" customFormat="1" hidden="1" x14ac:dyDescent="0.2">
      <c r="A33" s="99"/>
      <c r="B33" s="99"/>
      <c r="C33" s="109" t="str">
        <f t="shared" si="0"/>
        <v/>
      </c>
      <c r="D33" s="109" t="str">
        <f>IF(F33="","",VLOOKUP(F33,DATOS!$A$2:$D$42,3,0))</f>
        <v/>
      </c>
      <c r="E33" s="109" t="str">
        <f t="shared" si="1"/>
        <v/>
      </c>
      <c r="F33" s="97"/>
      <c r="G33" s="99"/>
      <c r="H33" s="99"/>
      <c r="I33" s="118"/>
      <c r="J33" s="110" t="str">
        <f>IF(F33="","",VLOOKUP(F33,DATOS!$A$2:$D$42,4,0))</f>
        <v/>
      </c>
      <c r="K33" s="78"/>
      <c r="L33" s="79"/>
      <c r="M33" s="111" t="str">
        <f t="shared" si="2"/>
        <v/>
      </c>
      <c r="N33" s="99"/>
      <c r="O33" s="80"/>
      <c r="P33" s="112" t="str">
        <f t="shared" si="3"/>
        <v/>
      </c>
      <c r="Q33" s="109" t="str">
        <f t="shared" si="4"/>
        <v/>
      </c>
      <c r="R33" s="113" t="str">
        <f t="shared" si="6"/>
        <v/>
      </c>
      <c r="S33" s="109" t="str">
        <f t="shared" si="7"/>
        <v/>
      </c>
      <c r="T33" s="113" t="str">
        <f t="shared" si="5"/>
        <v/>
      </c>
      <c r="U33" s="99"/>
      <c r="V33" s="98"/>
    </row>
    <row r="34" spans="1:22" s="96" customFormat="1" hidden="1" x14ac:dyDescent="0.2">
      <c r="A34" s="99"/>
      <c r="B34" s="99"/>
      <c r="C34" s="109" t="str">
        <f t="shared" si="0"/>
        <v/>
      </c>
      <c r="D34" s="109" t="str">
        <f>IF(F34="","",VLOOKUP(F34,DATOS!$A$2:$D$42,3,0))</f>
        <v/>
      </c>
      <c r="E34" s="109" t="str">
        <f t="shared" si="1"/>
        <v/>
      </c>
      <c r="F34" s="97"/>
      <c r="G34" s="99"/>
      <c r="H34" s="99"/>
      <c r="I34" s="118"/>
      <c r="J34" s="110" t="str">
        <f>IF(F34="","",VLOOKUP(F34,DATOS!$A$2:$D$42,4,0))</f>
        <v/>
      </c>
      <c r="K34" s="78"/>
      <c r="L34" s="79"/>
      <c r="M34" s="111" t="str">
        <f t="shared" si="2"/>
        <v/>
      </c>
      <c r="N34" s="99"/>
      <c r="O34" s="80"/>
      <c r="P34" s="112" t="str">
        <f t="shared" si="3"/>
        <v/>
      </c>
      <c r="Q34" s="109" t="str">
        <f t="shared" si="4"/>
        <v/>
      </c>
      <c r="R34" s="113" t="str">
        <f t="shared" si="6"/>
        <v/>
      </c>
      <c r="S34" s="109" t="str">
        <f t="shared" si="7"/>
        <v/>
      </c>
      <c r="T34" s="113" t="str">
        <f t="shared" si="5"/>
        <v/>
      </c>
      <c r="U34" s="99"/>
      <c r="V34" s="98"/>
    </row>
    <row r="35" spans="1:22" s="96" customFormat="1" hidden="1" x14ac:dyDescent="0.2">
      <c r="A35" s="99"/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7"/>
      <c r="G35" s="99"/>
      <c r="H35" s="99"/>
      <c r="I35" s="118"/>
      <c r="J35" s="110" t="str">
        <f>IF(F35="","",VLOOKUP(F35,DATOS!$A$2:$D$42,4,0))</f>
        <v/>
      </c>
      <c r="K35" s="78"/>
      <c r="L35" s="79"/>
      <c r="M35" s="111" t="str">
        <f t="shared" si="2"/>
        <v/>
      </c>
      <c r="N35" s="99"/>
      <c r="O35" s="80"/>
      <c r="P35" s="112" t="str">
        <f t="shared" si="3"/>
        <v/>
      </c>
      <c r="Q35" s="109" t="str">
        <f t="shared" si="4"/>
        <v/>
      </c>
      <c r="R35" s="113" t="str">
        <f t="shared" si="6"/>
        <v/>
      </c>
      <c r="S35" s="109" t="str">
        <f t="shared" si="7"/>
        <v/>
      </c>
      <c r="T35" s="113" t="str">
        <f t="shared" si="5"/>
        <v/>
      </c>
      <c r="U35" s="99"/>
      <c r="V35" s="98"/>
    </row>
    <row r="36" spans="1:22" s="96" customFormat="1" hidden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9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1"/>
      <c r="P36" s="112" t="str">
        <f t="shared" si="3"/>
        <v/>
      </c>
      <c r="Q36" s="109" t="str">
        <f t="shared" si="4"/>
        <v/>
      </c>
      <c r="R36" s="113" t="str">
        <f t="shared" si="6"/>
        <v/>
      </c>
      <c r="S36" s="109" t="str">
        <f t="shared" si="7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9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1"/>
      <c r="P37" s="112" t="str">
        <f t="shared" si="3"/>
        <v/>
      </c>
      <c r="Q37" s="109" t="str">
        <f t="shared" si="4"/>
        <v/>
      </c>
      <c r="R37" s="113" t="str">
        <f t="shared" si="6"/>
        <v/>
      </c>
      <c r="S37" s="109" t="str">
        <f t="shared" si="7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9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1"/>
      <c r="P38" s="112" t="str">
        <f t="shared" si="3"/>
        <v/>
      </c>
      <c r="Q38" s="109" t="str">
        <f t="shared" si="4"/>
        <v/>
      </c>
      <c r="R38" s="113" t="str">
        <f t="shared" si="6"/>
        <v/>
      </c>
      <c r="S38" s="109" t="str">
        <f t="shared" si="7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6"/>
        <v/>
      </c>
      <c r="S39" s="109" t="str">
        <f t="shared" si="7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7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7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7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7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7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7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7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7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7"/>
        <v/>
      </c>
      <c r="T48" s="113" t="str">
        <f t="shared" si="5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7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2445.7142857142858</v>
      </c>
      <c r="L50" s="102">
        <f>AVERAGE(L10:L49)</f>
        <v>8.0952380952380949</v>
      </c>
      <c r="M50" s="103">
        <f>AVERAGE(M10:M49)</f>
        <v>19.077619047619049</v>
      </c>
      <c r="N50" s="100"/>
      <c r="O50" s="100"/>
      <c r="P50" s="104">
        <f>SUM(P10:P49)</f>
        <v>45777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3:P35"/>
  <sheetViews>
    <sheetView zoomScale="85" zoomScaleNormal="85" workbookViewId="0">
      <selection activeCell="F26" sqref="F26"/>
    </sheetView>
  </sheetViews>
  <sheetFormatPr baseColWidth="10" defaultRowHeight="15" x14ac:dyDescent="0.25"/>
  <cols>
    <col min="3" max="3" width="0" hidden="1" customWidth="1"/>
  </cols>
  <sheetData>
    <row r="3" spans="1:16" ht="15.75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21" x14ac:dyDescent="0.35">
      <c r="A4" s="50"/>
      <c r="B4" s="114" t="s">
        <v>98</v>
      </c>
      <c r="D4" s="50"/>
      <c r="E4" s="50"/>
      <c r="F4" s="50"/>
      <c r="G4" s="50"/>
      <c r="H4" s="50"/>
      <c r="I4" s="50"/>
      <c r="J4" s="114" t="s">
        <v>140</v>
      </c>
      <c r="K4" s="50"/>
      <c r="L4" s="50"/>
      <c r="M4" s="50"/>
      <c r="N4" s="50"/>
      <c r="O4" s="50"/>
      <c r="P4" s="50"/>
    </row>
    <row r="5" spans="1:16" ht="21" x14ac:dyDescent="0.35">
      <c r="A5" s="50"/>
      <c r="B5" s="114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21" x14ac:dyDescent="0.35">
      <c r="A6" s="50"/>
      <c r="B6" s="115" t="s">
        <v>137</v>
      </c>
      <c r="D6" s="50"/>
      <c r="E6" s="50"/>
      <c r="F6" s="50"/>
      <c r="G6" s="50"/>
      <c r="H6" s="50"/>
      <c r="I6" s="50"/>
      <c r="J6" s="114" t="s">
        <v>100</v>
      </c>
      <c r="K6" s="50"/>
      <c r="L6" s="50"/>
      <c r="M6" s="50"/>
      <c r="N6" s="50"/>
      <c r="O6" s="50"/>
      <c r="P6" s="50"/>
    </row>
    <row r="7" spans="1:16" ht="17.25" thickBot="1" x14ac:dyDescent="0.3">
      <c r="A7" s="50"/>
      <c r="B7" s="50"/>
      <c r="C7" s="77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6" ht="16.5" thickBot="1" x14ac:dyDescent="0.3">
      <c r="A8" s="96"/>
      <c r="B8" s="94" t="s">
        <v>69</v>
      </c>
      <c r="C8" s="138" t="s">
        <v>70</v>
      </c>
      <c r="D8" s="146" t="s">
        <v>71</v>
      </c>
      <c r="E8" s="147"/>
      <c r="F8" s="147"/>
      <c r="G8" s="147"/>
      <c r="H8" s="147"/>
      <c r="I8" s="147"/>
      <c r="J8" s="147"/>
      <c r="K8" s="148"/>
      <c r="L8" s="149" t="s">
        <v>101</v>
      </c>
      <c r="M8" s="151" t="s">
        <v>102</v>
      </c>
      <c r="N8" s="152"/>
      <c r="O8" s="152"/>
      <c r="P8" s="153"/>
    </row>
    <row r="9" spans="1:16" ht="27" thickBot="1" x14ac:dyDescent="0.3">
      <c r="A9" s="82"/>
      <c r="B9" s="108" t="s">
        <v>73</v>
      </c>
      <c r="C9" s="84" t="s">
        <v>74</v>
      </c>
      <c r="D9" s="88" t="s">
        <v>78</v>
      </c>
      <c r="E9" s="89" t="s">
        <v>103</v>
      </c>
      <c r="F9" s="84" t="s">
        <v>104</v>
      </c>
      <c r="G9" s="105" t="s">
        <v>105</v>
      </c>
      <c r="H9" s="105" t="s">
        <v>106</v>
      </c>
      <c r="I9" s="84" t="s">
        <v>84</v>
      </c>
      <c r="J9" s="84" t="s">
        <v>86</v>
      </c>
      <c r="K9" s="105" t="s">
        <v>107</v>
      </c>
      <c r="L9" s="150"/>
      <c r="M9" s="154"/>
      <c r="N9" s="155"/>
      <c r="O9" s="155"/>
      <c r="P9" s="156"/>
    </row>
    <row r="10" spans="1:16" ht="15.75" x14ac:dyDescent="0.25">
      <c r="A10" s="96"/>
      <c r="B10" s="99">
        <v>1</v>
      </c>
      <c r="C10" s="99"/>
      <c r="D10" s="97" t="s">
        <v>7</v>
      </c>
      <c r="E10" s="97">
        <v>4</v>
      </c>
      <c r="F10" s="97" t="s">
        <v>113</v>
      </c>
      <c r="G10" s="78">
        <v>2600</v>
      </c>
      <c r="H10" s="79">
        <v>8</v>
      </c>
      <c r="I10" s="111">
        <f t="shared" ref="I10:I18" si="0">IF(OR(G10="",H10=""),"",(G10*H10)/1000)</f>
        <v>20.8</v>
      </c>
      <c r="J10" s="80">
        <v>260</v>
      </c>
      <c r="K10" s="112">
        <f>+H10*J10</f>
        <v>2080</v>
      </c>
      <c r="L10" s="116"/>
      <c r="M10" s="157"/>
      <c r="N10" s="158"/>
      <c r="O10" s="158"/>
      <c r="P10" s="159"/>
    </row>
    <row r="11" spans="1:16" ht="15.75" x14ac:dyDescent="0.25">
      <c r="A11" s="96"/>
      <c r="B11" s="99">
        <v>2</v>
      </c>
      <c r="C11" s="99"/>
      <c r="D11" s="97" t="s">
        <v>7</v>
      </c>
      <c r="E11" s="97">
        <v>5</v>
      </c>
      <c r="F11" s="97" t="s">
        <v>113</v>
      </c>
      <c r="G11" s="78">
        <v>2580</v>
      </c>
      <c r="H11" s="79">
        <v>8</v>
      </c>
      <c r="I11" s="111">
        <f t="shared" si="0"/>
        <v>20.64</v>
      </c>
      <c r="J11" s="80">
        <v>28</v>
      </c>
      <c r="K11" s="112">
        <f>+H11*J11</f>
        <v>224</v>
      </c>
      <c r="L11" s="116"/>
      <c r="M11" s="143"/>
      <c r="N11" s="144"/>
      <c r="O11" s="144"/>
      <c r="P11" s="145"/>
    </row>
    <row r="12" spans="1:16" ht="15.75" x14ac:dyDescent="0.25">
      <c r="A12" s="96"/>
      <c r="B12" s="99">
        <v>3</v>
      </c>
      <c r="C12" s="99"/>
      <c r="D12" s="97" t="s">
        <v>7</v>
      </c>
      <c r="E12" s="97">
        <v>5</v>
      </c>
      <c r="F12" s="97" t="s">
        <v>113</v>
      </c>
      <c r="G12" s="78">
        <v>2580</v>
      </c>
      <c r="H12" s="79">
        <v>8</v>
      </c>
      <c r="I12" s="111">
        <f t="shared" ref="I12" si="1">IF(OR(G12="",H12=""),"",(G12*H12)/1000)</f>
        <v>20.64</v>
      </c>
      <c r="J12" s="80">
        <v>275</v>
      </c>
      <c r="K12" s="112">
        <f t="shared" ref="K12:K18" si="2">+H12*J12</f>
        <v>2200</v>
      </c>
      <c r="L12" s="116"/>
      <c r="M12" s="143"/>
      <c r="N12" s="144"/>
      <c r="O12" s="144"/>
      <c r="P12" s="145"/>
    </row>
    <row r="13" spans="1:16" ht="15.75" hidden="1" x14ac:dyDescent="0.25">
      <c r="A13" s="96"/>
      <c r="B13" s="99">
        <v>4</v>
      </c>
      <c r="C13" s="99"/>
      <c r="D13" s="97"/>
      <c r="E13" s="97"/>
      <c r="F13" s="97"/>
      <c r="G13" s="78"/>
      <c r="H13" s="79"/>
      <c r="I13" s="111" t="str">
        <f t="shared" si="0"/>
        <v/>
      </c>
      <c r="J13" s="80"/>
      <c r="K13" s="112">
        <f t="shared" si="2"/>
        <v>0</v>
      </c>
      <c r="L13" s="116"/>
      <c r="M13" s="143"/>
      <c r="N13" s="144"/>
      <c r="O13" s="144"/>
      <c r="P13" s="145"/>
    </row>
    <row r="14" spans="1:16" ht="15.75" hidden="1" x14ac:dyDescent="0.25">
      <c r="A14" s="96"/>
      <c r="B14" s="99"/>
      <c r="C14" s="99"/>
      <c r="D14" s="97"/>
      <c r="E14" s="97"/>
      <c r="F14" s="97"/>
      <c r="G14" s="78"/>
      <c r="H14" s="79"/>
      <c r="I14" s="111" t="str">
        <f t="shared" si="0"/>
        <v/>
      </c>
      <c r="J14" s="80"/>
      <c r="K14" s="112">
        <f t="shared" si="2"/>
        <v>0</v>
      </c>
      <c r="L14" s="116"/>
      <c r="M14" s="143"/>
      <c r="N14" s="144"/>
      <c r="O14" s="144"/>
      <c r="P14" s="145"/>
    </row>
    <row r="15" spans="1:16" ht="15.75" hidden="1" x14ac:dyDescent="0.25">
      <c r="A15" s="96"/>
      <c r="B15" s="99">
        <v>6</v>
      </c>
      <c r="C15" s="99"/>
      <c r="D15" s="97"/>
      <c r="E15" s="97"/>
      <c r="F15" s="97"/>
      <c r="G15" s="78"/>
      <c r="H15" s="79"/>
      <c r="I15" s="111" t="str">
        <f t="shared" si="0"/>
        <v/>
      </c>
      <c r="J15" s="80"/>
      <c r="K15" s="112">
        <f t="shared" si="2"/>
        <v>0</v>
      </c>
      <c r="L15" s="116"/>
      <c r="M15" s="143"/>
      <c r="N15" s="144"/>
      <c r="O15" s="144"/>
      <c r="P15" s="145"/>
    </row>
    <row r="16" spans="1:16" ht="15.75" hidden="1" x14ac:dyDescent="0.25">
      <c r="A16" s="96"/>
      <c r="B16" s="99">
        <v>7</v>
      </c>
      <c r="C16" s="99"/>
      <c r="D16" s="97"/>
      <c r="E16" s="97"/>
      <c r="F16" s="97"/>
      <c r="G16" s="78"/>
      <c r="H16" s="79"/>
      <c r="I16" s="111" t="str">
        <f t="shared" si="0"/>
        <v/>
      </c>
      <c r="J16" s="80"/>
      <c r="K16" s="112">
        <f t="shared" si="2"/>
        <v>0</v>
      </c>
      <c r="L16" s="116"/>
      <c r="M16" s="143"/>
      <c r="N16" s="144"/>
      <c r="O16" s="144"/>
      <c r="P16" s="145"/>
    </row>
    <row r="17" spans="1:16" ht="15.75" hidden="1" x14ac:dyDescent="0.25">
      <c r="A17" s="96"/>
      <c r="B17" s="99">
        <v>8</v>
      </c>
      <c r="C17" s="99"/>
      <c r="D17" s="97"/>
      <c r="E17" s="97"/>
      <c r="F17" s="97"/>
      <c r="G17" s="78"/>
      <c r="H17" s="79"/>
      <c r="I17" s="111" t="str">
        <f t="shared" si="0"/>
        <v/>
      </c>
      <c r="J17" s="80"/>
      <c r="K17" s="112">
        <f t="shared" si="2"/>
        <v>0</v>
      </c>
      <c r="L17" s="116"/>
      <c r="M17" s="143"/>
      <c r="N17" s="144"/>
      <c r="O17" s="144"/>
      <c r="P17" s="145"/>
    </row>
    <row r="18" spans="1:16" ht="15.75" hidden="1" x14ac:dyDescent="0.25">
      <c r="A18" s="96"/>
      <c r="B18" s="99">
        <v>9</v>
      </c>
      <c r="C18" s="99"/>
      <c r="D18" s="97"/>
      <c r="E18" s="97"/>
      <c r="F18" s="97"/>
      <c r="G18" s="78"/>
      <c r="H18" s="79"/>
      <c r="I18" s="111" t="str">
        <f t="shared" si="0"/>
        <v/>
      </c>
      <c r="J18" s="80"/>
      <c r="K18" s="112">
        <f t="shared" si="2"/>
        <v>0</v>
      </c>
      <c r="L18" s="116"/>
      <c r="M18" s="143"/>
      <c r="N18" s="144"/>
      <c r="O18" s="144"/>
      <c r="P18" s="145"/>
    </row>
    <row r="19" spans="1:16" ht="15.75" x14ac:dyDescent="0.25">
      <c r="A19" s="96"/>
      <c r="B19" s="100"/>
      <c r="C19" s="100"/>
      <c r="D19" s="100"/>
      <c r="E19" s="100"/>
      <c r="F19" s="100"/>
      <c r="G19" s="101">
        <f>AVERAGE(G10:G18)</f>
        <v>2586.6666666666665</v>
      </c>
      <c r="H19" s="102">
        <f>AVERAGE(H10:H18)</f>
        <v>8</v>
      </c>
      <c r="I19" s="103">
        <f>AVERAGE(I10:I18)</f>
        <v>20.693333333333332</v>
      </c>
      <c r="J19" s="100"/>
      <c r="K19" s="104">
        <f>SUM(K10:K18)</f>
        <v>4504</v>
      </c>
      <c r="L19" s="104"/>
      <c r="M19" s="140"/>
      <c r="N19" s="141"/>
      <c r="O19" s="141"/>
      <c r="P19" s="142"/>
    </row>
    <row r="20" spans="1:16" ht="15.75" x14ac:dyDescent="0.25">
      <c r="A20" s="96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2" spans="1:16" ht="21" x14ac:dyDescent="0.35">
      <c r="B22" s="115" t="s">
        <v>141</v>
      </c>
      <c r="D22" s="50"/>
      <c r="E22" s="50"/>
      <c r="F22" s="50"/>
      <c r="G22" s="50"/>
      <c r="H22" s="50"/>
      <c r="I22" s="50"/>
      <c r="J22" s="114" t="s">
        <v>100</v>
      </c>
      <c r="K22" s="50"/>
      <c r="L22" s="50"/>
      <c r="M22" s="50"/>
      <c r="N22" s="50"/>
      <c r="O22" s="50"/>
      <c r="P22" s="50"/>
    </row>
    <row r="23" spans="1:16" ht="17.25" thickBot="1" x14ac:dyDescent="0.3">
      <c r="B23" s="50"/>
      <c r="C23" s="77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</row>
    <row r="24" spans="1:16" ht="15.75" thickBot="1" x14ac:dyDescent="0.3">
      <c r="B24" s="94" t="s">
        <v>69</v>
      </c>
      <c r="C24" s="138" t="s">
        <v>70</v>
      </c>
      <c r="D24" s="146" t="s">
        <v>71</v>
      </c>
      <c r="E24" s="147"/>
      <c r="F24" s="147"/>
      <c r="G24" s="147"/>
      <c r="H24" s="147"/>
      <c r="I24" s="147"/>
      <c r="J24" s="147"/>
      <c r="K24" s="148"/>
      <c r="L24" s="149" t="s">
        <v>101</v>
      </c>
      <c r="M24" s="151" t="s">
        <v>102</v>
      </c>
      <c r="N24" s="152"/>
      <c r="O24" s="152"/>
      <c r="P24" s="153"/>
    </row>
    <row r="25" spans="1:16" ht="27" thickBot="1" x14ac:dyDescent="0.3">
      <c r="B25" s="108" t="s">
        <v>73</v>
      </c>
      <c r="C25" s="84" t="s">
        <v>74</v>
      </c>
      <c r="D25" s="88" t="s">
        <v>78</v>
      </c>
      <c r="E25" s="89" t="s">
        <v>103</v>
      </c>
      <c r="F25" s="84" t="s">
        <v>104</v>
      </c>
      <c r="G25" s="105" t="s">
        <v>105</v>
      </c>
      <c r="H25" s="105" t="s">
        <v>106</v>
      </c>
      <c r="I25" s="84" t="s">
        <v>84</v>
      </c>
      <c r="J25" s="84" t="s">
        <v>86</v>
      </c>
      <c r="K25" s="105" t="s">
        <v>107</v>
      </c>
      <c r="L25" s="150"/>
      <c r="M25" s="154"/>
      <c r="N25" s="155"/>
      <c r="O25" s="155"/>
      <c r="P25" s="156"/>
    </row>
    <row r="26" spans="1:16" x14ac:dyDescent="0.25">
      <c r="B26" s="99">
        <v>1</v>
      </c>
      <c r="C26" s="99"/>
      <c r="D26" s="97" t="s">
        <v>39</v>
      </c>
      <c r="E26" s="97">
        <v>14</v>
      </c>
      <c r="F26" s="97" t="s">
        <v>113</v>
      </c>
      <c r="G26" s="78">
        <v>2450</v>
      </c>
      <c r="H26" s="79">
        <v>8</v>
      </c>
      <c r="I26" s="111">
        <f t="shared" ref="I26:I34" si="3">IF(OR(G26="",H26=""),"",(G26*H26)/1000)</f>
        <v>19.600000000000001</v>
      </c>
      <c r="J26" s="80">
        <v>288</v>
      </c>
      <c r="K26" s="112">
        <f>+H26*J26</f>
        <v>2304</v>
      </c>
      <c r="L26" s="116"/>
      <c r="M26" s="157"/>
      <c r="N26" s="158"/>
      <c r="O26" s="158"/>
      <c r="P26" s="159"/>
    </row>
    <row r="27" spans="1:16" hidden="1" x14ac:dyDescent="0.25">
      <c r="B27" s="99">
        <v>2</v>
      </c>
      <c r="C27" s="99"/>
      <c r="D27" s="97"/>
      <c r="E27" s="97"/>
      <c r="F27" s="97"/>
      <c r="G27" s="78"/>
      <c r="H27" s="79"/>
      <c r="I27" s="111" t="str">
        <f t="shared" si="3"/>
        <v/>
      </c>
      <c r="J27" s="80"/>
      <c r="K27" s="112">
        <f>+H27*J27</f>
        <v>0</v>
      </c>
      <c r="L27" s="116"/>
      <c r="M27" s="143"/>
      <c r="N27" s="144"/>
      <c r="O27" s="144"/>
      <c r="P27" s="145"/>
    </row>
    <row r="28" spans="1:16" hidden="1" x14ac:dyDescent="0.25">
      <c r="B28" s="99">
        <v>3</v>
      </c>
      <c r="C28" s="99"/>
      <c r="D28" s="97"/>
      <c r="E28" s="97"/>
      <c r="F28" s="97"/>
      <c r="G28" s="78"/>
      <c r="H28" s="79"/>
      <c r="I28" s="111" t="str">
        <f t="shared" si="3"/>
        <v/>
      </c>
      <c r="J28" s="80"/>
      <c r="K28" s="112">
        <f t="shared" ref="K28:K34" si="4">+H28*J28</f>
        <v>0</v>
      </c>
      <c r="L28" s="116"/>
      <c r="M28" s="143"/>
      <c r="N28" s="144"/>
      <c r="O28" s="144"/>
      <c r="P28" s="145"/>
    </row>
    <row r="29" spans="1:16" hidden="1" x14ac:dyDescent="0.25">
      <c r="B29" s="99">
        <v>4</v>
      </c>
      <c r="C29" s="99"/>
      <c r="D29" s="97"/>
      <c r="E29" s="97"/>
      <c r="F29" s="97"/>
      <c r="G29" s="78"/>
      <c r="H29" s="79"/>
      <c r="I29" s="111" t="str">
        <f t="shared" si="3"/>
        <v/>
      </c>
      <c r="J29" s="80"/>
      <c r="K29" s="112">
        <f t="shared" si="4"/>
        <v>0</v>
      </c>
      <c r="L29" s="116"/>
      <c r="M29" s="143"/>
      <c r="N29" s="144"/>
      <c r="O29" s="144"/>
      <c r="P29" s="145"/>
    </row>
    <row r="30" spans="1:16" hidden="1" x14ac:dyDescent="0.25">
      <c r="B30" s="99"/>
      <c r="C30" s="99"/>
      <c r="D30" s="97"/>
      <c r="E30" s="97"/>
      <c r="F30" s="97"/>
      <c r="G30" s="78"/>
      <c r="H30" s="79"/>
      <c r="I30" s="111" t="str">
        <f t="shared" si="3"/>
        <v/>
      </c>
      <c r="J30" s="80"/>
      <c r="K30" s="112">
        <f t="shared" si="4"/>
        <v>0</v>
      </c>
      <c r="L30" s="116"/>
      <c r="M30" s="143"/>
      <c r="N30" s="144"/>
      <c r="O30" s="144"/>
      <c r="P30" s="145"/>
    </row>
    <row r="31" spans="1:16" hidden="1" x14ac:dyDescent="0.25">
      <c r="B31" s="99">
        <v>6</v>
      </c>
      <c r="C31" s="99"/>
      <c r="D31" s="97"/>
      <c r="E31" s="97"/>
      <c r="F31" s="97"/>
      <c r="G31" s="78"/>
      <c r="H31" s="79"/>
      <c r="I31" s="111" t="str">
        <f t="shared" si="3"/>
        <v/>
      </c>
      <c r="J31" s="80"/>
      <c r="K31" s="112">
        <f t="shared" si="4"/>
        <v>0</v>
      </c>
      <c r="L31" s="116"/>
      <c r="M31" s="143"/>
      <c r="N31" s="144"/>
      <c r="O31" s="144"/>
      <c r="P31" s="145"/>
    </row>
    <row r="32" spans="1:16" hidden="1" x14ac:dyDescent="0.25">
      <c r="B32" s="99">
        <v>7</v>
      </c>
      <c r="C32" s="99"/>
      <c r="D32" s="97"/>
      <c r="E32" s="97"/>
      <c r="F32" s="97"/>
      <c r="G32" s="78"/>
      <c r="H32" s="79"/>
      <c r="I32" s="111" t="str">
        <f t="shared" si="3"/>
        <v/>
      </c>
      <c r="J32" s="80"/>
      <c r="K32" s="112">
        <f t="shared" si="4"/>
        <v>0</v>
      </c>
      <c r="L32" s="116"/>
      <c r="M32" s="143"/>
      <c r="N32" s="144"/>
      <c r="O32" s="144"/>
      <c r="P32" s="145"/>
    </row>
    <row r="33" spans="2:16" hidden="1" x14ac:dyDescent="0.25">
      <c r="B33" s="99">
        <v>8</v>
      </c>
      <c r="C33" s="99"/>
      <c r="D33" s="97"/>
      <c r="E33" s="97"/>
      <c r="F33" s="97"/>
      <c r="G33" s="78"/>
      <c r="H33" s="79"/>
      <c r="I33" s="111" t="str">
        <f t="shared" si="3"/>
        <v/>
      </c>
      <c r="J33" s="80"/>
      <c r="K33" s="112">
        <f t="shared" si="4"/>
        <v>0</v>
      </c>
      <c r="L33" s="116"/>
      <c r="M33" s="143"/>
      <c r="N33" s="144"/>
      <c r="O33" s="144"/>
      <c r="P33" s="145"/>
    </row>
    <row r="34" spans="2:16" hidden="1" x14ac:dyDescent="0.25">
      <c r="B34" s="99">
        <v>9</v>
      </c>
      <c r="C34" s="99"/>
      <c r="D34" s="97"/>
      <c r="E34" s="97"/>
      <c r="F34" s="97"/>
      <c r="G34" s="78"/>
      <c r="H34" s="79"/>
      <c r="I34" s="111" t="str">
        <f t="shared" si="3"/>
        <v/>
      </c>
      <c r="J34" s="80"/>
      <c r="K34" s="112">
        <f t="shared" si="4"/>
        <v>0</v>
      </c>
      <c r="L34" s="116"/>
      <c r="M34" s="143"/>
      <c r="N34" s="144"/>
      <c r="O34" s="144"/>
      <c r="P34" s="145"/>
    </row>
    <row r="35" spans="2:16" ht="15.75" x14ac:dyDescent="0.25">
      <c r="B35" s="100"/>
      <c r="C35" s="100"/>
      <c r="D35" s="100"/>
      <c r="E35" s="100"/>
      <c r="F35" s="100"/>
      <c r="G35" s="101">
        <f>AVERAGE(G26:G34)</f>
        <v>2450</v>
      </c>
      <c r="H35" s="102">
        <f>AVERAGE(H26:H34)</f>
        <v>8</v>
      </c>
      <c r="I35" s="103">
        <f>AVERAGE(I26:I34)</f>
        <v>19.600000000000001</v>
      </c>
      <c r="J35" s="100"/>
      <c r="K35" s="104">
        <f>SUM(K26:K34)</f>
        <v>2304</v>
      </c>
      <c r="L35" s="104"/>
      <c r="M35" s="140"/>
      <c r="N35" s="141"/>
      <c r="O35" s="141"/>
      <c r="P35" s="142"/>
    </row>
  </sheetData>
  <mergeCells count="26">
    <mergeCell ref="M12:P12"/>
    <mergeCell ref="D8:K8"/>
    <mergeCell ref="L8:L9"/>
    <mergeCell ref="M8:P9"/>
    <mergeCell ref="M10:P10"/>
    <mergeCell ref="M11:P11"/>
    <mergeCell ref="M27:P27"/>
    <mergeCell ref="M13:P13"/>
    <mergeCell ref="M14:P14"/>
    <mergeCell ref="M15:P15"/>
    <mergeCell ref="M16:P16"/>
    <mergeCell ref="M17:P17"/>
    <mergeCell ref="M18:P18"/>
    <mergeCell ref="M19:P19"/>
    <mergeCell ref="D24:K24"/>
    <mergeCell ref="L24:L25"/>
    <mergeCell ref="M24:P25"/>
    <mergeCell ref="M26:P26"/>
    <mergeCell ref="M34:P34"/>
    <mergeCell ref="M35:P35"/>
    <mergeCell ref="M28:P28"/>
    <mergeCell ref="M29:P29"/>
    <mergeCell ref="M30:P30"/>
    <mergeCell ref="M31:P31"/>
    <mergeCell ref="M32:P32"/>
    <mergeCell ref="M33:P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B53"/>
  <sheetViews>
    <sheetView zoomScale="85" workbookViewId="0">
      <selection activeCell="F14" sqref="F14:F15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110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/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95"/>
    </row>
    <row r="9" spans="1:28" s="82" customFormat="1" ht="39.75" thickBot="1" x14ac:dyDescent="0.3">
      <c r="A9" s="83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83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/>
      <c r="B10" s="97"/>
      <c r="C10" s="109" t="str">
        <f t="shared" ref="C10:C49" si="0">IF(OR(D10="",E10=""),"",E10-D10+1)</f>
        <v/>
      </c>
      <c r="D10" s="109" t="str">
        <f>IF(F10="","",VLOOKUP(F10,DATOS!$A$2:$D$42,3,0))</f>
        <v/>
      </c>
      <c r="E10" s="109" t="str">
        <f t="shared" ref="E10:E49" si="1">IF(OR(J10="",Q10=""),"",Q10-J10+1)</f>
        <v/>
      </c>
      <c r="F10" s="97"/>
      <c r="G10" s="97"/>
      <c r="H10" s="97"/>
      <c r="I10" s="118"/>
      <c r="J10" s="110" t="str">
        <f>IF(F10="","",VLOOKUP(F10,DATOS!$A$2:$D$42,4,0))</f>
        <v/>
      </c>
      <c r="K10" s="78"/>
      <c r="L10" s="79"/>
      <c r="M10" s="111" t="str">
        <f t="shared" ref="M10:M49" si="2">IF(OR(K10="",L10=""),"",(K10*L10)/1000)</f>
        <v/>
      </c>
      <c r="N10" s="97"/>
      <c r="O10" s="80"/>
      <c r="P10" s="112" t="str">
        <f t="shared" ref="P10:P49" si="3">IF(OR(L10=0,O10=0),"",L10*O10)</f>
        <v/>
      </c>
      <c r="Q10" s="109" t="str">
        <f t="shared" ref="Q10:Q49" si="4">IF(R10="","",R10-0.024305+1)</f>
        <v/>
      </c>
      <c r="R10" s="109" t="str">
        <f>IF(C4="","",$C$4)</f>
        <v/>
      </c>
      <c r="S10" s="109" t="str">
        <f t="shared" ref="S10:S49" si="5">IF(OR($C$5="",P10=""),"",(P10/$C$5)/24)</f>
        <v/>
      </c>
      <c r="T10" s="109" t="str">
        <f t="shared" ref="T10:T49" si="6">IF(OR(R10="",S10=""),"",R10+S10)</f>
        <v/>
      </c>
      <c r="U10" s="97"/>
      <c r="V10" s="98"/>
    </row>
    <row r="11" spans="1:28" s="96" customFormat="1" x14ac:dyDescent="0.2">
      <c r="A11" s="99"/>
      <c r="B11" s="99"/>
      <c r="C11" s="109" t="str">
        <f t="shared" si="0"/>
        <v/>
      </c>
      <c r="D11" s="109" t="str">
        <f>IF(F11="","",VLOOKUP(F11,DATOS!$A$2:$D$42,3,0))</f>
        <v/>
      </c>
      <c r="E11" s="109" t="str">
        <f t="shared" si="1"/>
        <v/>
      </c>
      <c r="F11" s="97"/>
      <c r="G11" s="97"/>
      <c r="H11" s="97"/>
      <c r="I11" s="118"/>
      <c r="J11" s="110" t="str">
        <f>IF(F11="","",VLOOKUP(F11,DATOS!$A$2:$D$42,4,0))</f>
        <v/>
      </c>
      <c r="K11" s="78"/>
      <c r="L11" s="79"/>
      <c r="M11" s="111" t="str">
        <f t="shared" ref="M11:M12" si="7">IF(OR(K11="",L11=""),"",(K11*L11)/1000)</f>
        <v/>
      </c>
      <c r="N11" s="97"/>
      <c r="O11" s="80"/>
      <c r="P11" s="112" t="str">
        <f t="shared" si="3"/>
        <v/>
      </c>
      <c r="Q11" s="109" t="str">
        <f t="shared" si="4"/>
        <v/>
      </c>
      <c r="R11" s="113" t="str">
        <f t="shared" ref="R11:R49" si="8">IF(T10="","",T10)</f>
        <v/>
      </c>
      <c r="S11" s="109" t="str">
        <f t="shared" si="5"/>
        <v/>
      </c>
      <c r="T11" s="113" t="str">
        <f t="shared" si="6"/>
        <v/>
      </c>
      <c r="U11" s="99"/>
      <c r="V11" s="98"/>
    </row>
    <row r="12" spans="1:28" s="96" customFormat="1" x14ac:dyDescent="0.2">
      <c r="A12" s="99"/>
      <c r="B12" s="99"/>
      <c r="C12" s="109" t="str">
        <f t="shared" si="0"/>
        <v/>
      </c>
      <c r="D12" s="109" t="str">
        <f>IF(F12="","",VLOOKUP(F12,DATOS!$A$2:$D$42,3,0))</f>
        <v/>
      </c>
      <c r="E12" s="109" t="str">
        <f t="shared" si="1"/>
        <v/>
      </c>
      <c r="F12" s="97"/>
      <c r="G12" s="97"/>
      <c r="H12" s="97"/>
      <c r="I12" s="118"/>
      <c r="J12" s="110" t="str">
        <f>IF(F12="","",VLOOKUP(F12,DATOS!$A$2:$D$42,4,0))</f>
        <v/>
      </c>
      <c r="K12" s="78"/>
      <c r="L12" s="79"/>
      <c r="M12" s="111" t="str">
        <f t="shared" si="7"/>
        <v/>
      </c>
      <c r="N12" s="97"/>
      <c r="O12" s="80"/>
      <c r="P12" s="112" t="str">
        <f t="shared" si="3"/>
        <v/>
      </c>
      <c r="Q12" s="109" t="str">
        <f t="shared" si="4"/>
        <v/>
      </c>
      <c r="R12" s="113" t="str">
        <f t="shared" si="8"/>
        <v/>
      </c>
      <c r="S12" s="109" t="str">
        <f t="shared" si="5"/>
        <v/>
      </c>
      <c r="T12" s="113" t="str">
        <f t="shared" si="6"/>
        <v/>
      </c>
      <c r="U12" s="99"/>
      <c r="V12" s="98"/>
    </row>
    <row r="13" spans="1:28" s="96" customFormat="1" x14ac:dyDescent="0.2">
      <c r="A13" s="99"/>
      <c r="B13" s="99"/>
      <c r="C13" s="109" t="str">
        <f t="shared" si="0"/>
        <v/>
      </c>
      <c r="D13" s="109" t="str">
        <f>IF(F13="","",VLOOKUP(F13,DATOS!$A$2:$D$42,3,0))</f>
        <v/>
      </c>
      <c r="E13" s="109" t="str">
        <f t="shared" si="1"/>
        <v/>
      </c>
      <c r="F13" s="97"/>
      <c r="G13" s="97"/>
      <c r="H13" s="97"/>
      <c r="I13" s="118"/>
      <c r="J13" s="110" t="str">
        <f>IF(F13="","",VLOOKUP(F13,DATOS!$A$2:$D$42,4,0))</f>
        <v/>
      </c>
      <c r="K13" s="78"/>
      <c r="L13" s="79"/>
      <c r="M13" s="111" t="str">
        <f t="shared" ref="M13:M15" si="9">IF(OR(K13="",L13=""),"",(K13*L13)/1000)</f>
        <v/>
      </c>
      <c r="N13" s="97"/>
      <c r="O13" s="80"/>
      <c r="P13" s="112" t="str">
        <f t="shared" si="3"/>
        <v/>
      </c>
      <c r="Q13" s="109" t="str">
        <f t="shared" si="4"/>
        <v/>
      </c>
      <c r="R13" s="113" t="str">
        <f t="shared" si="8"/>
        <v/>
      </c>
      <c r="S13" s="109" t="str">
        <f t="shared" si="5"/>
        <v/>
      </c>
      <c r="T13" s="113" t="str">
        <f t="shared" si="6"/>
        <v/>
      </c>
      <c r="U13" s="99"/>
      <c r="V13" s="98"/>
    </row>
    <row r="14" spans="1:28" s="96" customFormat="1" x14ac:dyDescent="0.2">
      <c r="A14" s="99"/>
      <c r="B14" s="99"/>
      <c r="C14" s="109" t="str">
        <f t="shared" si="0"/>
        <v/>
      </c>
      <c r="D14" s="109" t="str">
        <f>IF(F14="","",VLOOKUP(F14,DATOS!$A$2:$D$42,3,0))</f>
        <v/>
      </c>
      <c r="E14" s="109" t="str">
        <f t="shared" si="1"/>
        <v/>
      </c>
      <c r="F14" s="97"/>
      <c r="G14" s="97"/>
      <c r="H14" s="97"/>
      <c r="I14" s="118"/>
      <c r="J14" s="110" t="str">
        <f>IF(F14="","",VLOOKUP(F14,DATOS!$A$2:$D$42,4,0))</f>
        <v/>
      </c>
      <c r="K14" s="78"/>
      <c r="L14" s="79"/>
      <c r="M14" s="111" t="str">
        <f t="shared" si="9"/>
        <v/>
      </c>
      <c r="N14" s="97"/>
      <c r="O14" s="80"/>
      <c r="P14" s="112" t="str">
        <f t="shared" si="3"/>
        <v/>
      </c>
      <c r="Q14" s="109" t="str">
        <f t="shared" si="4"/>
        <v/>
      </c>
      <c r="R14" s="113" t="str">
        <f t="shared" si="8"/>
        <v/>
      </c>
      <c r="S14" s="109" t="str">
        <f t="shared" si="5"/>
        <v/>
      </c>
      <c r="T14" s="113" t="str">
        <f t="shared" si="6"/>
        <v/>
      </c>
      <c r="U14" s="99"/>
      <c r="V14" s="98"/>
    </row>
    <row r="15" spans="1:28" s="96" customFormat="1" x14ac:dyDescent="0.2">
      <c r="A15" s="99"/>
      <c r="B15" s="99"/>
      <c r="C15" s="109" t="str">
        <f t="shared" si="0"/>
        <v/>
      </c>
      <c r="D15" s="109" t="str">
        <f>IF(F15="","",VLOOKUP(F15,DATOS!$A$2:$D$42,3,0))</f>
        <v/>
      </c>
      <c r="E15" s="109" t="str">
        <f t="shared" si="1"/>
        <v/>
      </c>
      <c r="F15" s="97"/>
      <c r="G15" s="97"/>
      <c r="H15" s="97"/>
      <c r="I15" s="118"/>
      <c r="J15" s="110" t="str">
        <f>IF(F15="","",VLOOKUP(F15,DATOS!$A$2:$D$42,4,0))</f>
        <v/>
      </c>
      <c r="K15" s="78"/>
      <c r="L15" s="79"/>
      <c r="M15" s="111" t="str">
        <f t="shared" si="9"/>
        <v/>
      </c>
      <c r="N15" s="97"/>
      <c r="O15" s="80"/>
      <c r="P15" s="112" t="str">
        <f t="shared" si="3"/>
        <v/>
      </c>
      <c r="Q15" s="109" t="str">
        <f t="shared" si="4"/>
        <v/>
      </c>
      <c r="R15" s="113" t="str">
        <f t="shared" si="8"/>
        <v/>
      </c>
      <c r="S15" s="109" t="str">
        <f t="shared" si="5"/>
        <v/>
      </c>
      <c r="T15" s="113" t="str">
        <f t="shared" si="6"/>
        <v/>
      </c>
      <c r="U15" s="99"/>
      <c r="V15" s="98"/>
    </row>
    <row r="16" spans="1:28" s="96" customFormat="1" x14ac:dyDescent="0.2">
      <c r="A16" s="99"/>
      <c r="B16" s="99"/>
      <c r="C16" s="109" t="str">
        <f t="shared" si="0"/>
        <v/>
      </c>
      <c r="D16" s="109" t="str">
        <f>IF(F16="","",VLOOKUP(F16,DATOS!$A$2:$D$42,3,0))</f>
        <v/>
      </c>
      <c r="E16" s="109" t="str">
        <f t="shared" si="1"/>
        <v/>
      </c>
      <c r="F16" s="97"/>
      <c r="G16" s="99"/>
      <c r="H16" s="99"/>
      <c r="I16" s="118"/>
      <c r="J16" s="110" t="str">
        <f>IF(F16="","",VLOOKUP(F16,DATOS!$A$2:$D$42,4,0))</f>
        <v/>
      </c>
      <c r="K16" s="78"/>
      <c r="L16" s="79"/>
      <c r="M16" s="111" t="str">
        <f t="shared" si="2"/>
        <v/>
      </c>
      <c r="N16" s="99"/>
      <c r="O16" s="80"/>
      <c r="P16" s="112" t="str">
        <f t="shared" si="3"/>
        <v/>
      </c>
      <c r="Q16" s="109" t="str">
        <f t="shared" si="4"/>
        <v/>
      </c>
      <c r="R16" s="113" t="str">
        <f t="shared" si="8"/>
        <v/>
      </c>
      <c r="S16" s="109" t="str">
        <f t="shared" si="5"/>
        <v/>
      </c>
      <c r="T16" s="113" t="str">
        <f t="shared" si="6"/>
        <v/>
      </c>
      <c r="U16" s="99"/>
      <c r="V16" s="98"/>
    </row>
    <row r="17" spans="1:22" s="96" customFormat="1" x14ac:dyDescent="0.2">
      <c r="A17" s="99"/>
      <c r="B17" s="99"/>
      <c r="C17" s="109" t="str">
        <f t="shared" si="0"/>
        <v/>
      </c>
      <c r="D17" s="109" t="str">
        <f>IF(F17="","",VLOOKUP(F17,DATOS!$A$2:$D$42,3,0))</f>
        <v/>
      </c>
      <c r="E17" s="109" t="str">
        <f t="shared" si="1"/>
        <v/>
      </c>
      <c r="F17" s="97"/>
      <c r="G17" s="99"/>
      <c r="H17" s="99"/>
      <c r="I17" s="118"/>
      <c r="J17" s="110" t="str">
        <f>IF(F17="","",VLOOKUP(F17,DATOS!$A$2:$D$42,4,0))</f>
        <v/>
      </c>
      <c r="K17" s="78"/>
      <c r="L17" s="79"/>
      <c r="M17" s="111" t="str">
        <f t="shared" ref="M17:M22" si="10">IF(OR(K17="",L17=""),"",(K17*L17)/1000)</f>
        <v/>
      </c>
      <c r="N17" s="99"/>
      <c r="O17" s="80"/>
      <c r="P17" s="112" t="str">
        <f t="shared" si="3"/>
        <v/>
      </c>
      <c r="Q17" s="109" t="str">
        <f t="shared" si="4"/>
        <v/>
      </c>
      <c r="R17" s="113" t="str">
        <f t="shared" si="8"/>
        <v/>
      </c>
      <c r="S17" s="109" t="str">
        <f t="shared" si="5"/>
        <v/>
      </c>
      <c r="T17" s="113" t="str">
        <f t="shared" si="6"/>
        <v/>
      </c>
      <c r="U17" s="99"/>
      <c r="V17" s="98"/>
    </row>
    <row r="18" spans="1:22" s="96" customFormat="1" x14ac:dyDescent="0.2">
      <c r="A18" s="99"/>
      <c r="B18" s="99"/>
      <c r="C18" s="109" t="str">
        <f t="shared" si="0"/>
        <v/>
      </c>
      <c r="D18" s="109" t="str">
        <f>IF(F18="","",VLOOKUP(F18,DATOS!$A$2:$D$42,3,0))</f>
        <v/>
      </c>
      <c r="E18" s="109" t="str">
        <f t="shared" si="1"/>
        <v/>
      </c>
      <c r="F18" s="97"/>
      <c r="G18" s="99"/>
      <c r="H18" s="99"/>
      <c r="I18" s="118"/>
      <c r="J18" s="110" t="str">
        <f>IF(F18="","",VLOOKUP(F18,DATOS!$A$2:$D$42,4,0))</f>
        <v/>
      </c>
      <c r="K18" s="78"/>
      <c r="L18" s="79"/>
      <c r="M18" s="111" t="str">
        <f t="shared" si="10"/>
        <v/>
      </c>
      <c r="N18" s="99"/>
      <c r="O18" s="80"/>
      <c r="P18" s="112" t="str">
        <f t="shared" si="3"/>
        <v/>
      </c>
      <c r="Q18" s="109" t="str">
        <f t="shared" si="4"/>
        <v/>
      </c>
      <c r="R18" s="113" t="str">
        <f t="shared" si="8"/>
        <v/>
      </c>
      <c r="S18" s="109" t="str">
        <f t="shared" si="5"/>
        <v/>
      </c>
      <c r="T18" s="113" t="str">
        <f t="shared" si="6"/>
        <v/>
      </c>
      <c r="U18" s="99"/>
      <c r="V18" s="98"/>
    </row>
    <row r="19" spans="1:22" s="96" customFormat="1" x14ac:dyDescent="0.2">
      <c r="A19" s="99"/>
      <c r="B19" s="99"/>
      <c r="C19" s="109" t="str">
        <f t="shared" si="0"/>
        <v/>
      </c>
      <c r="D19" s="109" t="str">
        <f>IF(F19="","",VLOOKUP(F19,DATOS!$A$2:$D$42,3,0))</f>
        <v/>
      </c>
      <c r="E19" s="109" t="str">
        <f t="shared" si="1"/>
        <v/>
      </c>
      <c r="F19" s="97"/>
      <c r="G19" s="99"/>
      <c r="H19" s="99"/>
      <c r="I19" s="118"/>
      <c r="J19" s="110" t="str">
        <f>IF(F19="","",VLOOKUP(F19,DATOS!$A$2:$D$42,4,0))</f>
        <v/>
      </c>
      <c r="K19" s="78"/>
      <c r="L19" s="79"/>
      <c r="M19" s="111" t="str">
        <f t="shared" si="10"/>
        <v/>
      </c>
      <c r="N19" s="99"/>
      <c r="O19" s="80"/>
      <c r="P19" s="112" t="str">
        <f t="shared" si="3"/>
        <v/>
      </c>
      <c r="Q19" s="109" t="str">
        <f t="shared" si="4"/>
        <v/>
      </c>
      <c r="R19" s="113" t="str">
        <f t="shared" si="8"/>
        <v/>
      </c>
      <c r="S19" s="109" t="str">
        <f t="shared" si="5"/>
        <v/>
      </c>
      <c r="T19" s="113" t="str">
        <f t="shared" si="6"/>
        <v/>
      </c>
      <c r="U19" s="99"/>
      <c r="V19" s="98"/>
    </row>
    <row r="20" spans="1:22" s="96" customFormat="1" x14ac:dyDescent="0.2">
      <c r="A20" s="99"/>
      <c r="B20" s="99"/>
      <c r="C20" s="109" t="str">
        <f t="shared" si="0"/>
        <v/>
      </c>
      <c r="D20" s="109" t="str">
        <f>IF(F20="","",VLOOKUP(F20,DATOS!$A$2:$D$42,3,0))</f>
        <v/>
      </c>
      <c r="E20" s="109" t="str">
        <f t="shared" si="1"/>
        <v/>
      </c>
      <c r="F20" s="97"/>
      <c r="G20" s="99"/>
      <c r="H20" s="99"/>
      <c r="I20" s="118"/>
      <c r="J20" s="110" t="str">
        <f>IF(F20="","",VLOOKUP(F20,DATOS!$A$2:$D$42,4,0))</f>
        <v/>
      </c>
      <c r="K20" s="78"/>
      <c r="L20" s="79"/>
      <c r="M20" s="111" t="str">
        <f t="shared" si="10"/>
        <v/>
      </c>
      <c r="N20" s="99"/>
      <c r="O20" s="80"/>
      <c r="P20" s="112" t="str">
        <f t="shared" si="3"/>
        <v/>
      </c>
      <c r="Q20" s="109" t="str">
        <f t="shared" si="4"/>
        <v/>
      </c>
      <c r="R20" s="113" t="str">
        <f t="shared" si="8"/>
        <v/>
      </c>
      <c r="S20" s="109" t="str">
        <f t="shared" si="5"/>
        <v/>
      </c>
      <c r="T20" s="113" t="str">
        <f t="shared" si="6"/>
        <v/>
      </c>
      <c r="U20" s="99"/>
      <c r="V20" s="98"/>
    </row>
    <row r="21" spans="1:22" s="96" customFormat="1" x14ac:dyDescent="0.2">
      <c r="A21" s="99"/>
      <c r="B21" s="99"/>
      <c r="C21" s="109" t="str">
        <f t="shared" si="0"/>
        <v/>
      </c>
      <c r="D21" s="109" t="str">
        <f>IF(F21="","",VLOOKUP(F21,DATOS!$A$2:$D$42,3,0))</f>
        <v/>
      </c>
      <c r="E21" s="109" t="str">
        <f t="shared" si="1"/>
        <v/>
      </c>
      <c r="F21" s="97"/>
      <c r="G21" s="99"/>
      <c r="H21" s="99"/>
      <c r="I21" s="118"/>
      <c r="J21" s="110" t="str">
        <f>IF(F21="","",VLOOKUP(F21,DATOS!$A$2:$D$42,4,0))</f>
        <v/>
      </c>
      <c r="K21" s="78"/>
      <c r="L21" s="79"/>
      <c r="M21" s="111" t="str">
        <f t="shared" si="10"/>
        <v/>
      </c>
      <c r="N21" s="99"/>
      <c r="O21" s="80"/>
      <c r="P21" s="112" t="str">
        <f t="shared" si="3"/>
        <v/>
      </c>
      <c r="Q21" s="109" t="str">
        <f t="shared" si="4"/>
        <v/>
      </c>
      <c r="R21" s="113" t="str">
        <f t="shared" si="8"/>
        <v/>
      </c>
      <c r="S21" s="109" t="str">
        <f t="shared" si="5"/>
        <v/>
      </c>
      <c r="T21" s="113" t="str">
        <f t="shared" si="6"/>
        <v/>
      </c>
      <c r="U21" s="99"/>
      <c r="V21" s="98"/>
    </row>
    <row r="22" spans="1:22" s="96" customFormat="1" x14ac:dyDescent="0.2">
      <c r="A22" s="99"/>
      <c r="B22" s="99"/>
      <c r="C22" s="109" t="str">
        <f t="shared" si="0"/>
        <v/>
      </c>
      <c r="D22" s="109" t="str">
        <f>IF(F22="","",VLOOKUP(F22,DATOS!$A$2:$D$42,3,0))</f>
        <v/>
      </c>
      <c r="E22" s="109" t="str">
        <f t="shared" si="1"/>
        <v/>
      </c>
      <c r="F22" s="97"/>
      <c r="G22" s="99"/>
      <c r="H22" s="99"/>
      <c r="I22" s="118"/>
      <c r="J22" s="110" t="str">
        <f>IF(F22="","",VLOOKUP(F22,DATOS!$A$2:$D$42,4,0))</f>
        <v/>
      </c>
      <c r="K22" s="78"/>
      <c r="L22" s="79"/>
      <c r="M22" s="111" t="str">
        <f t="shared" si="10"/>
        <v/>
      </c>
      <c r="N22" s="99"/>
      <c r="O22" s="80"/>
      <c r="P22" s="112" t="str">
        <f t="shared" si="3"/>
        <v/>
      </c>
      <c r="Q22" s="109" t="str">
        <f t="shared" si="4"/>
        <v/>
      </c>
      <c r="R22" s="113" t="str">
        <f t="shared" si="8"/>
        <v/>
      </c>
      <c r="S22" s="109" t="str">
        <f t="shared" si="5"/>
        <v/>
      </c>
      <c r="T22" s="113" t="str">
        <f t="shared" si="6"/>
        <v/>
      </c>
      <c r="U22" s="99"/>
      <c r="V22" s="98"/>
    </row>
    <row r="23" spans="1:22" s="96" customFormat="1" x14ac:dyDescent="0.2">
      <c r="A23" s="99"/>
      <c r="B23" s="99"/>
      <c r="C23" s="109" t="str">
        <f t="shared" si="0"/>
        <v/>
      </c>
      <c r="D23" s="109" t="str">
        <f>IF(F23="","",VLOOKUP(F23,DATOS!$A$2:$D$42,3,0))</f>
        <v/>
      </c>
      <c r="E23" s="109" t="str">
        <f t="shared" si="1"/>
        <v/>
      </c>
      <c r="F23" s="97"/>
      <c r="G23" s="99"/>
      <c r="H23" s="99"/>
      <c r="I23" s="118"/>
      <c r="J23" s="110" t="str">
        <f>IF(F23="","",VLOOKUP(F23,DATOS!$A$2:$D$42,4,0))</f>
        <v/>
      </c>
      <c r="K23" s="78"/>
      <c r="L23" s="79"/>
      <c r="M23" s="111" t="str">
        <f t="shared" ref="M23:M31" si="11">IF(OR(K23="",L23=""),"",(K23*L23)/1000)</f>
        <v/>
      </c>
      <c r="N23" s="99"/>
      <c r="O23" s="80"/>
      <c r="P23" s="112" t="str">
        <f t="shared" si="3"/>
        <v/>
      </c>
      <c r="Q23" s="109" t="str">
        <f t="shared" si="4"/>
        <v/>
      </c>
      <c r="R23" s="113" t="str">
        <f t="shared" si="8"/>
        <v/>
      </c>
      <c r="S23" s="109" t="str">
        <f t="shared" si="5"/>
        <v/>
      </c>
      <c r="T23" s="113" t="str">
        <f t="shared" si="6"/>
        <v/>
      </c>
      <c r="U23" s="99"/>
      <c r="V23" s="98"/>
    </row>
    <row r="24" spans="1:22" s="96" customFormat="1" x14ac:dyDescent="0.2">
      <c r="A24" s="99"/>
      <c r="B24" s="99"/>
      <c r="C24" s="109" t="str">
        <f t="shared" si="0"/>
        <v/>
      </c>
      <c r="D24" s="109" t="str">
        <f>IF(F24="","",VLOOKUP(F24,DATOS!$A$2:$D$42,3,0))</f>
        <v/>
      </c>
      <c r="E24" s="109" t="str">
        <f t="shared" si="1"/>
        <v/>
      </c>
      <c r="F24" s="97"/>
      <c r="G24" s="99"/>
      <c r="H24" s="99"/>
      <c r="I24" s="118"/>
      <c r="J24" s="110" t="str">
        <f>IF(F24="","",VLOOKUP(F24,DATOS!$A$2:$D$42,4,0))</f>
        <v/>
      </c>
      <c r="K24" s="78"/>
      <c r="L24" s="79"/>
      <c r="M24" s="111" t="str">
        <f t="shared" si="11"/>
        <v/>
      </c>
      <c r="N24" s="99"/>
      <c r="O24" s="80"/>
      <c r="P24" s="112" t="str">
        <f t="shared" si="3"/>
        <v/>
      </c>
      <c r="Q24" s="109" t="str">
        <f t="shared" si="4"/>
        <v/>
      </c>
      <c r="R24" s="113" t="str">
        <f t="shared" si="8"/>
        <v/>
      </c>
      <c r="S24" s="109" t="str">
        <f t="shared" si="5"/>
        <v/>
      </c>
      <c r="T24" s="113" t="str">
        <f t="shared" si="6"/>
        <v/>
      </c>
      <c r="U24" s="99"/>
      <c r="V24" s="98"/>
    </row>
    <row r="25" spans="1:22" s="96" customFormat="1" x14ac:dyDescent="0.2">
      <c r="A25" s="99"/>
      <c r="B25" s="99"/>
      <c r="C25" s="109" t="str">
        <f t="shared" si="0"/>
        <v/>
      </c>
      <c r="D25" s="109" t="str">
        <f>IF(F25="","",VLOOKUP(F25,DATOS!$A$2:$D$42,3,0))</f>
        <v/>
      </c>
      <c r="E25" s="109" t="str">
        <f t="shared" si="1"/>
        <v/>
      </c>
      <c r="F25" s="97"/>
      <c r="G25" s="99"/>
      <c r="H25" s="99"/>
      <c r="I25" s="118"/>
      <c r="J25" s="110" t="str">
        <f>IF(F25="","",VLOOKUP(F25,DATOS!$A$2:$D$42,4,0))</f>
        <v/>
      </c>
      <c r="K25" s="78"/>
      <c r="L25" s="79"/>
      <c r="M25" s="111" t="str">
        <f t="shared" si="11"/>
        <v/>
      </c>
      <c r="N25" s="99"/>
      <c r="O25" s="80"/>
      <c r="P25" s="112" t="str">
        <f t="shared" si="3"/>
        <v/>
      </c>
      <c r="Q25" s="109" t="str">
        <f t="shared" si="4"/>
        <v/>
      </c>
      <c r="R25" s="113" t="str">
        <f t="shared" si="8"/>
        <v/>
      </c>
      <c r="S25" s="109" t="str">
        <f t="shared" si="5"/>
        <v/>
      </c>
      <c r="T25" s="113" t="str">
        <f t="shared" si="6"/>
        <v/>
      </c>
      <c r="U25" s="99"/>
      <c r="V25" s="98"/>
    </row>
    <row r="26" spans="1:22" s="96" customFormat="1" x14ac:dyDescent="0.2">
      <c r="A26" s="99"/>
      <c r="B26" s="99"/>
      <c r="C26" s="109" t="str">
        <f t="shared" si="0"/>
        <v/>
      </c>
      <c r="D26" s="109" t="str">
        <f>IF(F26="","",VLOOKUP(F26,DATOS!$A$2:$D$42,3,0))</f>
        <v/>
      </c>
      <c r="E26" s="109" t="str">
        <f t="shared" si="1"/>
        <v/>
      </c>
      <c r="F26" s="97"/>
      <c r="G26" s="99"/>
      <c r="H26" s="99"/>
      <c r="I26" s="118"/>
      <c r="J26" s="110" t="str">
        <f>IF(F26="","",VLOOKUP(F26,DATOS!$A$2:$D$42,4,0))</f>
        <v/>
      </c>
      <c r="K26" s="78"/>
      <c r="L26" s="79"/>
      <c r="M26" s="111" t="str">
        <f t="shared" si="11"/>
        <v/>
      </c>
      <c r="N26" s="99"/>
      <c r="O26" s="80"/>
      <c r="P26" s="112" t="str">
        <f t="shared" si="3"/>
        <v/>
      </c>
      <c r="Q26" s="109" t="str">
        <f t="shared" si="4"/>
        <v/>
      </c>
      <c r="R26" s="113" t="str">
        <f t="shared" si="8"/>
        <v/>
      </c>
      <c r="S26" s="109" t="str">
        <f t="shared" si="5"/>
        <v/>
      </c>
      <c r="T26" s="113" t="str">
        <f t="shared" si="6"/>
        <v/>
      </c>
      <c r="U26" s="99"/>
      <c r="V26" s="98"/>
    </row>
    <row r="27" spans="1:22" s="96" customFormat="1" x14ac:dyDescent="0.2">
      <c r="A27" s="99"/>
      <c r="B27" s="99"/>
      <c r="C27" s="109" t="str">
        <f t="shared" si="0"/>
        <v/>
      </c>
      <c r="D27" s="109" t="str">
        <f>IF(F27="","",VLOOKUP(F27,DATOS!$A$2:$D$42,3,0))</f>
        <v/>
      </c>
      <c r="E27" s="109" t="str">
        <f t="shared" si="1"/>
        <v/>
      </c>
      <c r="F27" s="97"/>
      <c r="G27" s="99"/>
      <c r="H27" s="99"/>
      <c r="I27" s="118"/>
      <c r="J27" s="110" t="str">
        <f>IF(F27="","",VLOOKUP(F27,DATOS!$A$2:$D$42,4,0))</f>
        <v/>
      </c>
      <c r="K27" s="78"/>
      <c r="L27" s="79"/>
      <c r="M27" s="111" t="str">
        <f t="shared" si="11"/>
        <v/>
      </c>
      <c r="N27" s="99"/>
      <c r="O27" s="80"/>
      <c r="P27" s="112" t="str">
        <f t="shared" si="3"/>
        <v/>
      </c>
      <c r="Q27" s="109" t="str">
        <f t="shared" si="4"/>
        <v/>
      </c>
      <c r="R27" s="113" t="str">
        <f t="shared" si="8"/>
        <v/>
      </c>
      <c r="S27" s="109" t="str">
        <f t="shared" si="5"/>
        <v/>
      </c>
      <c r="T27" s="113" t="str">
        <f t="shared" si="6"/>
        <v/>
      </c>
      <c r="U27" s="99"/>
      <c r="V27" s="98"/>
    </row>
    <row r="28" spans="1:22" s="96" customFormat="1" x14ac:dyDescent="0.2">
      <c r="A28" s="99"/>
      <c r="B28" s="99"/>
      <c r="C28" s="109" t="str">
        <f t="shared" si="0"/>
        <v/>
      </c>
      <c r="D28" s="109" t="str">
        <f>IF(F28="","",VLOOKUP(F28,DATOS!$A$2:$D$42,3,0))</f>
        <v/>
      </c>
      <c r="E28" s="109" t="str">
        <f t="shared" si="1"/>
        <v/>
      </c>
      <c r="F28" s="97"/>
      <c r="G28" s="99"/>
      <c r="H28" s="99"/>
      <c r="I28" s="118"/>
      <c r="J28" s="110" t="str">
        <f>IF(F28="","",VLOOKUP(F28,DATOS!$A$2:$D$42,4,0))</f>
        <v/>
      </c>
      <c r="K28" s="78"/>
      <c r="L28" s="79"/>
      <c r="M28" s="111" t="str">
        <f t="shared" si="11"/>
        <v/>
      </c>
      <c r="N28" s="99"/>
      <c r="O28" s="80"/>
      <c r="P28" s="112" t="str">
        <f t="shared" si="3"/>
        <v/>
      </c>
      <c r="Q28" s="109" t="str">
        <f t="shared" si="4"/>
        <v/>
      </c>
      <c r="R28" s="113" t="str">
        <f t="shared" si="8"/>
        <v/>
      </c>
      <c r="S28" s="109" t="str">
        <f t="shared" si="5"/>
        <v/>
      </c>
      <c r="T28" s="113" t="str">
        <f t="shared" si="6"/>
        <v/>
      </c>
      <c r="U28" s="99"/>
      <c r="V28" s="98"/>
    </row>
    <row r="29" spans="1:22" s="96" customFormat="1" x14ac:dyDescent="0.2">
      <c r="A29" s="99"/>
      <c r="B29" s="99"/>
      <c r="C29" s="109" t="str">
        <f t="shared" si="0"/>
        <v/>
      </c>
      <c r="D29" s="109" t="str">
        <f>IF(F29="","",VLOOKUP(F29,DATOS!$A$2:$D$42,3,0))</f>
        <v/>
      </c>
      <c r="E29" s="109" t="str">
        <f t="shared" si="1"/>
        <v/>
      </c>
      <c r="F29" s="97"/>
      <c r="G29" s="99"/>
      <c r="H29" s="99"/>
      <c r="I29" s="118"/>
      <c r="J29" s="110" t="str">
        <f>IF(F29="","",VLOOKUP(F29,DATOS!$A$2:$D$42,4,0))</f>
        <v/>
      </c>
      <c r="K29" s="78"/>
      <c r="L29" s="79"/>
      <c r="M29" s="111" t="str">
        <f t="shared" si="11"/>
        <v/>
      </c>
      <c r="N29" s="99"/>
      <c r="O29" s="80"/>
      <c r="P29" s="112" t="str">
        <f t="shared" si="3"/>
        <v/>
      </c>
      <c r="Q29" s="109" t="str">
        <f t="shared" si="4"/>
        <v/>
      </c>
      <c r="R29" s="113" t="str">
        <f t="shared" si="8"/>
        <v/>
      </c>
      <c r="S29" s="109" t="str">
        <f t="shared" si="5"/>
        <v/>
      </c>
      <c r="T29" s="113" t="str">
        <f t="shared" si="6"/>
        <v/>
      </c>
      <c r="U29" s="99"/>
      <c r="V29" s="98"/>
    </row>
    <row r="30" spans="1:22" s="96" customFormat="1" x14ac:dyDescent="0.2">
      <c r="A30" s="99"/>
      <c r="B30" s="99"/>
      <c r="C30" s="109" t="str">
        <f t="shared" si="0"/>
        <v/>
      </c>
      <c r="D30" s="109" t="str">
        <f>IF(F30="","",VLOOKUP(F30,DATOS!$A$2:$D$42,3,0))</f>
        <v/>
      </c>
      <c r="E30" s="109" t="str">
        <f t="shared" si="1"/>
        <v/>
      </c>
      <c r="F30" s="97"/>
      <c r="G30" s="99"/>
      <c r="H30" s="99"/>
      <c r="I30" s="118"/>
      <c r="J30" s="110" t="str">
        <f>IF(F30="","",VLOOKUP(F30,DATOS!$A$2:$D$42,4,0))</f>
        <v/>
      </c>
      <c r="K30" s="78"/>
      <c r="L30" s="79"/>
      <c r="M30" s="111" t="str">
        <f t="shared" si="11"/>
        <v/>
      </c>
      <c r="N30" s="99"/>
      <c r="O30" s="80"/>
      <c r="P30" s="112" t="str">
        <f t="shared" si="3"/>
        <v/>
      </c>
      <c r="Q30" s="109" t="str">
        <f t="shared" si="4"/>
        <v/>
      </c>
      <c r="R30" s="113" t="str">
        <f t="shared" si="8"/>
        <v/>
      </c>
      <c r="S30" s="109" t="str">
        <f t="shared" si="5"/>
        <v/>
      </c>
      <c r="T30" s="113" t="str">
        <f t="shared" si="6"/>
        <v/>
      </c>
      <c r="U30" s="99"/>
      <c r="V30" s="98"/>
    </row>
    <row r="31" spans="1:22" s="96" customFormat="1" x14ac:dyDescent="0.2">
      <c r="A31" s="99"/>
      <c r="B31" s="99"/>
      <c r="C31" s="109" t="str">
        <f t="shared" si="0"/>
        <v/>
      </c>
      <c r="D31" s="109" t="str">
        <f>IF(F31="","",VLOOKUP(F31,DATOS!$A$2:$D$42,3,0))</f>
        <v/>
      </c>
      <c r="E31" s="109" t="str">
        <f t="shared" si="1"/>
        <v/>
      </c>
      <c r="F31" s="97"/>
      <c r="G31" s="99"/>
      <c r="H31" s="99"/>
      <c r="I31" s="118"/>
      <c r="J31" s="110" t="str">
        <f>IF(F31="","",VLOOKUP(F31,DATOS!$A$2:$D$42,4,0))</f>
        <v/>
      </c>
      <c r="K31" s="78"/>
      <c r="L31" s="79"/>
      <c r="M31" s="111" t="str">
        <f t="shared" si="11"/>
        <v/>
      </c>
      <c r="N31" s="99"/>
      <c r="O31" s="80"/>
      <c r="P31" s="112" t="str">
        <f t="shared" si="3"/>
        <v/>
      </c>
      <c r="Q31" s="109" t="str">
        <f t="shared" si="4"/>
        <v/>
      </c>
      <c r="R31" s="113" t="str">
        <f t="shared" si="8"/>
        <v/>
      </c>
      <c r="S31" s="109" t="str">
        <f t="shared" si="5"/>
        <v/>
      </c>
      <c r="T31" s="113" t="str">
        <f t="shared" si="6"/>
        <v/>
      </c>
      <c r="U31" s="99"/>
      <c r="V31" s="98"/>
    </row>
    <row r="32" spans="1:22" s="96" customFormat="1" x14ac:dyDescent="0.2">
      <c r="A32" s="99"/>
      <c r="B32" s="99"/>
      <c r="C32" s="109" t="str">
        <f t="shared" si="0"/>
        <v/>
      </c>
      <c r="D32" s="109" t="str">
        <f>IF(F32="","",VLOOKUP(F32,DATOS!$A$2:$D$42,3,0))</f>
        <v/>
      </c>
      <c r="E32" s="109" t="str">
        <f t="shared" si="1"/>
        <v/>
      </c>
      <c r="F32" s="99"/>
      <c r="G32" s="99"/>
      <c r="H32" s="99"/>
      <c r="I32" s="118"/>
      <c r="J32" s="110" t="str">
        <f>IF(F32="","",VLOOKUP(F32,DATOS!$A$2:$D$42,4,0))</f>
        <v/>
      </c>
      <c r="K32" s="78"/>
      <c r="L32" s="79"/>
      <c r="M32" s="111" t="str">
        <f t="shared" si="2"/>
        <v/>
      </c>
      <c r="N32" s="99"/>
      <c r="O32" s="81"/>
      <c r="P32" s="112" t="str">
        <f t="shared" si="3"/>
        <v/>
      </c>
      <c r="Q32" s="109" t="str">
        <f t="shared" si="4"/>
        <v/>
      </c>
      <c r="R32" s="113" t="str">
        <f t="shared" si="8"/>
        <v/>
      </c>
      <c r="S32" s="109" t="str">
        <f t="shared" si="5"/>
        <v/>
      </c>
      <c r="T32" s="113" t="str">
        <f t="shared" si="6"/>
        <v/>
      </c>
      <c r="U32" s="99"/>
      <c r="V32" s="98"/>
    </row>
    <row r="33" spans="1:22" s="96" customFormat="1" x14ac:dyDescent="0.2">
      <c r="A33" s="99"/>
      <c r="B33" s="99"/>
      <c r="C33" s="109" t="str">
        <f t="shared" si="0"/>
        <v/>
      </c>
      <c r="D33" s="109" t="str">
        <f>IF(F33="","",VLOOKUP(F33,DATOS!$A$2:$D$42,3,0))</f>
        <v/>
      </c>
      <c r="E33" s="109" t="str">
        <f t="shared" si="1"/>
        <v/>
      </c>
      <c r="F33" s="99"/>
      <c r="G33" s="99"/>
      <c r="H33" s="99"/>
      <c r="I33" s="118"/>
      <c r="J33" s="110" t="str">
        <f>IF(F33="","",VLOOKUP(F33,DATOS!$A$2:$D$42,4,0))</f>
        <v/>
      </c>
      <c r="K33" s="78"/>
      <c r="L33" s="79"/>
      <c r="M33" s="111" t="str">
        <f t="shared" ref="M33:M38" si="12">IF(OR(K33="",L33=""),"",(K33*L33)/1000)</f>
        <v/>
      </c>
      <c r="N33" s="99"/>
      <c r="O33" s="81"/>
      <c r="P33" s="112" t="str">
        <f t="shared" si="3"/>
        <v/>
      </c>
      <c r="Q33" s="109" t="str">
        <f t="shared" si="4"/>
        <v/>
      </c>
      <c r="R33" s="113" t="str">
        <f t="shared" si="8"/>
        <v/>
      </c>
      <c r="S33" s="109" t="str">
        <f t="shared" si="5"/>
        <v/>
      </c>
      <c r="T33" s="113" t="str">
        <f t="shared" si="6"/>
        <v/>
      </c>
      <c r="U33" s="99"/>
      <c r="V33" s="98"/>
    </row>
    <row r="34" spans="1:22" s="96" customFormat="1" x14ac:dyDescent="0.2">
      <c r="A34" s="99"/>
      <c r="B34" s="99"/>
      <c r="C34" s="109" t="str">
        <f t="shared" si="0"/>
        <v/>
      </c>
      <c r="D34" s="109" t="str">
        <f>IF(F34="","",VLOOKUP(F34,DATOS!$A$2:$D$42,3,0))</f>
        <v/>
      </c>
      <c r="E34" s="109" t="str">
        <f t="shared" si="1"/>
        <v/>
      </c>
      <c r="F34" s="99"/>
      <c r="G34" s="99"/>
      <c r="H34" s="99"/>
      <c r="I34" s="118"/>
      <c r="J34" s="110" t="str">
        <f>IF(F34="","",VLOOKUP(F34,DATOS!$A$2:$D$42,4,0))</f>
        <v/>
      </c>
      <c r="K34" s="78"/>
      <c r="L34" s="79"/>
      <c r="M34" s="111" t="str">
        <f t="shared" si="12"/>
        <v/>
      </c>
      <c r="N34" s="99"/>
      <c r="O34" s="81"/>
      <c r="P34" s="112" t="str">
        <f t="shared" si="3"/>
        <v/>
      </c>
      <c r="Q34" s="109" t="str">
        <f t="shared" si="4"/>
        <v/>
      </c>
      <c r="R34" s="113" t="str">
        <f t="shared" si="8"/>
        <v/>
      </c>
      <c r="S34" s="109" t="str">
        <f t="shared" si="5"/>
        <v/>
      </c>
      <c r="T34" s="113" t="str">
        <f t="shared" si="6"/>
        <v/>
      </c>
      <c r="U34" s="99"/>
      <c r="V34" s="98"/>
    </row>
    <row r="35" spans="1:22" s="96" customFormat="1" x14ac:dyDescent="0.2">
      <c r="A35" s="99"/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9"/>
      <c r="G35" s="99"/>
      <c r="H35" s="99"/>
      <c r="I35" s="118"/>
      <c r="J35" s="110" t="str">
        <f>IF(F35="","",VLOOKUP(F35,DATOS!$A$2:$D$42,4,0))</f>
        <v/>
      </c>
      <c r="K35" s="78"/>
      <c r="L35" s="79"/>
      <c r="M35" s="111" t="str">
        <f t="shared" si="12"/>
        <v/>
      </c>
      <c r="N35" s="99"/>
      <c r="O35" s="81"/>
      <c r="P35" s="112" t="str">
        <f t="shared" si="3"/>
        <v/>
      </c>
      <c r="Q35" s="109" t="str">
        <f t="shared" si="4"/>
        <v/>
      </c>
      <c r="R35" s="113" t="str">
        <f t="shared" si="8"/>
        <v/>
      </c>
      <c r="S35" s="109" t="str">
        <f t="shared" si="5"/>
        <v/>
      </c>
      <c r="T35" s="113" t="str">
        <f t="shared" si="6"/>
        <v/>
      </c>
      <c r="U35" s="99"/>
      <c r="V35" s="98"/>
    </row>
    <row r="36" spans="1:22" s="96" customFormat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9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12"/>
        <v/>
      </c>
      <c r="N36" s="99"/>
      <c r="O36" s="81"/>
      <c r="P36" s="112" t="str">
        <f t="shared" si="3"/>
        <v/>
      </c>
      <c r="Q36" s="109" t="str">
        <f t="shared" si="4"/>
        <v/>
      </c>
      <c r="R36" s="113" t="str">
        <f t="shared" si="8"/>
        <v/>
      </c>
      <c r="S36" s="109" t="str">
        <f t="shared" si="5"/>
        <v/>
      </c>
      <c r="T36" s="113" t="str">
        <f t="shared" si="6"/>
        <v/>
      </c>
      <c r="U36" s="99"/>
      <c r="V36" s="98"/>
    </row>
    <row r="37" spans="1:22" s="96" customFormat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9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12"/>
        <v/>
      </c>
      <c r="N37" s="99"/>
      <c r="O37" s="81"/>
      <c r="P37" s="112" t="str">
        <f t="shared" si="3"/>
        <v/>
      </c>
      <c r="Q37" s="109" t="str">
        <f t="shared" si="4"/>
        <v/>
      </c>
      <c r="R37" s="113" t="str">
        <f t="shared" si="8"/>
        <v/>
      </c>
      <c r="S37" s="109" t="str">
        <f t="shared" si="5"/>
        <v/>
      </c>
      <c r="T37" s="113" t="str">
        <f t="shared" si="6"/>
        <v/>
      </c>
      <c r="U37" s="99"/>
      <c r="V37" s="98"/>
    </row>
    <row r="38" spans="1:22" s="96" customFormat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9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12"/>
        <v/>
      </c>
      <c r="N38" s="99"/>
      <c r="O38" s="81"/>
      <c r="P38" s="112" t="str">
        <f t="shared" si="3"/>
        <v/>
      </c>
      <c r="Q38" s="109" t="str">
        <f t="shared" si="4"/>
        <v/>
      </c>
      <c r="R38" s="113" t="str">
        <f t="shared" si="8"/>
        <v/>
      </c>
      <c r="S38" s="109" t="str">
        <f t="shared" si="5"/>
        <v/>
      </c>
      <c r="T38" s="113" t="str">
        <f t="shared" si="6"/>
        <v/>
      </c>
      <c r="U38" s="99"/>
      <c r="V38" s="98"/>
    </row>
    <row r="39" spans="1:22" s="96" customFormat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8"/>
        <v/>
      </c>
      <c r="S39" s="109" t="str">
        <f t="shared" si="5"/>
        <v/>
      </c>
      <c r="T39" s="113" t="str">
        <f t="shared" si="6"/>
        <v/>
      </c>
      <c r="U39" s="99"/>
      <c r="V39" s="98"/>
    </row>
    <row r="40" spans="1:22" s="96" customFormat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8"/>
        <v/>
      </c>
      <c r="S40" s="109" t="str">
        <f t="shared" si="5"/>
        <v/>
      </c>
      <c r="T40" s="113" t="str">
        <f t="shared" si="6"/>
        <v/>
      </c>
      <c r="U40" s="99"/>
      <c r="V40" s="98"/>
    </row>
    <row r="41" spans="1:22" s="96" customFormat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8"/>
        <v/>
      </c>
      <c r="S41" s="109" t="str">
        <f t="shared" si="5"/>
        <v/>
      </c>
      <c r="T41" s="113" t="str">
        <f t="shared" si="6"/>
        <v/>
      </c>
      <c r="U41" s="99"/>
      <c r="V41" s="98"/>
    </row>
    <row r="42" spans="1:22" s="96" customFormat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8"/>
        <v/>
      </c>
      <c r="S42" s="109" t="str">
        <f t="shared" si="5"/>
        <v/>
      </c>
      <c r="T42" s="113" t="str">
        <f t="shared" si="6"/>
        <v/>
      </c>
      <c r="U42" s="99"/>
      <c r="V42" s="98"/>
    </row>
    <row r="43" spans="1:22" s="96" customFormat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8"/>
        <v/>
      </c>
      <c r="S43" s="109" t="str">
        <f t="shared" si="5"/>
        <v/>
      </c>
      <c r="T43" s="113" t="str">
        <f t="shared" si="6"/>
        <v/>
      </c>
      <c r="U43" s="99"/>
      <c r="V43" s="98"/>
    </row>
    <row r="44" spans="1:22" s="96" customFormat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8"/>
        <v/>
      </c>
      <c r="S44" s="109" t="str">
        <f t="shared" si="5"/>
        <v/>
      </c>
      <c r="T44" s="113" t="str">
        <f t="shared" si="6"/>
        <v/>
      </c>
      <c r="U44" s="99"/>
      <c r="V44" s="98"/>
    </row>
    <row r="45" spans="1:22" s="96" customFormat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8"/>
        <v/>
      </c>
      <c r="S45" s="109" t="str">
        <f t="shared" si="5"/>
        <v/>
      </c>
      <c r="T45" s="113" t="str">
        <f t="shared" si="6"/>
        <v/>
      </c>
      <c r="U45" s="99"/>
      <c r="V45" s="98"/>
    </row>
    <row r="46" spans="1:22" s="96" customFormat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8"/>
        <v/>
      </c>
      <c r="S46" s="109" t="str">
        <f t="shared" si="5"/>
        <v/>
      </c>
      <c r="T46" s="113" t="str">
        <f t="shared" si="6"/>
        <v/>
      </c>
      <c r="U46" s="99"/>
      <c r="V46" s="98"/>
    </row>
    <row r="47" spans="1:22" s="96" customFormat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8"/>
        <v/>
      </c>
      <c r="S47" s="109" t="str">
        <f t="shared" si="5"/>
        <v/>
      </c>
      <c r="T47" s="113" t="str">
        <f t="shared" si="6"/>
        <v/>
      </c>
      <c r="U47" s="99"/>
      <c r="V47" s="98"/>
    </row>
    <row r="48" spans="1:22" s="96" customFormat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8"/>
        <v/>
      </c>
      <c r="S48" s="109" t="str">
        <f t="shared" si="5"/>
        <v/>
      </c>
      <c r="T48" s="113" t="str">
        <f t="shared" si="6"/>
        <v/>
      </c>
      <c r="U48" s="99"/>
      <c r="V48" s="98"/>
    </row>
    <row r="49" spans="1:22" s="96" customFormat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8"/>
        <v/>
      </c>
      <c r="S49" s="109" t="str">
        <f t="shared" si="5"/>
        <v/>
      </c>
      <c r="T49" s="113" t="str">
        <f t="shared" si="6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 t="e">
        <f>AVERAGE(K10:K49)</f>
        <v>#DIV/0!</v>
      </c>
      <c r="L50" s="102" t="e">
        <f>AVERAGE(L10:L49)</f>
        <v>#DIV/0!</v>
      </c>
      <c r="M50" s="103" t="e">
        <f>AVERAGE(M10:M49)</f>
        <v>#DIV/0!</v>
      </c>
      <c r="N50" s="100"/>
      <c r="O50" s="100"/>
      <c r="P50" s="104">
        <f>SUM(P10:P49)</f>
        <v>0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A8" zoomScale="85" workbookViewId="0">
      <selection activeCell="I20" sqref="I20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6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118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17"/>
    </row>
    <row r="9" spans="1:28" s="82" customFormat="1" ht="39.75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7" t="s">
        <v>117</v>
      </c>
      <c r="C10" s="109">
        <f t="shared" ref="C10:C49" si="0">IF(OR(D10="",E10=""),"",E10-D10+1)</f>
        <v>3.1215283333333335</v>
      </c>
      <c r="D10" s="109">
        <f>IF(F10="","",VLOOKUP(F10,DATOS!$A$2:$D$42,3,0))</f>
        <v>6.25E-2</v>
      </c>
      <c r="E10" s="109">
        <f t="shared" ref="E10:E49" si="1">IF(OR(J10="",Q10=""),"",Q10-J10+1)</f>
        <v>2.1840283333333335</v>
      </c>
      <c r="F10" s="97" t="s">
        <v>35</v>
      </c>
      <c r="G10" s="97" t="s">
        <v>111</v>
      </c>
      <c r="H10" s="97" t="s">
        <v>112</v>
      </c>
      <c r="I10" s="118">
        <v>42</v>
      </c>
      <c r="J10" s="110">
        <v>8.3333333333333329E-2</v>
      </c>
      <c r="K10" s="78">
        <v>2730</v>
      </c>
      <c r="L10" s="79">
        <v>8</v>
      </c>
      <c r="M10" s="111">
        <f t="shared" ref="M10:M49" si="2">IF(OR(K10="",L10=""),"",(K10*L10)/1000)</f>
        <v>21.84</v>
      </c>
      <c r="N10" s="97"/>
      <c r="O10" s="80">
        <v>288</v>
      </c>
      <c r="P10" s="112">
        <f t="shared" ref="P10:P49" si="3">IF(OR(L10=0,O10=0),"",L10*O10)</f>
        <v>2304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1.9199999999999998E-2</v>
      </c>
      <c r="T10" s="109">
        <f t="shared" ref="T10:T49" si="5">IF(OR(R10="",S10=""),"",R10+S10)</f>
        <v>0.31086666666666668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3.1407283333333336</v>
      </c>
      <c r="D11" s="109">
        <f>IF(F11="","",VLOOKUP(F11,DATOS!$A$2:$D$42,3,0))</f>
        <v>6.25E-2</v>
      </c>
      <c r="E11" s="109">
        <f t="shared" si="1"/>
        <v>2.2032283333333336</v>
      </c>
      <c r="F11" s="97" t="s">
        <v>35</v>
      </c>
      <c r="G11" s="97" t="s">
        <v>111</v>
      </c>
      <c r="H11" s="97" t="s">
        <v>112</v>
      </c>
      <c r="I11" s="118">
        <v>42</v>
      </c>
      <c r="J11" s="110">
        <v>8.3333333333333329E-2</v>
      </c>
      <c r="K11" s="78">
        <v>2730</v>
      </c>
      <c r="L11" s="79">
        <v>8</v>
      </c>
      <c r="M11" s="111">
        <f t="shared" ref="M11:M12" si="6">IF(OR(K11="",L11=""),"",(K11*L11)/1000)</f>
        <v>21.84</v>
      </c>
      <c r="N11" s="97"/>
      <c r="O11" s="80">
        <v>288</v>
      </c>
      <c r="P11" s="112">
        <f t="shared" si="3"/>
        <v>2304</v>
      </c>
      <c r="Q11" s="109">
        <f t="shared" si="4"/>
        <v>1.2865616666666666</v>
      </c>
      <c r="R11" s="113">
        <f t="shared" ref="R11:R49" si="7">IF(T10="","",T10)</f>
        <v>0.31086666666666668</v>
      </c>
      <c r="S11" s="122">
        <v>1.9199999999999998E-2</v>
      </c>
      <c r="T11" s="113">
        <f t="shared" si="5"/>
        <v>0.33006666666666667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3.1599283333333332</v>
      </c>
      <c r="D12" s="109">
        <f>IF(F12="","",VLOOKUP(F12,DATOS!$A$2:$D$42,3,0))</f>
        <v>6.25E-2</v>
      </c>
      <c r="E12" s="109">
        <f t="shared" si="1"/>
        <v>2.2224283333333332</v>
      </c>
      <c r="F12" s="97" t="s">
        <v>35</v>
      </c>
      <c r="G12" s="97" t="s">
        <v>111</v>
      </c>
      <c r="H12" s="97" t="s">
        <v>112</v>
      </c>
      <c r="I12" s="118">
        <v>42</v>
      </c>
      <c r="J12" s="110">
        <v>8.3333333333333329E-2</v>
      </c>
      <c r="K12" s="78">
        <v>2730</v>
      </c>
      <c r="L12" s="79">
        <v>7</v>
      </c>
      <c r="M12" s="111">
        <f t="shared" si="6"/>
        <v>19.11</v>
      </c>
      <c r="N12" s="97"/>
      <c r="O12" s="80">
        <v>270</v>
      </c>
      <c r="P12" s="112">
        <f t="shared" si="3"/>
        <v>1890</v>
      </c>
      <c r="Q12" s="109">
        <f t="shared" si="4"/>
        <v>1.3057616666666667</v>
      </c>
      <c r="R12" s="113">
        <f t="shared" si="7"/>
        <v>0.33006666666666667</v>
      </c>
      <c r="S12" s="122">
        <v>1.575E-2</v>
      </c>
      <c r="T12" s="113">
        <f t="shared" si="5"/>
        <v>0.34581666666666666</v>
      </c>
      <c r="U12" s="99"/>
      <c r="V12" s="98"/>
    </row>
    <row r="13" spans="1:28" s="96" customFormat="1" x14ac:dyDescent="0.2">
      <c r="A13" s="99">
        <v>4</v>
      </c>
      <c r="B13" s="99"/>
      <c r="C13" s="109">
        <f t="shared" si="0"/>
        <v>3.168056111111111</v>
      </c>
      <c r="D13" s="109">
        <f>IF(F13="","",VLOOKUP(F13,DATOS!$A$2:$D$42,3,0))</f>
        <v>6.25E-2</v>
      </c>
      <c r="E13" s="109">
        <f t="shared" si="1"/>
        <v>2.230556111111111</v>
      </c>
      <c r="F13" s="97" t="s">
        <v>24</v>
      </c>
      <c r="G13" s="97">
        <v>5</v>
      </c>
      <c r="H13" s="97" t="s">
        <v>113</v>
      </c>
      <c r="I13" s="118">
        <v>36</v>
      </c>
      <c r="J13" s="110" t="str">
        <f>IF(F13="","",VLOOKUP(F13,DATOS!$A$2:$D$42,4,0))</f>
        <v>02:30</v>
      </c>
      <c r="K13" s="78">
        <v>1940</v>
      </c>
      <c r="L13" s="79">
        <v>9</v>
      </c>
      <c r="M13" s="111">
        <f t="shared" si="2"/>
        <v>17.46</v>
      </c>
      <c r="N13" s="97"/>
      <c r="O13" s="80">
        <v>288</v>
      </c>
      <c r="P13" s="112">
        <f t="shared" si="3"/>
        <v>2592</v>
      </c>
      <c r="Q13" s="109">
        <f t="shared" si="4"/>
        <v>1.3347227777777777</v>
      </c>
      <c r="R13" s="123">
        <v>0.35902777777777778</v>
      </c>
      <c r="S13" s="109">
        <f t="shared" ref="S13:S49" si="8">IF(OR($C$5="",P13=""),"",(P13/$C$5)/24)</f>
        <v>1.35E-2</v>
      </c>
      <c r="T13" s="113">
        <f t="shared" si="5"/>
        <v>0.37252777777777779</v>
      </c>
      <c r="U13" s="99"/>
      <c r="V13" s="98"/>
    </row>
    <row r="14" spans="1:28" s="96" customFormat="1" x14ac:dyDescent="0.2">
      <c r="A14" s="99">
        <v>5</v>
      </c>
      <c r="B14" s="99"/>
      <c r="C14" s="109">
        <f t="shared" si="0"/>
        <v>3.181556111111111</v>
      </c>
      <c r="D14" s="109">
        <f>IF(F14="","",VLOOKUP(F14,DATOS!$A$2:$D$42,3,0))</f>
        <v>6.25E-2</v>
      </c>
      <c r="E14" s="109">
        <f t="shared" si="1"/>
        <v>2.244056111111111</v>
      </c>
      <c r="F14" s="97" t="s">
        <v>24</v>
      </c>
      <c r="G14" s="97">
        <v>5</v>
      </c>
      <c r="H14" s="97" t="s">
        <v>113</v>
      </c>
      <c r="I14" s="118">
        <v>36</v>
      </c>
      <c r="J14" s="110" t="str">
        <f>IF(F14="","",VLOOKUP(F14,DATOS!$A$2:$D$42,4,0))</f>
        <v>02:30</v>
      </c>
      <c r="K14" s="78">
        <v>1940</v>
      </c>
      <c r="L14" s="79">
        <v>9</v>
      </c>
      <c r="M14" s="111">
        <f t="shared" ref="M14:M16" si="9">IF(OR(K14="",L14=""),"",(K14*L14)/1000)</f>
        <v>17.46</v>
      </c>
      <c r="N14" s="97"/>
      <c r="O14" s="80">
        <v>288</v>
      </c>
      <c r="P14" s="112">
        <f t="shared" si="3"/>
        <v>2592</v>
      </c>
      <c r="Q14" s="109">
        <f t="shared" si="4"/>
        <v>1.3482227777777778</v>
      </c>
      <c r="R14" s="113">
        <f t="shared" si="7"/>
        <v>0.37252777777777779</v>
      </c>
      <c r="S14" s="109">
        <f t="shared" si="8"/>
        <v>1.35E-2</v>
      </c>
      <c r="T14" s="113">
        <f t="shared" si="5"/>
        <v>0.3860277777777778</v>
      </c>
      <c r="U14" s="99"/>
      <c r="V14" s="98"/>
    </row>
    <row r="15" spans="1:28" s="96" customFormat="1" x14ac:dyDescent="0.2">
      <c r="A15" s="99">
        <v>6</v>
      </c>
      <c r="B15" s="99"/>
      <c r="C15" s="109">
        <f t="shared" si="0"/>
        <v>3.1950561111111111</v>
      </c>
      <c r="D15" s="109">
        <f>IF(F15="","",VLOOKUP(F15,DATOS!$A$2:$D$42,3,0))</f>
        <v>6.25E-2</v>
      </c>
      <c r="E15" s="109">
        <f t="shared" si="1"/>
        <v>2.2575561111111111</v>
      </c>
      <c r="F15" s="97" t="s">
        <v>24</v>
      </c>
      <c r="G15" s="97">
        <v>5</v>
      </c>
      <c r="H15" s="97" t="s">
        <v>113</v>
      </c>
      <c r="I15" s="118">
        <v>36</v>
      </c>
      <c r="J15" s="110" t="str">
        <f>IF(F15="","",VLOOKUP(F15,DATOS!$A$2:$D$42,4,0))</f>
        <v>02:30</v>
      </c>
      <c r="K15" s="78">
        <v>1940</v>
      </c>
      <c r="L15" s="79">
        <v>9</v>
      </c>
      <c r="M15" s="111">
        <f t="shared" si="9"/>
        <v>17.46</v>
      </c>
      <c r="N15" s="97"/>
      <c r="O15" s="80">
        <v>288</v>
      </c>
      <c r="P15" s="112">
        <f t="shared" si="3"/>
        <v>2592</v>
      </c>
      <c r="Q15" s="109">
        <f t="shared" si="4"/>
        <v>1.3617227777777778</v>
      </c>
      <c r="R15" s="113">
        <f t="shared" si="7"/>
        <v>0.3860277777777778</v>
      </c>
      <c r="S15" s="109">
        <f t="shared" si="8"/>
        <v>1.35E-2</v>
      </c>
      <c r="T15" s="113">
        <f t="shared" si="5"/>
        <v>0.39952777777777781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3.2085561111111112</v>
      </c>
      <c r="D16" s="109">
        <f>IF(F16="","",VLOOKUP(F16,DATOS!$A$2:$D$42,3,0))</f>
        <v>6.25E-2</v>
      </c>
      <c r="E16" s="109">
        <f t="shared" si="1"/>
        <v>2.2710561111111112</v>
      </c>
      <c r="F16" s="97" t="s">
        <v>24</v>
      </c>
      <c r="G16" s="97">
        <v>5</v>
      </c>
      <c r="H16" s="97" t="s">
        <v>113</v>
      </c>
      <c r="I16" s="118">
        <v>36</v>
      </c>
      <c r="J16" s="110" t="str">
        <f>IF(F16="","",VLOOKUP(F16,DATOS!$A$2:$D$42,4,0))</f>
        <v>02:30</v>
      </c>
      <c r="K16" s="78">
        <v>1940</v>
      </c>
      <c r="L16" s="79">
        <v>9</v>
      </c>
      <c r="M16" s="111">
        <f t="shared" si="9"/>
        <v>17.46</v>
      </c>
      <c r="N16" s="97"/>
      <c r="O16" s="80">
        <v>260</v>
      </c>
      <c r="P16" s="112">
        <f t="shared" si="3"/>
        <v>2340</v>
      </c>
      <c r="Q16" s="109">
        <f t="shared" si="4"/>
        <v>1.3752227777777777</v>
      </c>
      <c r="R16" s="113">
        <f t="shared" si="7"/>
        <v>0.39952777777777781</v>
      </c>
      <c r="S16" s="109">
        <f t="shared" si="8"/>
        <v>1.2187499999999999E-2</v>
      </c>
      <c r="T16" s="113">
        <f t="shared" si="5"/>
        <v>0.41171527777777783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3.2276880555555554</v>
      </c>
      <c r="D17" s="109">
        <f>IF(F17="","",VLOOKUP(F17,DATOS!$A$2:$D$42,3,0))</f>
        <v>6.25E-2</v>
      </c>
      <c r="E17" s="109">
        <f t="shared" si="1"/>
        <v>2.2901880555555554</v>
      </c>
      <c r="F17" s="97" t="s">
        <v>35</v>
      </c>
      <c r="G17" s="99" t="s">
        <v>114</v>
      </c>
      <c r="H17" s="99" t="s">
        <v>112</v>
      </c>
      <c r="I17" s="118">
        <v>42</v>
      </c>
      <c r="J17" s="110">
        <v>9.7222222222222224E-2</v>
      </c>
      <c r="K17" s="78">
        <v>2580</v>
      </c>
      <c r="L17" s="79">
        <v>8</v>
      </c>
      <c r="M17" s="111">
        <f t="shared" si="2"/>
        <v>20.64</v>
      </c>
      <c r="N17" s="99"/>
      <c r="O17" s="80">
        <v>288</v>
      </c>
      <c r="P17" s="112">
        <f t="shared" si="3"/>
        <v>2304</v>
      </c>
      <c r="Q17" s="109">
        <f t="shared" si="4"/>
        <v>1.3874102777777777</v>
      </c>
      <c r="R17" s="113">
        <f t="shared" si="7"/>
        <v>0.41171527777777783</v>
      </c>
      <c r="S17" s="122">
        <v>1.4769230769230769E-2</v>
      </c>
      <c r="T17" s="113">
        <f t="shared" si="5"/>
        <v>0.42648450854700859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3.2563461752136753</v>
      </c>
      <c r="D18" s="109">
        <f>IF(F18="","",VLOOKUP(F18,DATOS!$A$2:$D$42,3,0))</f>
        <v>6.25E-2</v>
      </c>
      <c r="E18" s="109">
        <f t="shared" si="1"/>
        <v>2.3188461752136753</v>
      </c>
      <c r="F18" s="97" t="s">
        <v>35</v>
      </c>
      <c r="G18" s="99" t="s">
        <v>114</v>
      </c>
      <c r="H18" s="99" t="s">
        <v>112</v>
      </c>
      <c r="I18" s="118">
        <v>42</v>
      </c>
      <c r="J18" s="110">
        <v>8.3333333333333329E-2</v>
      </c>
      <c r="K18" s="78">
        <v>2580</v>
      </c>
      <c r="L18" s="79">
        <v>8</v>
      </c>
      <c r="M18" s="111">
        <f t="shared" ref="M18:M20" si="10">IF(OR(K18="",L18=""),"",(K18*L18)/1000)</f>
        <v>20.64</v>
      </c>
      <c r="N18" s="99"/>
      <c r="O18" s="80">
        <v>288</v>
      </c>
      <c r="P18" s="112">
        <f t="shared" si="3"/>
        <v>2304</v>
      </c>
      <c r="Q18" s="109">
        <f t="shared" si="4"/>
        <v>1.4021795085470086</v>
      </c>
      <c r="R18" s="113">
        <f t="shared" si="7"/>
        <v>0.42648450854700859</v>
      </c>
      <c r="S18" s="122">
        <v>1.4769230769230769E-2</v>
      </c>
      <c r="T18" s="113">
        <f t="shared" si="5"/>
        <v>0.44125373931623935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3.271115405982906</v>
      </c>
      <c r="D19" s="109">
        <f>IF(F19="","",VLOOKUP(F19,DATOS!$A$2:$D$42,3,0))</f>
        <v>6.25E-2</v>
      </c>
      <c r="E19" s="109">
        <f t="shared" si="1"/>
        <v>2.333615405982906</v>
      </c>
      <c r="F19" s="97" t="s">
        <v>35</v>
      </c>
      <c r="G19" s="99" t="s">
        <v>116</v>
      </c>
      <c r="H19" s="99" t="s">
        <v>112</v>
      </c>
      <c r="I19" s="118">
        <v>42</v>
      </c>
      <c r="J19" s="110">
        <v>8.3333333333333329E-2</v>
      </c>
      <c r="K19" s="78">
        <v>2580</v>
      </c>
      <c r="L19" s="79">
        <v>8</v>
      </c>
      <c r="M19" s="111">
        <f t="shared" si="10"/>
        <v>20.64</v>
      </c>
      <c r="N19" s="99"/>
      <c r="O19" s="80">
        <v>288</v>
      </c>
      <c r="P19" s="112">
        <f t="shared" si="3"/>
        <v>2304</v>
      </c>
      <c r="Q19" s="109">
        <f t="shared" si="4"/>
        <v>1.4169487393162394</v>
      </c>
      <c r="R19" s="113">
        <f t="shared" si="7"/>
        <v>0.44125373931623935</v>
      </c>
      <c r="S19" s="122">
        <v>1.4769230769230769E-2</v>
      </c>
      <c r="T19" s="113">
        <f t="shared" si="5"/>
        <v>0.4560229700854701</v>
      </c>
      <c r="U19" s="99"/>
      <c r="V19" s="98"/>
    </row>
    <row r="20" spans="1:22" s="96" customFormat="1" x14ac:dyDescent="0.2">
      <c r="A20" s="99">
        <v>11</v>
      </c>
      <c r="B20" s="99"/>
      <c r="C20" s="109">
        <f t="shared" si="0"/>
        <v>3.2858846367521366</v>
      </c>
      <c r="D20" s="109">
        <f>IF(F20="","",VLOOKUP(F20,DATOS!$A$2:$D$42,3,0))</f>
        <v>6.25E-2</v>
      </c>
      <c r="E20" s="109">
        <f t="shared" si="1"/>
        <v>2.3483846367521366</v>
      </c>
      <c r="F20" s="97" t="s">
        <v>35</v>
      </c>
      <c r="G20" s="99" t="s">
        <v>115</v>
      </c>
      <c r="H20" s="99" t="s">
        <v>112</v>
      </c>
      <c r="I20" s="118">
        <v>42</v>
      </c>
      <c r="J20" s="110">
        <v>8.3333333333333329E-2</v>
      </c>
      <c r="K20" s="78">
        <v>2580</v>
      </c>
      <c r="L20" s="79">
        <v>7</v>
      </c>
      <c r="M20" s="111">
        <f t="shared" si="10"/>
        <v>18.059999999999999</v>
      </c>
      <c r="N20" s="99"/>
      <c r="O20" s="80">
        <v>288</v>
      </c>
      <c r="P20" s="112">
        <f t="shared" si="3"/>
        <v>2016</v>
      </c>
      <c r="Q20" s="109">
        <f t="shared" si="4"/>
        <v>1.4317179700854701</v>
      </c>
      <c r="R20" s="113">
        <f t="shared" si="7"/>
        <v>0.4560229700854701</v>
      </c>
      <c r="S20" s="122">
        <v>1.5272727272727273E-2</v>
      </c>
      <c r="T20" s="113">
        <f t="shared" si="5"/>
        <v>0.47129569735819737</v>
      </c>
      <c r="U20" s="99"/>
      <c r="V20" s="98"/>
    </row>
    <row r="21" spans="1:22" s="96" customFormat="1" x14ac:dyDescent="0.2">
      <c r="A21" s="99">
        <v>12</v>
      </c>
      <c r="B21" s="99"/>
      <c r="C21" s="109">
        <f t="shared" si="0"/>
        <v>3.3011573640248644</v>
      </c>
      <c r="D21" s="109">
        <f>IF(F21="","",VLOOKUP(F21,DATOS!$A$2:$D$42,3,0))</f>
        <v>6.25E-2</v>
      </c>
      <c r="E21" s="109">
        <f t="shared" si="1"/>
        <v>2.3636573640248644</v>
      </c>
      <c r="F21" s="97" t="s">
        <v>35</v>
      </c>
      <c r="G21" s="99" t="s">
        <v>115</v>
      </c>
      <c r="H21" s="99" t="s">
        <v>112</v>
      </c>
      <c r="I21" s="118">
        <v>42</v>
      </c>
      <c r="J21" s="110">
        <v>8.3333333333333329E-2</v>
      </c>
      <c r="K21" s="78">
        <v>2630</v>
      </c>
      <c r="L21" s="79">
        <v>7</v>
      </c>
      <c r="M21" s="111">
        <f t="shared" ref="M21:M23" si="11">IF(OR(K21="",L21=""),"",(K21*L21)/1000)</f>
        <v>18.41</v>
      </c>
      <c r="N21" s="99"/>
      <c r="O21" s="80">
        <v>288</v>
      </c>
      <c r="P21" s="112">
        <f t="shared" si="3"/>
        <v>2016</v>
      </c>
      <c r="Q21" s="109">
        <f t="shared" si="4"/>
        <v>1.4469906973581974</v>
      </c>
      <c r="R21" s="113">
        <f t="shared" si="7"/>
        <v>0.47129569735819737</v>
      </c>
      <c r="S21" s="122">
        <v>1.5272727272727273E-2</v>
      </c>
      <c r="T21" s="113">
        <f t="shared" si="5"/>
        <v>0.48656842463092465</v>
      </c>
      <c r="U21" s="99"/>
      <c r="V21" s="98"/>
    </row>
    <row r="22" spans="1:22" s="96" customFormat="1" x14ac:dyDescent="0.2">
      <c r="A22" s="99">
        <v>13</v>
      </c>
      <c r="B22" s="99"/>
      <c r="C22" s="109">
        <f t="shared" si="0"/>
        <v>3.3164300912975913</v>
      </c>
      <c r="D22" s="109">
        <f>IF(F22="","",VLOOKUP(F22,DATOS!$A$2:$D$42,3,0))</f>
        <v>6.25E-2</v>
      </c>
      <c r="E22" s="109">
        <f t="shared" si="1"/>
        <v>2.3789300912975913</v>
      </c>
      <c r="F22" s="97" t="s">
        <v>35</v>
      </c>
      <c r="G22" s="99" t="s">
        <v>115</v>
      </c>
      <c r="H22" s="99" t="s">
        <v>112</v>
      </c>
      <c r="I22" s="118">
        <v>42</v>
      </c>
      <c r="J22" s="110">
        <v>8.3333333333333329E-2</v>
      </c>
      <c r="K22" s="78">
        <v>2730</v>
      </c>
      <c r="L22" s="79">
        <v>7</v>
      </c>
      <c r="M22" s="111">
        <f t="shared" si="11"/>
        <v>19.11</v>
      </c>
      <c r="N22" s="99"/>
      <c r="O22" s="80">
        <v>288</v>
      </c>
      <c r="P22" s="112">
        <f t="shared" si="3"/>
        <v>2016</v>
      </c>
      <c r="Q22" s="109">
        <f t="shared" si="4"/>
        <v>1.4622634246309247</v>
      </c>
      <c r="R22" s="113">
        <f t="shared" si="7"/>
        <v>0.48656842463092465</v>
      </c>
      <c r="S22" s="122">
        <v>1.5272727272727273E-2</v>
      </c>
      <c r="T22" s="113">
        <f t="shared" si="5"/>
        <v>0.50184115190365197</v>
      </c>
      <c r="U22" s="99"/>
      <c r="V22" s="98"/>
    </row>
    <row r="23" spans="1:22" s="96" customFormat="1" x14ac:dyDescent="0.2">
      <c r="A23" s="99">
        <v>14</v>
      </c>
      <c r="B23" s="99"/>
      <c r="C23" s="109">
        <f t="shared" si="0"/>
        <v>3.331702818570319</v>
      </c>
      <c r="D23" s="109">
        <f>IF(F23="","",VLOOKUP(F23,DATOS!$A$2:$D$42,3,0))</f>
        <v>6.25E-2</v>
      </c>
      <c r="E23" s="109">
        <f t="shared" si="1"/>
        <v>2.394202818570319</v>
      </c>
      <c r="F23" s="97" t="s">
        <v>35</v>
      </c>
      <c r="G23" s="99" t="s">
        <v>115</v>
      </c>
      <c r="H23" s="99" t="s">
        <v>112</v>
      </c>
      <c r="I23" s="118">
        <v>42</v>
      </c>
      <c r="J23" s="110">
        <v>8.3333333333333329E-2</v>
      </c>
      <c r="K23" s="78">
        <v>2730</v>
      </c>
      <c r="L23" s="79">
        <v>7</v>
      </c>
      <c r="M23" s="111">
        <f t="shared" si="11"/>
        <v>19.11</v>
      </c>
      <c r="N23" s="99"/>
      <c r="O23" s="80">
        <v>270</v>
      </c>
      <c r="P23" s="112">
        <f t="shared" si="3"/>
        <v>1890</v>
      </c>
      <c r="Q23" s="109">
        <f t="shared" si="4"/>
        <v>1.4775361519036521</v>
      </c>
      <c r="R23" s="113">
        <f t="shared" si="7"/>
        <v>0.50184115190365197</v>
      </c>
      <c r="S23" s="122">
        <v>1.4318181818181818E-2</v>
      </c>
      <c r="T23" s="113">
        <f t="shared" si="5"/>
        <v>0.51615933372183376</v>
      </c>
      <c r="U23" s="99"/>
      <c r="V23" s="98"/>
    </row>
    <row r="24" spans="1:22" s="96" customFormat="1" x14ac:dyDescent="0.2">
      <c r="A24" s="99">
        <v>15</v>
      </c>
      <c r="B24" s="99"/>
      <c r="C24" s="109">
        <f t="shared" si="0"/>
        <v>3.3736116666666671</v>
      </c>
      <c r="D24" s="109">
        <f>IF(F24="","",VLOOKUP(F24,DATOS!$A$2:$D$42,3,0))</f>
        <v>6.25E-2</v>
      </c>
      <c r="E24" s="109">
        <f t="shared" si="1"/>
        <v>2.4361116666666671</v>
      </c>
      <c r="F24" s="97" t="s">
        <v>18</v>
      </c>
      <c r="G24" s="99">
        <v>4</v>
      </c>
      <c r="H24" s="99" t="s">
        <v>113</v>
      </c>
      <c r="I24" s="118">
        <v>35</v>
      </c>
      <c r="J24" s="110" t="str">
        <f>IF(F24="","",VLOOKUP(F24,DATOS!$A$2:$D$42,4,0))</f>
        <v>02:00</v>
      </c>
      <c r="K24" s="78">
        <v>1930</v>
      </c>
      <c r="L24" s="79">
        <v>10</v>
      </c>
      <c r="M24" s="111">
        <f t="shared" si="2"/>
        <v>19.3</v>
      </c>
      <c r="N24" s="99"/>
      <c r="O24" s="80">
        <v>288</v>
      </c>
      <c r="P24" s="112">
        <f t="shared" si="3"/>
        <v>2880</v>
      </c>
      <c r="Q24" s="109">
        <f t="shared" si="4"/>
        <v>1.5194450000000002</v>
      </c>
      <c r="R24" s="123">
        <v>0.54375000000000007</v>
      </c>
      <c r="S24" s="109">
        <f t="shared" si="8"/>
        <v>1.4999999999999999E-2</v>
      </c>
      <c r="T24" s="113">
        <f t="shared" si="5"/>
        <v>0.55875000000000008</v>
      </c>
      <c r="U24" s="99"/>
      <c r="V24" s="98"/>
    </row>
    <row r="25" spans="1:22" s="96" customFormat="1" x14ac:dyDescent="0.2">
      <c r="A25" s="99">
        <v>16</v>
      </c>
      <c r="B25" s="99"/>
      <c r="C25" s="109">
        <f t="shared" si="0"/>
        <v>3.3886116666666668</v>
      </c>
      <c r="D25" s="109">
        <f>IF(F25="","",VLOOKUP(F25,DATOS!$A$2:$D$42,3,0))</f>
        <v>6.25E-2</v>
      </c>
      <c r="E25" s="109">
        <f t="shared" si="1"/>
        <v>2.4511116666666668</v>
      </c>
      <c r="F25" s="97" t="s">
        <v>18</v>
      </c>
      <c r="G25" s="99">
        <v>4</v>
      </c>
      <c r="H25" s="99" t="s">
        <v>113</v>
      </c>
      <c r="I25" s="118">
        <v>35</v>
      </c>
      <c r="J25" s="110" t="str">
        <f>IF(F25="","",VLOOKUP(F25,DATOS!$A$2:$D$42,4,0))</f>
        <v>02:00</v>
      </c>
      <c r="K25" s="78">
        <v>1930</v>
      </c>
      <c r="L25" s="79">
        <v>10</v>
      </c>
      <c r="M25" s="111">
        <f t="shared" ref="M25:M27" si="12">IF(OR(K25="",L25=""),"",(K25*L25)/1000)</f>
        <v>19.3</v>
      </c>
      <c r="N25" s="99"/>
      <c r="O25" s="80">
        <v>288</v>
      </c>
      <c r="P25" s="112">
        <f t="shared" si="3"/>
        <v>2880</v>
      </c>
      <c r="Q25" s="109">
        <f t="shared" si="4"/>
        <v>1.5344450000000001</v>
      </c>
      <c r="R25" s="113">
        <f t="shared" si="7"/>
        <v>0.55875000000000008</v>
      </c>
      <c r="S25" s="109">
        <f t="shared" si="8"/>
        <v>1.4999999999999999E-2</v>
      </c>
      <c r="T25" s="113">
        <f t="shared" si="5"/>
        <v>0.57375000000000009</v>
      </c>
      <c r="U25" s="99"/>
      <c r="V25" s="98"/>
    </row>
    <row r="26" spans="1:22" s="96" customFormat="1" x14ac:dyDescent="0.2">
      <c r="A26" s="99">
        <v>17</v>
      </c>
      <c r="B26" s="99"/>
      <c r="C26" s="109">
        <f t="shared" si="0"/>
        <v>3.4036116666666665</v>
      </c>
      <c r="D26" s="109">
        <f>IF(F26="","",VLOOKUP(F26,DATOS!$A$2:$D$42,3,0))</f>
        <v>6.25E-2</v>
      </c>
      <c r="E26" s="109">
        <f t="shared" si="1"/>
        <v>2.4661116666666665</v>
      </c>
      <c r="F26" s="97" t="s">
        <v>18</v>
      </c>
      <c r="G26" s="99">
        <v>4</v>
      </c>
      <c r="H26" s="99" t="s">
        <v>113</v>
      </c>
      <c r="I26" s="118">
        <v>35</v>
      </c>
      <c r="J26" s="110" t="str">
        <f>IF(F26="","",VLOOKUP(F26,DATOS!$A$2:$D$42,4,0))</f>
        <v>02:00</v>
      </c>
      <c r="K26" s="78">
        <v>1930</v>
      </c>
      <c r="L26" s="79">
        <v>10</v>
      </c>
      <c r="M26" s="111">
        <f t="shared" si="12"/>
        <v>19.3</v>
      </c>
      <c r="N26" s="99"/>
      <c r="O26" s="80">
        <v>220</v>
      </c>
      <c r="P26" s="112">
        <f t="shared" si="3"/>
        <v>2200</v>
      </c>
      <c r="Q26" s="109">
        <f t="shared" si="4"/>
        <v>1.549445</v>
      </c>
      <c r="R26" s="113">
        <f t="shared" si="7"/>
        <v>0.57375000000000009</v>
      </c>
      <c r="S26" s="109">
        <f t="shared" si="8"/>
        <v>1.1458333333333334E-2</v>
      </c>
      <c r="T26" s="113">
        <f t="shared" si="5"/>
        <v>0.58520833333333344</v>
      </c>
      <c r="U26" s="99"/>
      <c r="V26" s="98"/>
    </row>
    <row r="27" spans="1:22" s="96" customFormat="1" x14ac:dyDescent="0.2">
      <c r="A27" s="99"/>
      <c r="B27" s="99"/>
      <c r="C27" s="109">
        <f t="shared" si="0"/>
        <v>3.4150700000000001</v>
      </c>
      <c r="D27" s="109">
        <f>IF(F27="","",VLOOKUP(F27,DATOS!$A$2:$D$42,3,0))</f>
        <v>6.25E-2</v>
      </c>
      <c r="E27" s="109">
        <f t="shared" si="1"/>
        <v>2.4775700000000001</v>
      </c>
      <c r="F27" s="97" t="s">
        <v>18</v>
      </c>
      <c r="G27" s="99">
        <v>10</v>
      </c>
      <c r="H27" s="99" t="s">
        <v>113</v>
      </c>
      <c r="I27" s="118">
        <v>35</v>
      </c>
      <c r="J27" s="110" t="str">
        <f>IF(F27="","",VLOOKUP(F27,DATOS!$A$2:$D$42,4,0))</f>
        <v>02:00</v>
      </c>
      <c r="K27" s="78">
        <v>1920</v>
      </c>
      <c r="L27" s="79">
        <v>10</v>
      </c>
      <c r="M27" s="111">
        <f t="shared" si="12"/>
        <v>19.2</v>
      </c>
      <c r="N27" s="99"/>
      <c r="O27" s="80">
        <v>68</v>
      </c>
      <c r="P27" s="112">
        <f t="shared" si="3"/>
        <v>680</v>
      </c>
      <c r="Q27" s="109">
        <f t="shared" si="4"/>
        <v>1.5609033333333335</v>
      </c>
      <c r="R27" s="113">
        <f t="shared" si="7"/>
        <v>0.58520833333333344</v>
      </c>
      <c r="S27" s="109">
        <f t="shared" si="8"/>
        <v>3.5416666666666669E-3</v>
      </c>
      <c r="T27" s="113">
        <f t="shared" si="5"/>
        <v>0.58875000000000011</v>
      </c>
      <c r="U27" s="99"/>
      <c r="V27" s="98"/>
    </row>
    <row r="28" spans="1:22" s="96" customFormat="1" x14ac:dyDescent="0.2">
      <c r="A28" s="99">
        <v>18</v>
      </c>
      <c r="B28" s="99"/>
      <c r="C28" s="109">
        <f t="shared" si="0"/>
        <v>3.418611666666667</v>
      </c>
      <c r="D28" s="109">
        <f>IF(F28="","",VLOOKUP(F28,DATOS!$A$2:$D$42,3,0))</f>
        <v>6.25E-2</v>
      </c>
      <c r="E28" s="109">
        <f t="shared" si="1"/>
        <v>2.481111666666667</v>
      </c>
      <c r="F28" s="97" t="s">
        <v>18</v>
      </c>
      <c r="G28" s="99">
        <v>10</v>
      </c>
      <c r="H28" s="99" t="s">
        <v>113</v>
      </c>
      <c r="I28" s="118">
        <v>35</v>
      </c>
      <c r="J28" s="110" t="str">
        <f>IF(F28="","",VLOOKUP(F28,DATOS!$A$2:$D$42,4,0))</f>
        <v>02:00</v>
      </c>
      <c r="K28" s="78">
        <v>1920</v>
      </c>
      <c r="L28" s="79">
        <v>10</v>
      </c>
      <c r="M28" s="111">
        <f t="shared" ref="M28:M29" si="13">IF(OR(K28="",L28=""),"",(K28*L28)/1000)</f>
        <v>19.2</v>
      </c>
      <c r="N28" s="99"/>
      <c r="O28" s="80">
        <v>288</v>
      </c>
      <c r="P28" s="112">
        <f t="shared" si="3"/>
        <v>2880</v>
      </c>
      <c r="Q28" s="109">
        <f t="shared" si="4"/>
        <v>1.5644450000000001</v>
      </c>
      <c r="R28" s="113">
        <f t="shared" si="7"/>
        <v>0.58875000000000011</v>
      </c>
      <c r="S28" s="109">
        <f t="shared" si="8"/>
        <v>1.4999999999999999E-2</v>
      </c>
      <c r="T28" s="113">
        <f t="shared" si="5"/>
        <v>0.60375000000000012</v>
      </c>
      <c r="U28" s="99"/>
      <c r="V28" s="98"/>
    </row>
    <row r="29" spans="1:22" s="96" customFormat="1" x14ac:dyDescent="0.2">
      <c r="A29" s="99">
        <v>19</v>
      </c>
      <c r="B29" s="99"/>
      <c r="C29" s="109">
        <f t="shared" si="0"/>
        <v>3.4336116666666667</v>
      </c>
      <c r="D29" s="109">
        <f>IF(F29="","",VLOOKUP(F29,DATOS!$A$2:$D$42,3,0))</f>
        <v>6.25E-2</v>
      </c>
      <c r="E29" s="109">
        <f t="shared" si="1"/>
        <v>2.4961116666666667</v>
      </c>
      <c r="F29" s="97" t="s">
        <v>35</v>
      </c>
      <c r="G29" s="99">
        <v>1</v>
      </c>
      <c r="H29" s="99" t="s">
        <v>113</v>
      </c>
      <c r="I29" s="118">
        <v>39</v>
      </c>
      <c r="J29" s="110">
        <v>8.3333333333333329E-2</v>
      </c>
      <c r="K29" s="78">
        <v>2160</v>
      </c>
      <c r="L29" s="79">
        <v>8</v>
      </c>
      <c r="M29" s="111">
        <f t="shared" si="13"/>
        <v>17.28</v>
      </c>
      <c r="N29" s="99"/>
      <c r="O29" s="80">
        <v>288</v>
      </c>
      <c r="P29" s="112">
        <f t="shared" si="3"/>
        <v>2304</v>
      </c>
      <c r="Q29" s="109">
        <f t="shared" si="4"/>
        <v>1.5794450000000002</v>
      </c>
      <c r="R29" s="113">
        <f t="shared" si="7"/>
        <v>0.60375000000000012</v>
      </c>
      <c r="S29" s="109">
        <f t="shared" si="8"/>
        <v>1.1999999999999999E-2</v>
      </c>
      <c r="T29" s="113">
        <f t="shared" si="5"/>
        <v>0.61575000000000013</v>
      </c>
      <c r="U29" s="99"/>
      <c r="V29" s="98"/>
    </row>
    <row r="30" spans="1:22" s="96" customFormat="1" x14ac:dyDescent="0.2">
      <c r="A30" s="99">
        <v>20</v>
      </c>
      <c r="B30" s="99"/>
      <c r="C30" s="109">
        <f t="shared" si="0"/>
        <v>3.4456116666666672</v>
      </c>
      <c r="D30" s="109">
        <f>IF(F30="","",VLOOKUP(F30,DATOS!$A$2:$D$42,3,0))</f>
        <v>6.25E-2</v>
      </c>
      <c r="E30" s="109">
        <f t="shared" si="1"/>
        <v>2.5081116666666672</v>
      </c>
      <c r="F30" s="97" t="s">
        <v>35</v>
      </c>
      <c r="G30" s="99">
        <v>1</v>
      </c>
      <c r="H30" s="99" t="s">
        <v>113</v>
      </c>
      <c r="I30" s="118">
        <v>39</v>
      </c>
      <c r="J30" s="110">
        <v>8.3333333333333329E-2</v>
      </c>
      <c r="K30" s="78">
        <v>2160</v>
      </c>
      <c r="L30" s="79">
        <v>8</v>
      </c>
      <c r="M30" s="111">
        <f t="shared" ref="M30:M35" si="14">IF(OR(K30="",L30=""),"",(K30*L30)/1000)</f>
        <v>17.28</v>
      </c>
      <c r="N30" s="99"/>
      <c r="O30" s="80">
        <v>288</v>
      </c>
      <c r="P30" s="112">
        <f t="shared" si="3"/>
        <v>2304</v>
      </c>
      <c r="Q30" s="109">
        <f t="shared" si="4"/>
        <v>1.5914450000000002</v>
      </c>
      <c r="R30" s="113">
        <f t="shared" si="7"/>
        <v>0.61575000000000013</v>
      </c>
      <c r="S30" s="109">
        <f t="shared" si="8"/>
        <v>1.1999999999999999E-2</v>
      </c>
      <c r="T30" s="113">
        <f t="shared" si="5"/>
        <v>0.62775000000000014</v>
      </c>
      <c r="U30" s="99"/>
      <c r="V30" s="98"/>
    </row>
    <row r="31" spans="1:22" s="96" customFormat="1" x14ac:dyDescent="0.2">
      <c r="A31" s="99">
        <v>21</v>
      </c>
      <c r="B31" s="99"/>
      <c r="C31" s="109">
        <f t="shared" si="0"/>
        <v>3.4576116666666667</v>
      </c>
      <c r="D31" s="109">
        <f>IF(F31="","",VLOOKUP(F31,DATOS!$A$2:$D$42,3,0))</f>
        <v>6.25E-2</v>
      </c>
      <c r="E31" s="109">
        <f t="shared" si="1"/>
        <v>2.5201116666666667</v>
      </c>
      <c r="F31" s="97" t="s">
        <v>35</v>
      </c>
      <c r="G31" s="99">
        <v>1</v>
      </c>
      <c r="H31" s="99" t="s">
        <v>113</v>
      </c>
      <c r="I31" s="118">
        <v>39</v>
      </c>
      <c r="J31" s="110">
        <v>8.3333333333333329E-2</v>
      </c>
      <c r="K31" s="78">
        <v>2160</v>
      </c>
      <c r="L31" s="79">
        <v>8</v>
      </c>
      <c r="M31" s="111">
        <f t="shared" si="14"/>
        <v>17.28</v>
      </c>
      <c r="N31" s="99"/>
      <c r="O31" s="80">
        <v>288</v>
      </c>
      <c r="P31" s="112">
        <f t="shared" si="3"/>
        <v>2304</v>
      </c>
      <c r="Q31" s="109">
        <f t="shared" si="4"/>
        <v>1.6034450000000002</v>
      </c>
      <c r="R31" s="113">
        <f t="shared" si="7"/>
        <v>0.62775000000000014</v>
      </c>
      <c r="S31" s="109">
        <f t="shared" si="8"/>
        <v>1.1999999999999999E-2</v>
      </c>
      <c r="T31" s="113">
        <f t="shared" si="5"/>
        <v>0.63975000000000015</v>
      </c>
      <c r="U31" s="99"/>
      <c r="V31" s="98"/>
    </row>
    <row r="32" spans="1:22" s="96" customFormat="1" x14ac:dyDescent="0.2">
      <c r="A32" s="99">
        <v>22</v>
      </c>
      <c r="B32" s="99"/>
      <c r="C32" s="109">
        <f t="shared" si="0"/>
        <v>3.4696116666666672</v>
      </c>
      <c r="D32" s="109">
        <f>IF(F32="","",VLOOKUP(F32,DATOS!$A$2:$D$42,3,0))</f>
        <v>6.25E-2</v>
      </c>
      <c r="E32" s="109">
        <f t="shared" si="1"/>
        <v>2.5321116666666672</v>
      </c>
      <c r="F32" s="97" t="s">
        <v>35</v>
      </c>
      <c r="G32" s="99">
        <v>1</v>
      </c>
      <c r="H32" s="99" t="s">
        <v>113</v>
      </c>
      <c r="I32" s="118">
        <v>39</v>
      </c>
      <c r="J32" s="110">
        <v>8.3333333333333329E-2</v>
      </c>
      <c r="K32" s="78">
        <v>2160</v>
      </c>
      <c r="L32" s="79">
        <v>8</v>
      </c>
      <c r="M32" s="111">
        <f t="shared" si="14"/>
        <v>17.28</v>
      </c>
      <c r="N32" s="99"/>
      <c r="O32" s="80">
        <v>275</v>
      </c>
      <c r="P32" s="112">
        <f t="shared" si="3"/>
        <v>2200</v>
      </c>
      <c r="Q32" s="109">
        <f t="shared" si="4"/>
        <v>1.6154450000000002</v>
      </c>
      <c r="R32" s="113">
        <f t="shared" si="7"/>
        <v>0.63975000000000015</v>
      </c>
      <c r="S32" s="109">
        <f t="shared" si="8"/>
        <v>1.1458333333333334E-2</v>
      </c>
      <c r="T32" s="113">
        <f t="shared" si="5"/>
        <v>0.6512083333333335</v>
      </c>
      <c r="U32" s="99"/>
      <c r="V32" s="98"/>
    </row>
    <row r="33" spans="1:22" s="96" customFormat="1" hidden="1" x14ac:dyDescent="0.2">
      <c r="A33" s="99"/>
      <c r="B33" s="99"/>
      <c r="C33" s="109" t="str">
        <f t="shared" si="0"/>
        <v/>
      </c>
      <c r="D33" s="109" t="str">
        <f>IF(F33="","",VLOOKUP(F33,DATOS!$A$2:$D$42,3,0))</f>
        <v/>
      </c>
      <c r="E33" s="109" t="str">
        <f t="shared" si="1"/>
        <v/>
      </c>
      <c r="F33" s="97"/>
      <c r="G33" s="99"/>
      <c r="H33" s="99"/>
      <c r="I33" s="118"/>
      <c r="J33" s="110" t="str">
        <f>IF(F33="","",VLOOKUP(F33,DATOS!$A$2:$D$42,4,0))</f>
        <v/>
      </c>
      <c r="K33" s="78"/>
      <c r="L33" s="79"/>
      <c r="M33" s="111" t="str">
        <f t="shared" si="14"/>
        <v/>
      </c>
      <c r="N33" s="99"/>
      <c r="O33" s="80"/>
      <c r="P33" s="112" t="str">
        <f t="shared" si="3"/>
        <v/>
      </c>
      <c r="Q33" s="109">
        <f t="shared" si="4"/>
        <v>1.6269033333333334</v>
      </c>
      <c r="R33" s="113">
        <f t="shared" si="7"/>
        <v>0.6512083333333335</v>
      </c>
      <c r="S33" s="109" t="str">
        <f t="shared" si="8"/>
        <v/>
      </c>
      <c r="T33" s="113" t="str">
        <f t="shared" si="5"/>
        <v/>
      </c>
      <c r="U33" s="99"/>
      <c r="V33" s="98"/>
    </row>
    <row r="34" spans="1:22" s="96" customFormat="1" hidden="1" x14ac:dyDescent="0.2">
      <c r="A34" s="99"/>
      <c r="B34" s="99"/>
      <c r="C34" s="109" t="str">
        <f t="shared" si="0"/>
        <v/>
      </c>
      <c r="D34" s="109" t="str">
        <f>IF(F34="","",VLOOKUP(F34,DATOS!$A$2:$D$42,3,0))</f>
        <v/>
      </c>
      <c r="E34" s="109" t="str">
        <f t="shared" si="1"/>
        <v/>
      </c>
      <c r="F34" s="97"/>
      <c r="G34" s="99"/>
      <c r="H34" s="99"/>
      <c r="I34" s="118"/>
      <c r="J34" s="110" t="str">
        <f>IF(F34="","",VLOOKUP(F34,DATOS!$A$2:$D$42,4,0))</f>
        <v/>
      </c>
      <c r="K34" s="78"/>
      <c r="L34" s="79"/>
      <c r="M34" s="111" t="str">
        <f t="shared" si="14"/>
        <v/>
      </c>
      <c r="N34" s="99"/>
      <c r="O34" s="80"/>
      <c r="P34" s="112" t="str">
        <f t="shared" si="3"/>
        <v/>
      </c>
      <c r="Q34" s="109" t="str">
        <f t="shared" si="4"/>
        <v/>
      </c>
      <c r="R34" s="113" t="str">
        <f t="shared" si="7"/>
        <v/>
      </c>
      <c r="S34" s="109" t="str">
        <f t="shared" si="8"/>
        <v/>
      </c>
      <c r="T34" s="113" t="str">
        <f t="shared" si="5"/>
        <v/>
      </c>
      <c r="U34" s="99"/>
      <c r="V34" s="98"/>
    </row>
    <row r="35" spans="1:22" s="96" customFormat="1" hidden="1" x14ac:dyDescent="0.2">
      <c r="A35" s="99"/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7"/>
      <c r="G35" s="99"/>
      <c r="H35" s="99"/>
      <c r="I35" s="118"/>
      <c r="J35" s="110" t="str">
        <f>IF(F35="","",VLOOKUP(F35,DATOS!$A$2:$D$42,4,0))</f>
        <v/>
      </c>
      <c r="K35" s="78"/>
      <c r="L35" s="79"/>
      <c r="M35" s="111" t="str">
        <f t="shared" si="14"/>
        <v/>
      </c>
      <c r="N35" s="99"/>
      <c r="O35" s="80"/>
      <c r="P35" s="112" t="str">
        <f t="shared" si="3"/>
        <v/>
      </c>
      <c r="Q35" s="109" t="str">
        <f t="shared" si="4"/>
        <v/>
      </c>
      <c r="R35" s="113" t="str">
        <f t="shared" si="7"/>
        <v/>
      </c>
      <c r="S35" s="109" t="str">
        <f t="shared" si="8"/>
        <v/>
      </c>
      <c r="T35" s="113" t="str">
        <f t="shared" si="5"/>
        <v/>
      </c>
      <c r="U35" s="99"/>
      <c r="V35" s="98"/>
    </row>
    <row r="36" spans="1:22" s="96" customFormat="1" hidden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9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1"/>
      <c r="P36" s="112" t="str">
        <f t="shared" si="3"/>
        <v/>
      </c>
      <c r="Q36" s="109" t="str">
        <f t="shared" si="4"/>
        <v/>
      </c>
      <c r="R36" s="113" t="str">
        <f t="shared" si="7"/>
        <v/>
      </c>
      <c r="S36" s="109" t="str">
        <f t="shared" si="8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9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1"/>
      <c r="P37" s="112" t="str">
        <f t="shared" si="3"/>
        <v/>
      </c>
      <c r="Q37" s="109" t="str">
        <f t="shared" si="4"/>
        <v/>
      </c>
      <c r="R37" s="113" t="str">
        <f t="shared" si="7"/>
        <v/>
      </c>
      <c r="S37" s="109" t="str">
        <f t="shared" si="8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9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1"/>
      <c r="P38" s="112" t="str">
        <f t="shared" si="3"/>
        <v/>
      </c>
      <c r="Q38" s="109" t="str">
        <f t="shared" si="4"/>
        <v/>
      </c>
      <c r="R38" s="113" t="str">
        <f t="shared" si="7"/>
        <v/>
      </c>
      <c r="S38" s="109" t="str">
        <f t="shared" si="8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7"/>
        <v/>
      </c>
      <c r="S39" s="109" t="str">
        <f t="shared" si="8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7"/>
        <v/>
      </c>
      <c r="S40" s="109" t="str">
        <f t="shared" si="8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7"/>
        <v/>
      </c>
      <c r="S41" s="109" t="str">
        <f t="shared" si="8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7"/>
        <v/>
      </c>
      <c r="S42" s="109" t="str">
        <f t="shared" si="8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7"/>
        <v/>
      </c>
      <c r="S43" s="109" t="str">
        <f t="shared" si="8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7"/>
        <v/>
      </c>
      <c r="S44" s="109" t="str">
        <f t="shared" si="8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7"/>
        <v/>
      </c>
      <c r="S45" s="109" t="str">
        <f t="shared" si="8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7"/>
        <v/>
      </c>
      <c r="S46" s="109" t="str">
        <f t="shared" si="8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7"/>
        <v/>
      </c>
      <c r="S47" s="109" t="str">
        <f t="shared" si="8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7"/>
        <v/>
      </c>
      <c r="S48" s="109" t="str">
        <f t="shared" si="8"/>
        <v/>
      </c>
      <c r="T48" s="113" t="str">
        <f t="shared" si="5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7"/>
        <v/>
      </c>
      <c r="S49" s="109" t="str">
        <f t="shared" si="8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2288.2608695652175</v>
      </c>
      <c r="L50" s="102">
        <f>AVERAGE(L10:L49)</f>
        <v>8.3913043478260878</v>
      </c>
      <c r="M50" s="103">
        <f>AVERAGE(M10:M49)</f>
        <v>18.898260869565217</v>
      </c>
      <c r="N50" s="100"/>
      <c r="O50" s="100"/>
      <c r="P50" s="104">
        <f>SUM(P10:P49)</f>
        <v>52096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A9" zoomScale="85" workbookViewId="0">
      <selection activeCell="B13" sqref="B13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119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21"/>
    </row>
    <row r="9" spans="1:28" s="82" customFormat="1" ht="31.5" customHeight="1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3.100695</v>
      </c>
      <c r="D10" s="109">
        <f>IF(F10="","",VLOOKUP(F10,DATOS!$A$2:$D$42,3,0))</f>
        <v>6.25E-2</v>
      </c>
      <c r="E10" s="109">
        <f t="shared" ref="E10:E49" si="1">IF(OR(J10="",Q10=""),"",Q10-J10+1)</f>
        <v>2.163195</v>
      </c>
      <c r="F10" s="97" t="s">
        <v>35</v>
      </c>
      <c r="G10" s="97" t="s">
        <v>111</v>
      </c>
      <c r="H10" s="97" t="s">
        <v>112</v>
      </c>
      <c r="I10" s="118">
        <v>42</v>
      </c>
      <c r="J10" s="110">
        <v>0.10416666666666667</v>
      </c>
      <c r="K10" s="78">
        <v>2850</v>
      </c>
      <c r="L10" s="79">
        <v>6</v>
      </c>
      <c r="M10" s="111">
        <f t="shared" ref="M10:M12" si="2">IF(OR(K10="",L10=""),"",(K10*L10)/1000)</f>
        <v>17.100000000000001</v>
      </c>
      <c r="N10" s="97"/>
      <c r="O10" s="80">
        <v>288</v>
      </c>
      <c r="P10" s="112">
        <f t="shared" ref="P10:P49" si="3">IF(OR(L10=0,O10=0),"",L10*O10)</f>
        <v>1728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1.3090909090909091E-2</v>
      </c>
      <c r="T10" s="109">
        <f t="shared" ref="T10:T49" si="5">IF(OR(R10="",S10=""),"",R10+S10)</f>
        <v>0.30475757575757578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3.1137859090909092</v>
      </c>
      <c r="D11" s="109">
        <f>IF(F11="","",VLOOKUP(F11,DATOS!$A$2:$D$42,3,0))</f>
        <v>6.25E-2</v>
      </c>
      <c r="E11" s="109">
        <f t="shared" si="1"/>
        <v>2.1762859090909092</v>
      </c>
      <c r="F11" s="97" t="s">
        <v>35</v>
      </c>
      <c r="G11" s="97" t="s">
        <v>111</v>
      </c>
      <c r="H11" s="97" t="s">
        <v>112</v>
      </c>
      <c r="I11" s="118">
        <v>42</v>
      </c>
      <c r="J11" s="110">
        <v>0.10416666666666667</v>
      </c>
      <c r="K11" s="78">
        <v>2850</v>
      </c>
      <c r="L11" s="79">
        <v>6</v>
      </c>
      <c r="M11" s="111">
        <f t="shared" si="2"/>
        <v>17.100000000000001</v>
      </c>
      <c r="N11" s="97"/>
      <c r="O11" s="80">
        <v>288</v>
      </c>
      <c r="P11" s="112">
        <f t="shared" si="3"/>
        <v>1728</v>
      </c>
      <c r="Q11" s="109">
        <f t="shared" si="4"/>
        <v>1.2804525757575758</v>
      </c>
      <c r="R11" s="113">
        <f t="shared" ref="R11:R49" si="6">IF(T10="","",T10)</f>
        <v>0.30475757575757578</v>
      </c>
      <c r="S11" s="122">
        <v>1.3090909090909091E-2</v>
      </c>
      <c r="T11" s="113">
        <f t="shared" si="5"/>
        <v>0.31784848484848488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3.1268768181818181</v>
      </c>
      <c r="D12" s="109">
        <f>IF(F12="","",VLOOKUP(F12,DATOS!$A$2:$D$42,3,0))</f>
        <v>6.25E-2</v>
      </c>
      <c r="E12" s="109">
        <f t="shared" si="1"/>
        <v>2.1893768181818181</v>
      </c>
      <c r="F12" s="97" t="s">
        <v>35</v>
      </c>
      <c r="G12" s="97" t="s">
        <v>111</v>
      </c>
      <c r="H12" s="97" t="s">
        <v>112</v>
      </c>
      <c r="I12" s="118">
        <v>42</v>
      </c>
      <c r="J12" s="110">
        <v>0.10416666666666667</v>
      </c>
      <c r="K12" s="78">
        <v>2850</v>
      </c>
      <c r="L12" s="79">
        <v>6</v>
      </c>
      <c r="M12" s="111">
        <f t="shared" si="2"/>
        <v>17.100000000000001</v>
      </c>
      <c r="N12" s="97"/>
      <c r="O12" s="80">
        <v>288</v>
      </c>
      <c r="P12" s="112">
        <f t="shared" si="3"/>
        <v>1728</v>
      </c>
      <c r="Q12" s="109">
        <f t="shared" si="4"/>
        <v>1.2935434848484848</v>
      </c>
      <c r="R12" s="113">
        <f t="shared" si="6"/>
        <v>0.31784848484848488</v>
      </c>
      <c r="S12" s="122">
        <v>1.3090909090909091E-2</v>
      </c>
      <c r="T12" s="113">
        <f t="shared" si="5"/>
        <v>0.33093939393939398</v>
      </c>
      <c r="U12" s="99"/>
      <c r="V12" s="98"/>
    </row>
    <row r="13" spans="1:28" s="96" customFormat="1" x14ac:dyDescent="0.2">
      <c r="A13" s="99">
        <v>4</v>
      </c>
      <c r="B13" s="99" t="s">
        <v>117</v>
      </c>
      <c r="C13" s="109">
        <f t="shared" si="0"/>
        <v>3.1399677272727269</v>
      </c>
      <c r="D13" s="109">
        <f>IF(F13="","",VLOOKUP(F13,DATOS!$A$2:$D$42,3,0))</f>
        <v>6.25E-2</v>
      </c>
      <c r="E13" s="109">
        <f t="shared" si="1"/>
        <v>2.2024677272727269</v>
      </c>
      <c r="F13" s="97" t="s">
        <v>35</v>
      </c>
      <c r="G13" s="97" t="s">
        <v>111</v>
      </c>
      <c r="H13" s="97" t="s">
        <v>112</v>
      </c>
      <c r="I13" s="118">
        <v>42</v>
      </c>
      <c r="J13" s="110">
        <v>0.10416666666666667</v>
      </c>
      <c r="K13" s="78">
        <v>2850</v>
      </c>
      <c r="L13" s="79">
        <v>6</v>
      </c>
      <c r="M13" s="111">
        <f t="shared" ref="M13" si="7">IF(OR(K13="",L13=""),"",(K13*L13)/1000)</f>
        <v>17.100000000000001</v>
      </c>
      <c r="N13" s="97"/>
      <c r="O13" s="80">
        <v>220</v>
      </c>
      <c r="P13" s="112">
        <f t="shared" si="3"/>
        <v>1320</v>
      </c>
      <c r="Q13" s="109">
        <f t="shared" si="4"/>
        <v>1.3066343939393938</v>
      </c>
      <c r="R13" s="113">
        <f t="shared" si="6"/>
        <v>0.33093939393939398</v>
      </c>
      <c r="S13" s="122">
        <v>0.01</v>
      </c>
      <c r="T13" s="113">
        <f t="shared" si="5"/>
        <v>0.34093939393939399</v>
      </c>
      <c r="U13" s="99"/>
      <c r="V13" s="98"/>
    </row>
    <row r="14" spans="1:28" s="96" customFormat="1" x14ac:dyDescent="0.2">
      <c r="A14" s="99">
        <v>5</v>
      </c>
      <c r="B14" s="99"/>
      <c r="C14" s="109">
        <f t="shared" si="0"/>
        <v>3.163195</v>
      </c>
      <c r="D14" s="109">
        <f>IF(F14="","",VLOOKUP(F14,DATOS!$A$2:$D$42,3,0))</f>
        <v>6.25E-2</v>
      </c>
      <c r="E14" s="109">
        <f t="shared" si="1"/>
        <v>2.225695</v>
      </c>
      <c r="F14" s="97" t="s">
        <v>38</v>
      </c>
      <c r="G14" s="97">
        <v>4</v>
      </c>
      <c r="H14" s="97" t="s">
        <v>113</v>
      </c>
      <c r="I14" s="118">
        <v>35</v>
      </c>
      <c r="J14" s="110">
        <v>0.10416666666666667</v>
      </c>
      <c r="K14" s="78">
        <v>1950</v>
      </c>
      <c r="L14" s="79">
        <v>11</v>
      </c>
      <c r="M14" s="111">
        <f t="shared" ref="M14:M49" si="8">IF(OR(K14="",L14=""),"",(K14*L14)/1000)</f>
        <v>21.45</v>
      </c>
      <c r="N14" s="97"/>
      <c r="O14" s="80">
        <v>288</v>
      </c>
      <c r="P14" s="112">
        <f t="shared" si="3"/>
        <v>3168</v>
      </c>
      <c r="Q14" s="109">
        <f t="shared" si="4"/>
        <v>1.3298616666666667</v>
      </c>
      <c r="R14" s="123">
        <v>0.35416666666666669</v>
      </c>
      <c r="S14" s="109">
        <f t="shared" ref="S14:S49" si="9">IF(OR($C$5="",P14=""),"",(P14/$C$5)/24)</f>
        <v>1.6500000000000001E-2</v>
      </c>
      <c r="T14" s="113">
        <f t="shared" si="5"/>
        <v>0.3706666666666667</v>
      </c>
      <c r="U14" s="99"/>
      <c r="V14" s="98"/>
    </row>
    <row r="15" spans="1:28" s="96" customFormat="1" x14ac:dyDescent="0.2">
      <c r="A15" s="99">
        <v>6</v>
      </c>
      <c r="B15" s="99"/>
      <c r="C15" s="109">
        <f t="shared" si="0"/>
        <v>3.1796949999999997</v>
      </c>
      <c r="D15" s="109">
        <f>IF(F15="","",VLOOKUP(F15,DATOS!$A$2:$D$42,3,0))</f>
        <v>6.25E-2</v>
      </c>
      <c r="E15" s="109">
        <f t="shared" si="1"/>
        <v>2.2421949999999997</v>
      </c>
      <c r="F15" s="97" t="s">
        <v>38</v>
      </c>
      <c r="G15" s="97">
        <v>4</v>
      </c>
      <c r="H15" s="97" t="s">
        <v>113</v>
      </c>
      <c r="I15" s="118">
        <v>35</v>
      </c>
      <c r="J15" s="110">
        <v>0.10416666666666667</v>
      </c>
      <c r="K15" s="78">
        <v>1950</v>
      </c>
      <c r="L15" s="79">
        <v>10</v>
      </c>
      <c r="M15" s="111">
        <f t="shared" ref="M15:M20" si="10">IF(OR(K15="",L15=""),"",(K15*L15)/1000)</f>
        <v>19.5</v>
      </c>
      <c r="N15" s="97"/>
      <c r="O15" s="80">
        <v>288</v>
      </c>
      <c r="P15" s="112">
        <f t="shared" si="3"/>
        <v>2880</v>
      </c>
      <c r="Q15" s="109">
        <f t="shared" si="4"/>
        <v>1.3463616666666667</v>
      </c>
      <c r="R15" s="113">
        <f t="shared" si="6"/>
        <v>0.3706666666666667</v>
      </c>
      <c r="S15" s="109">
        <f t="shared" si="9"/>
        <v>1.4999999999999999E-2</v>
      </c>
      <c r="T15" s="113">
        <f t="shared" si="5"/>
        <v>0.38566666666666671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3.1946950000000003</v>
      </c>
      <c r="D16" s="109">
        <f>IF(F16="","",VLOOKUP(F16,DATOS!$A$2:$D$42,3,0))</f>
        <v>6.25E-2</v>
      </c>
      <c r="E16" s="109">
        <f t="shared" si="1"/>
        <v>2.2571950000000003</v>
      </c>
      <c r="F16" s="97" t="s">
        <v>38</v>
      </c>
      <c r="G16" s="97">
        <v>4</v>
      </c>
      <c r="H16" s="97" t="s">
        <v>113</v>
      </c>
      <c r="I16" s="118">
        <v>35</v>
      </c>
      <c r="J16" s="110">
        <v>0.10416666666666667</v>
      </c>
      <c r="K16" s="78">
        <v>1950</v>
      </c>
      <c r="L16" s="79">
        <v>10</v>
      </c>
      <c r="M16" s="111">
        <f t="shared" si="10"/>
        <v>19.5</v>
      </c>
      <c r="N16" s="97"/>
      <c r="O16" s="80">
        <v>288</v>
      </c>
      <c r="P16" s="112">
        <f t="shared" si="3"/>
        <v>2880</v>
      </c>
      <c r="Q16" s="109">
        <f t="shared" si="4"/>
        <v>1.3613616666666668</v>
      </c>
      <c r="R16" s="113">
        <f t="shared" si="6"/>
        <v>0.38566666666666671</v>
      </c>
      <c r="S16" s="109">
        <f t="shared" si="9"/>
        <v>1.4999999999999999E-2</v>
      </c>
      <c r="T16" s="113">
        <f t="shared" si="5"/>
        <v>0.40066666666666673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3.209695</v>
      </c>
      <c r="D17" s="109">
        <f>IF(F17="","",VLOOKUP(F17,DATOS!$A$2:$D$42,3,0))</f>
        <v>6.25E-2</v>
      </c>
      <c r="E17" s="109">
        <f t="shared" si="1"/>
        <v>2.272195</v>
      </c>
      <c r="F17" s="97" t="s">
        <v>38</v>
      </c>
      <c r="G17" s="97">
        <v>4</v>
      </c>
      <c r="H17" s="97" t="s">
        <v>113</v>
      </c>
      <c r="I17" s="118">
        <v>35</v>
      </c>
      <c r="J17" s="110">
        <v>0.10416666666666667</v>
      </c>
      <c r="K17" s="78">
        <v>1950</v>
      </c>
      <c r="L17" s="79">
        <v>10</v>
      </c>
      <c r="M17" s="111">
        <f t="shared" si="10"/>
        <v>19.5</v>
      </c>
      <c r="N17" s="97"/>
      <c r="O17" s="80">
        <v>288</v>
      </c>
      <c r="P17" s="112">
        <f t="shared" si="3"/>
        <v>2880</v>
      </c>
      <c r="Q17" s="109">
        <f t="shared" si="4"/>
        <v>1.3763616666666667</v>
      </c>
      <c r="R17" s="113">
        <f t="shared" si="6"/>
        <v>0.40066666666666673</v>
      </c>
      <c r="S17" s="109">
        <f t="shared" si="9"/>
        <v>1.4999999999999999E-2</v>
      </c>
      <c r="T17" s="113">
        <f t="shared" si="5"/>
        <v>0.41566666666666674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3.2246949999999996</v>
      </c>
      <c r="D18" s="109">
        <f>IF(F18="","",VLOOKUP(F18,DATOS!$A$2:$D$42,3,0))</f>
        <v>6.25E-2</v>
      </c>
      <c r="E18" s="109">
        <f t="shared" si="1"/>
        <v>2.2871949999999996</v>
      </c>
      <c r="F18" s="97" t="s">
        <v>38</v>
      </c>
      <c r="G18" s="97">
        <v>4</v>
      </c>
      <c r="H18" s="97" t="s">
        <v>113</v>
      </c>
      <c r="I18" s="118">
        <v>35</v>
      </c>
      <c r="J18" s="110">
        <v>0.10416666666666667</v>
      </c>
      <c r="K18" s="78">
        <v>1950</v>
      </c>
      <c r="L18" s="79">
        <v>10</v>
      </c>
      <c r="M18" s="111">
        <f t="shared" si="10"/>
        <v>19.5</v>
      </c>
      <c r="N18" s="97"/>
      <c r="O18" s="80">
        <v>288</v>
      </c>
      <c r="P18" s="112">
        <f t="shared" si="3"/>
        <v>2880</v>
      </c>
      <c r="Q18" s="109">
        <f t="shared" si="4"/>
        <v>1.3913616666666666</v>
      </c>
      <c r="R18" s="113">
        <f t="shared" si="6"/>
        <v>0.41566666666666674</v>
      </c>
      <c r="S18" s="109">
        <f t="shared" si="9"/>
        <v>1.4999999999999999E-2</v>
      </c>
      <c r="T18" s="113">
        <f t="shared" si="5"/>
        <v>0.43066666666666675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3.2396950000000002</v>
      </c>
      <c r="D19" s="109">
        <f>IF(F19="","",VLOOKUP(F19,DATOS!$A$2:$D$42,3,0))</f>
        <v>6.25E-2</v>
      </c>
      <c r="E19" s="109">
        <f t="shared" si="1"/>
        <v>2.3021950000000002</v>
      </c>
      <c r="F19" s="97" t="s">
        <v>38</v>
      </c>
      <c r="G19" s="97">
        <v>4</v>
      </c>
      <c r="H19" s="97" t="s">
        <v>113</v>
      </c>
      <c r="I19" s="118">
        <v>35</v>
      </c>
      <c r="J19" s="110">
        <v>0.10416666666666667</v>
      </c>
      <c r="K19" s="78">
        <v>1950</v>
      </c>
      <c r="L19" s="79">
        <v>10</v>
      </c>
      <c r="M19" s="111">
        <f t="shared" si="10"/>
        <v>19.5</v>
      </c>
      <c r="N19" s="97"/>
      <c r="O19" s="80">
        <v>275</v>
      </c>
      <c r="P19" s="112">
        <f t="shared" si="3"/>
        <v>2750</v>
      </c>
      <c r="Q19" s="109">
        <f t="shared" si="4"/>
        <v>1.4063616666666667</v>
      </c>
      <c r="R19" s="113">
        <f t="shared" si="6"/>
        <v>0.43066666666666675</v>
      </c>
      <c r="S19" s="109">
        <f t="shared" si="9"/>
        <v>1.4322916666666666E-2</v>
      </c>
      <c r="T19" s="113">
        <f t="shared" si="5"/>
        <v>0.44498958333333344</v>
      </c>
      <c r="U19" s="99"/>
      <c r="V19" s="98"/>
    </row>
    <row r="20" spans="1:22" s="96" customFormat="1" x14ac:dyDescent="0.2">
      <c r="A20" s="99">
        <v>11</v>
      </c>
      <c r="B20" s="99"/>
      <c r="C20" s="109">
        <f t="shared" si="0"/>
        <v>3.2540179166666667</v>
      </c>
      <c r="D20" s="109">
        <f>IF(F20="","",VLOOKUP(F20,DATOS!$A$2:$D$42,3,0))</f>
        <v>6.25E-2</v>
      </c>
      <c r="E20" s="109">
        <f t="shared" si="1"/>
        <v>2.3165179166666667</v>
      </c>
      <c r="F20" s="97" t="s">
        <v>24</v>
      </c>
      <c r="G20" s="97">
        <v>4</v>
      </c>
      <c r="H20" s="97" t="s">
        <v>112</v>
      </c>
      <c r="I20" s="118">
        <v>42</v>
      </c>
      <c r="J20" s="110" t="str">
        <f>IF(F20="","",VLOOKUP(F20,DATOS!$A$2:$D$42,4,0))</f>
        <v>02:30</v>
      </c>
      <c r="K20" s="78">
        <v>2870</v>
      </c>
      <c r="L20" s="79">
        <v>7</v>
      </c>
      <c r="M20" s="111">
        <f t="shared" si="10"/>
        <v>20.09</v>
      </c>
      <c r="N20" s="97"/>
      <c r="O20" s="80">
        <v>288</v>
      </c>
      <c r="P20" s="112">
        <f t="shared" si="3"/>
        <v>2016</v>
      </c>
      <c r="Q20" s="109">
        <f t="shared" si="4"/>
        <v>1.4206845833333335</v>
      </c>
      <c r="R20" s="113">
        <f t="shared" si="6"/>
        <v>0.44498958333333344</v>
      </c>
      <c r="S20" s="122">
        <v>1.5272727272727273E-2</v>
      </c>
      <c r="T20" s="113">
        <f t="shared" si="5"/>
        <v>0.46026231060606071</v>
      </c>
      <c r="U20" s="99"/>
      <c r="V20" s="98"/>
    </row>
    <row r="21" spans="1:22" s="96" customFormat="1" x14ac:dyDescent="0.2">
      <c r="A21" s="99">
        <v>12</v>
      </c>
      <c r="B21" s="99"/>
      <c r="C21" s="109">
        <f t="shared" si="0"/>
        <v>3.2692906439393941</v>
      </c>
      <c r="D21" s="109">
        <f>IF(F21="","",VLOOKUP(F21,DATOS!$A$2:$D$42,3,0))</f>
        <v>6.25E-2</v>
      </c>
      <c r="E21" s="109">
        <f t="shared" si="1"/>
        <v>2.3317906439393941</v>
      </c>
      <c r="F21" s="97" t="s">
        <v>24</v>
      </c>
      <c r="G21" s="97">
        <v>4</v>
      </c>
      <c r="H21" s="97" t="s">
        <v>112</v>
      </c>
      <c r="I21" s="118">
        <v>42</v>
      </c>
      <c r="J21" s="110" t="str">
        <f>IF(F21="","",VLOOKUP(F21,DATOS!$A$2:$D$42,4,0))</f>
        <v>02:30</v>
      </c>
      <c r="K21" s="78">
        <v>2870</v>
      </c>
      <c r="L21" s="79">
        <v>7</v>
      </c>
      <c r="M21" s="111">
        <f t="shared" ref="M21:M28" si="11">IF(OR(K21="",L21=""),"",(K21*L21)/1000)</f>
        <v>20.09</v>
      </c>
      <c r="N21" s="97"/>
      <c r="O21" s="80">
        <v>288</v>
      </c>
      <c r="P21" s="112">
        <f t="shared" si="3"/>
        <v>2016</v>
      </c>
      <c r="Q21" s="109">
        <f t="shared" si="4"/>
        <v>1.4359573106060606</v>
      </c>
      <c r="R21" s="113">
        <f t="shared" si="6"/>
        <v>0.46026231060606071</v>
      </c>
      <c r="S21" s="122">
        <v>1.5272727272727273E-2</v>
      </c>
      <c r="T21" s="113">
        <f t="shared" si="5"/>
        <v>0.47553503787878798</v>
      </c>
      <c r="U21" s="99"/>
      <c r="V21" s="98"/>
    </row>
    <row r="22" spans="1:22" s="96" customFormat="1" x14ac:dyDescent="0.2">
      <c r="A22" s="99">
        <v>13</v>
      </c>
      <c r="B22" s="99"/>
      <c r="C22" s="109">
        <f t="shared" si="0"/>
        <v>3.2845633712121209</v>
      </c>
      <c r="D22" s="109">
        <f>IF(F22="","",VLOOKUP(F22,DATOS!$A$2:$D$42,3,0))</f>
        <v>6.25E-2</v>
      </c>
      <c r="E22" s="109">
        <f t="shared" si="1"/>
        <v>2.3470633712121209</v>
      </c>
      <c r="F22" s="97" t="s">
        <v>24</v>
      </c>
      <c r="G22" s="97">
        <v>4</v>
      </c>
      <c r="H22" s="97" t="s">
        <v>112</v>
      </c>
      <c r="I22" s="118">
        <v>42</v>
      </c>
      <c r="J22" s="110" t="str">
        <f>IF(F22="","",VLOOKUP(F22,DATOS!$A$2:$D$42,4,0))</f>
        <v>02:30</v>
      </c>
      <c r="K22" s="78">
        <v>2870</v>
      </c>
      <c r="L22" s="79">
        <v>7</v>
      </c>
      <c r="M22" s="111">
        <f t="shared" si="11"/>
        <v>20.09</v>
      </c>
      <c r="N22" s="97"/>
      <c r="O22" s="80">
        <v>288</v>
      </c>
      <c r="P22" s="112">
        <f t="shared" si="3"/>
        <v>2016</v>
      </c>
      <c r="Q22" s="109">
        <f t="shared" si="4"/>
        <v>1.4512300378787879</v>
      </c>
      <c r="R22" s="113">
        <f t="shared" si="6"/>
        <v>0.47553503787878798</v>
      </c>
      <c r="S22" s="122">
        <v>1.5272727272727273E-2</v>
      </c>
      <c r="T22" s="113">
        <f t="shared" si="5"/>
        <v>0.49080776515151525</v>
      </c>
      <c r="U22" s="99"/>
      <c r="V22" s="98"/>
    </row>
    <row r="23" spans="1:22" s="96" customFormat="1" x14ac:dyDescent="0.2">
      <c r="A23" s="99">
        <v>14</v>
      </c>
      <c r="B23" s="99"/>
      <c r="C23" s="109">
        <f t="shared" si="0"/>
        <v>3.2998360984848487</v>
      </c>
      <c r="D23" s="109">
        <f>IF(F23="","",VLOOKUP(F23,DATOS!$A$2:$D$42,3,0))</f>
        <v>6.25E-2</v>
      </c>
      <c r="E23" s="109">
        <f t="shared" si="1"/>
        <v>2.3623360984848487</v>
      </c>
      <c r="F23" s="97" t="s">
        <v>24</v>
      </c>
      <c r="G23" s="97">
        <v>4</v>
      </c>
      <c r="H23" s="97" t="s">
        <v>112</v>
      </c>
      <c r="I23" s="118">
        <v>42</v>
      </c>
      <c r="J23" s="110" t="str">
        <f>IF(F23="","",VLOOKUP(F23,DATOS!$A$2:$D$42,4,0))</f>
        <v>02:30</v>
      </c>
      <c r="K23" s="78">
        <v>2870</v>
      </c>
      <c r="L23" s="79">
        <v>7</v>
      </c>
      <c r="M23" s="111">
        <f t="shared" si="11"/>
        <v>20.09</v>
      </c>
      <c r="N23" s="97"/>
      <c r="O23" s="80">
        <v>288</v>
      </c>
      <c r="P23" s="112">
        <f t="shared" si="3"/>
        <v>2016</v>
      </c>
      <c r="Q23" s="109">
        <f t="shared" si="4"/>
        <v>1.4665027651515152</v>
      </c>
      <c r="R23" s="113">
        <f t="shared" si="6"/>
        <v>0.49080776515151525</v>
      </c>
      <c r="S23" s="122">
        <v>1.5272727272727273E-2</v>
      </c>
      <c r="T23" s="113">
        <f t="shared" si="5"/>
        <v>0.50608049242424258</v>
      </c>
      <c r="U23" s="99"/>
      <c r="V23" s="98"/>
    </row>
    <row r="24" spans="1:22" s="96" customFormat="1" x14ac:dyDescent="0.2">
      <c r="A24" s="99">
        <v>15</v>
      </c>
      <c r="B24" s="99"/>
      <c r="C24" s="109">
        <f t="shared" si="0"/>
        <v>3.3423616666666662</v>
      </c>
      <c r="D24" s="109">
        <f>IF(F24="","",VLOOKUP(F24,DATOS!$A$2:$D$42,3,0))</f>
        <v>6.25E-2</v>
      </c>
      <c r="E24" s="109">
        <f t="shared" si="1"/>
        <v>2.4048616666666662</v>
      </c>
      <c r="F24" s="97" t="s">
        <v>24</v>
      </c>
      <c r="G24" s="97">
        <v>4</v>
      </c>
      <c r="H24" s="97" t="s">
        <v>112</v>
      </c>
      <c r="I24" s="118">
        <v>42</v>
      </c>
      <c r="J24" s="110" t="str">
        <f>IF(F24="","",VLOOKUP(F24,DATOS!$A$2:$D$42,4,0))</f>
        <v>02:30</v>
      </c>
      <c r="K24" s="78">
        <v>2870</v>
      </c>
      <c r="L24" s="79">
        <v>7</v>
      </c>
      <c r="M24" s="111">
        <f t="shared" si="11"/>
        <v>20.09</v>
      </c>
      <c r="N24" s="97"/>
      <c r="O24" s="80">
        <v>288</v>
      </c>
      <c r="P24" s="112">
        <f t="shared" si="3"/>
        <v>2016</v>
      </c>
      <c r="Q24" s="109">
        <f t="shared" si="4"/>
        <v>1.5090283333333332</v>
      </c>
      <c r="R24" s="123">
        <v>0.53333333333333333</v>
      </c>
      <c r="S24" s="122">
        <v>1.5272727272727273E-2</v>
      </c>
      <c r="T24" s="113">
        <f t="shared" si="5"/>
        <v>0.54860606060606065</v>
      </c>
      <c r="U24" s="99"/>
      <c r="V24" s="98"/>
    </row>
    <row r="25" spans="1:22" s="96" customFormat="1" x14ac:dyDescent="0.2">
      <c r="A25" s="99">
        <v>16</v>
      </c>
      <c r="B25" s="99"/>
      <c r="C25" s="109">
        <f t="shared" si="0"/>
        <v>3.357634393939394</v>
      </c>
      <c r="D25" s="109">
        <f>IF(F25="","",VLOOKUP(F25,DATOS!$A$2:$D$42,3,0))</f>
        <v>6.25E-2</v>
      </c>
      <c r="E25" s="109">
        <f t="shared" si="1"/>
        <v>2.420134393939394</v>
      </c>
      <c r="F25" s="97" t="s">
        <v>18</v>
      </c>
      <c r="G25" s="97">
        <v>9</v>
      </c>
      <c r="H25" s="97" t="s">
        <v>112</v>
      </c>
      <c r="I25" s="118">
        <v>37</v>
      </c>
      <c r="J25" s="110">
        <v>0.10416666666666667</v>
      </c>
      <c r="K25" s="78">
        <v>2320</v>
      </c>
      <c r="L25" s="79">
        <v>9</v>
      </c>
      <c r="M25" s="111">
        <f t="shared" si="11"/>
        <v>20.88</v>
      </c>
      <c r="N25" s="97"/>
      <c r="O25" s="80">
        <v>288</v>
      </c>
      <c r="P25" s="112">
        <f t="shared" si="3"/>
        <v>2592</v>
      </c>
      <c r="Q25" s="109">
        <f t="shared" si="4"/>
        <v>1.5243010606060605</v>
      </c>
      <c r="R25" s="113">
        <f t="shared" si="6"/>
        <v>0.54860606060606065</v>
      </c>
      <c r="S25" s="109">
        <f t="shared" si="9"/>
        <v>1.35E-2</v>
      </c>
      <c r="T25" s="113">
        <f t="shared" si="5"/>
        <v>0.56210606060606061</v>
      </c>
      <c r="U25" s="99"/>
      <c r="V25" s="98"/>
    </row>
    <row r="26" spans="1:22" s="96" customFormat="1" x14ac:dyDescent="0.2">
      <c r="A26" s="99">
        <v>17</v>
      </c>
      <c r="B26" s="99"/>
      <c r="C26" s="109">
        <f t="shared" si="0"/>
        <v>3.3919677272727276</v>
      </c>
      <c r="D26" s="109">
        <f>IF(F26="","",VLOOKUP(F26,DATOS!$A$2:$D$42,3,0))</f>
        <v>6.25E-2</v>
      </c>
      <c r="E26" s="109">
        <f t="shared" si="1"/>
        <v>2.4544677272727276</v>
      </c>
      <c r="F26" s="97" t="s">
        <v>18</v>
      </c>
      <c r="G26" s="97">
        <v>9</v>
      </c>
      <c r="H26" s="97" t="s">
        <v>112</v>
      </c>
      <c r="I26" s="118">
        <v>37</v>
      </c>
      <c r="J26" s="110" t="str">
        <f>IF(F26="","",VLOOKUP(F26,DATOS!$A$2:$D$42,4,0))</f>
        <v>02:00</v>
      </c>
      <c r="K26" s="78">
        <v>2320</v>
      </c>
      <c r="L26" s="79">
        <v>9</v>
      </c>
      <c r="M26" s="111">
        <f t="shared" ref="M26:M27" si="12">IF(OR(K26="",L26=""),"",(K26*L26)/1000)</f>
        <v>20.88</v>
      </c>
      <c r="N26" s="97"/>
      <c r="O26" s="80">
        <v>288</v>
      </c>
      <c r="P26" s="112">
        <f t="shared" si="3"/>
        <v>2592</v>
      </c>
      <c r="Q26" s="109">
        <f t="shared" si="4"/>
        <v>1.5378010606060606</v>
      </c>
      <c r="R26" s="113">
        <f t="shared" si="6"/>
        <v>0.56210606060606061</v>
      </c>
      <c r="S26" s="109">
        <f t="shared" si="9"/>
        <v>1.35E-2</v>
      </c>
      <c r="T26" s="113">
        <f t="shared" si="5"/>
        <v>0.57560606060606057</v>
      </c>
      <c r="U26" s="99"/>
      <c r="V26" s="98"/>
    </row>
    <row r="27" spans="1:22" s="96" customFormat="1" x14ac:dyDescent="0.2">
      <c r="A27" s="99">
        <v>18</v>
      </c>
      <c r="B27" s="99"/>
      <c r="C27" s="109">
        <f t="shared" si="0"/>
        <v>3.4054677272727272</v>
      </c>
      <c r="D27" s="109">
        <f>IF(F27="","",VLOOKUP(F27,DATOS!$A$2:$D$42,3,0))</f>
        <v>6.25E-2</v>
      </c>
      <c r="E27" s="109">
        <f t="shared" si="1"/>
        <v>2.4679677272727272</v>
      </c>
      <c r="F27" s="97" t="s">
        <v>18</v>
      </c>
      <c r="G27" s="97">
        <v>9</v>
      </c>
      <c r="H27" s="97" t="s">
        <v>112</v>
      </c>
      <c r="I27" s="118">
        <v>37</v>
      </c>
      <c r="J27" s="110" t="str">
        <f>IF(F27="","",VLOOKUP(F27,DATOS!$A$2:$D$42,4,0))</f>
        <v>02:00</v>
      </c>
      <c r="K27" s="78">
        <v>2320</v>
      </c>
      <c r="L27" s="79">
        <v>9</v>
      </c>
      <c r="M27" s="111">
        <f t="shared" si="12"/>
        <v>20.88</v>
      </c>
      <c r="N27" s="97"/>
      <c r="O27" s="80">
        <v>288</v>
      </c>
      <c r="P27" s="112">
        <f t="shared" si="3"/>
        <v>2592</v>
      </c>
      <c r="Q27" s="109">
        <f t="shared" si="4"/>
        <v>1.5513010606060607</v>
      </c>
      <c r="R27" s="113">
        <f t="shared" si="6"/>
        <v>0.57560606060606057</v>
      </c>
      <c r="S27" s="109">
        <f t="shared" si="9"/>
        <v>1.35E-2</v>
      </c>
      <c r="T27" s="113">
        <f t="shared" si="5"/>
        <v>0.58910606060606052</v>
      </c>
      <c r="U27" s="99"/>
      <c r="V27" s="98"/>
    </row>
    <row r="28" spans="1:22" s="96" customFormat="1" x14ac:dyDescent="0.2">
      <c r="A28" s="99">
        <v>19</v>
      </c>
      <c r="B28" s="99"/>
      <c r="C28" s="109">
        <f t="shared" si="0"/>
        <v>3.4189677272727272</v>
      </c>
      <c r="D28" s="109">
        <f>IF(F28="","",VLOOKUP(F28,DATOS!$A$2:$D$42,3,0))</f>
        <v>6.25E-2</v>
      </c>
      <c r="E28" s="109">
        <f t="shared" si="1"/>
        <v>2.4814677272727272</v>
      </c>
      <c r="F28" s="97" t="s">
        <v>18</v>
      </c>
      <c r="G28" s="97">
        <v>7</v>
      </c>
      <c r="H28" s="97" t="s">
        <v>113</v>
      </c>
      <c r="I28" s="118">
        <v>37</v>
      </c>
      <c r="J28" s="110" t="str">
        <f>IF(F28="","",VLOOKUP(F28,DATOS!$A$2:$D$42,4,0))</f>
        <v>02:00</v>
      </c>
      <c r="K28" s="78">
        <v>2120</v>
      </c>
      <c r="L28" s="79">
        <v>9</v>
      </c>
      <c r="M28" s="111">
        <f t="shared" si="11"/>
        <v>19.079999999999998</v>
      </c>
      <c r="N28" s="97"/>
      <c r="O28" s="80">
        <v>288</v>
      </c>
      <c r="P28" s="112">
        <f t="shared" si="3"/>
        <v>2592</v>
      </c>
      <c r="Q28" s="109">
        <f t="shared" si="4"/>
        <v>1.5648010606060605</v>
      </c>
      <c r="R28" s="113">
        <f t="shared" si="6"/>
        <v>0.58910606060606052</v>
      </c>
      <c r="S28" s="109">
        <f t="shared" si="9"/>
        <v>1.35E-2</v>
      </c>
      <c r="T28" s="113">
        <f t="shared" si="5"/>
        <v>0.60260606060606048</v>
      </c>
      <c r="U28" s="99"/>
      <c r="V28" s="98"/>
    </row>
    <row r="29" spans="1:22" s="96" customFormat="1" x14ac:dyDescent="0.2">
      <c r="A29" s="99">
        <v>20</v>
      </c>
      <c r="B29" s="99"/>
      <c r="C29" s="109">
        <f t="shared" si="0"/>
        <v>3.4324677272727273</v>
      </c>
      <c r="D29" s="109">
        <f>IF(F29="","",VLOOKUP(F29,DATOS!$A$2:$D$42,3,0))</f>
        <v>6.25E-2</v>
      </c>
      <c r="E29" s="109">
        <f t="shared" si="1"/>
        <v>2.4949677272727273</v>
      </c>
      <c r="F29" s="97" t="s">
        <v>18</v>
      </c>
      <c r="G29" s="97">
        <v>7</v>
      </c>
      <c r="H29" s="97" t="s">
        <v>113</v>
      </c>
      <c r="I29" s="118">
        <v>37</v>
      </c>
      <c r="J29" s="110" t="str">
        <f>IF(F29="","",VLOOKUP(F29,DATOS!$A$2:$D$42,4,0))</f>
        <v>02:00</v>
      </c>
      <c r="K29" s="78">
        <v>2120</v>
      </c>
      <c r="L29" s="79">
        <v>9</v>
      </c>
      <c r="M29" s="111">
        <f t="shared" ref="M29:M38" si="13">IF(OR(K29="",L29=""),"",(K29*L29)/1000)</f>
        <v>19.079999999999998</v>
      </c>
      <c r="N29" s="97"/>
      <c r="O29" s="80">
        <v>288</v>
      </c>
      <c r="P29" s="112">
        <f t="shared" si="3"/>
        <v>2592</v>
      </c>
      <c r="Q29" s="109">
        <f t="shared" si="4"/>
        <v>1.5783010606060603</v>
      </c>
      <c r="R29" s="113">
        <f t="shared" si="6"/>
        <v>0.60260606060606048</v>
      </c>
      <c r="S29" s="109">
        <f t="shared" si="9"/>
        <v>1.35E-2</v>
      </c>
      <c r="T29" s="113">
        <f t="shared" si="5"/>
        <v>0.61610606060606043</v>
      </c>
      <c r="U29" s="99"/>
      <c r="V29" s="98"/>
    </row>
    <row r="30" spans="1:22" s="96" customFormat="1" x14ac:dyDescent="0.2">
      <c r="A30" s="99">
        <v>21</v>
      </c>
      <c r="B30" s="99"/>
      <c r="C30" s="109">
        <f t="shared" si="0"/>
        <v>3.4459677272727269</v>
      </c>
      <c r="D30" s="109">
        <f>IF(F30="","",VLOOKUP(F30,DATOS!$A$2:$D$42,3,0))</f>
        <v>6.25E-2</v>
      </c>
      <c r="E30" s="109">
        <f t="shared" si="1"/>
        <v>2.5084677272727269</v>
      </c>
      <c r="F30" s="97" t="s">
        <v>18</v>
      </c>
      <c r="G30" s="97">
        <v>7</v>
      </c>
      <c r="H30" s="97" t="s">
        <v>113</v>
      </c>
      <c r="I30" s="118">
        <v>37</v>
      </c>
      <c r="J30" s="110" t="str">
        <f>IF(F30="","",VLOOKUP(F30,DATOS!$A$2:$D$42,4,0))</f>
        <v>02:00</v>
      </c>
      <c r="K30" s="78">
        <v>2120</v>
      </c>
      <c r="L30" s="79">
        <v>9</v>
      </c>
      <c r="M30" s="111">
        <f t="shared" si="13"/>
        <v>19.079999999999998</v>
      </c>
      <c r="N30" s="97"/>
      <c r="O30" s="80">
        <v>288</v>
      </c>
      <c r="P30" s="112">
        <f t="shared" si="3"/>
        <v>2592</v>
      </c>
      <c r="Q30" s="109">
        <f t="shared" si="4"/>
        <v>1.5918010606060604</v>
      </c>
      <c r="R30" s="113">
        <f t="shared" si="6"/>
        <v>0.61610606060606043</v>
      </c>
      <c r="S30" s="109">
        <f t="shared" si="9"/>
        <v>1.35E-2</v>
      </c>
      <c r="T30" s="113">
        <f t="shared" si="5"/>
        <v>0.62960606060606039</v>
      </c>
      <c r="U30" s="99"/>
      <c r="V30" s="98"/>
    </row>
    <row r="31" spans="1:22" s="96" customFormat="1" x14ac:dyDescent="0.2">
      <c r="A31" s="99">
        <v>22</v>
      </c>
      <c r="B31" s="99"/>
      <c r="C31" s="109">
        <f t="shared" si="0"/>
        <v>3.4594677272727274</v>
      </c>
      <c r="D31" s="109">
        <f>IF(F31="","",VLOOKUP(F31,DATOS!$A$2:$D$42,3,0))</f>
        <v>6.25E-2</v>
      </c>
      <c r="E31" s="109">
        <f t="shared" si="1"/>
        <v>2.5219677272727274</v>
      </c>
      <c r="F31" s="97" t="s">
        <v>18</v>
      </c>
      <c r="G31" s="97">
        <v>7</v>
      </c>
      <c r="H31" s="97" t="s">
        <v>113</v>
      </c>
      <c r="I31" s="118">
        <v>37</v>
      </c>
      <c r="J31" s="110" t="str">
        <f>IF(F31="","",VLOOKUP(F31,DATOS!$A$2:$D$42,4,0))</f>
        <v>02:00</v>
      </c>
      <c r="K31" s="78">
        <v>2120</v>
      </c>
      <c r="L31" s="79">
        <v>8</v>
      </c>
      <c r="M31" s="111">
        <f t="shared" si="13"/>
        <v>16.96</v>
      </c>
      <c r="N31" s="97"/>
      <c r="O31" s="80">
        <v>130</v>
      </c>
      <c r="P31" s="112">
        <f t="shared" si="3"/>
        <v>1040</v>
      </c>
      <c r="Q31" s="109">
        <f t="shared" si="4"/>
        <v>1.6053010606060605</v>
      </c>
      <c r="R31" s="113">
        <f t="shared" si="6"/>
        <v>0.62960606060606039</v>
      </c>
      <c r="S31" s="109">
        <f t="shared" si="9"/>
        <v>5.4166666666666669E-3</v>
      </c>
      <c r="T31" s="113">
        <f t="shared" si="5"/>
        <v>0.63502272727272702</v>
      </c>
      <c r="U31" s="99"/>
      <c r="V31" s="98"/>
    </row>
    <row r="32" spans="1:22" s="96" customFormat="1" x14ac:dyDescent="0.2">
      <c r="A32" s="99"/>
      <c r="B32" s="99"/>
      <c r="C32" s="109">
        <f t="shared" si="0"/>
        <v>3.4648843939393936</v>
      </c>
      <c r="D32" s="109">
        <f>IF(F32="","",VLOOKUP(F32,DATOS!$A$2:$D$42,3,0))</f>
        <v>6.25E-2</v>
      </c>
      <c r="E32" s="109">
        <f t="shared" si="1"/>
        <v>2.5273843939393936</v>
      </c>
      <c r="F32" s="97" t="s">
        <v>18</v>
      </c>
      <c r="G32" s="97">
        <v>2</v>
      </c>
      <c r="H32" s="97" t="s">
        <v>113</v>
      </c>
      <c r="I32" s="118">
        <v>37</v>
      </c>
      <c r="J32" s="110" t="str">
        <f>IF(F32="","",VLOOKUP(F32,DATOS!$A$2:$D$42,4,0))</f>
        <v>02:00</v>
      </c>
      <c r="K32" s="78">
        <v>2120</v>
      </c>
      <c r="L32" s="79">
        <v>8</v>
      </c>
      <c r="M32" s="111">
        <f t="shared" si="13"/>
        <v>16.96</v>
      </c>
      <c r="N32" s="97"/>
      <c r="O32" s="80">
        <f>288-130</f>
        <v>158</v>
      </c>
      <c r="P32" s="112">
        <f t="shared" si="3"/>
        <v>1264</v>
      </c>
      <c r="Q32" s="109">
        <f t="shared" si="4"/>
        <v>1.6107177272727271</v>
      </c>
      <c r="R32" s="113">
        <f t="shared" si="6"/>
        <v>0.63502272727272702</v>
      </c>
      <c r="S32" s="109">
        <f t="shared" si="9"/>
        <v>6.5833333333333334E-3</v>
      </c>
      <c r="T32" s="113">
        <f t="shared" si="5"/>
        <v>0.6416060606060604</v>
      </c>
      <c r="U32" s="99"/>
      <c r="V32" s="98"/>
    </row>
    <row r="33" spans="1:22" s="96" customFormat="1" x14ac:dyDescent="0.2">
      <c r="A33" s="99">
        <v>23</v>
      </c>
      <c r="B33" s="99"/>
      <c r="C33" s="109">
        <f t="shared" si="0"/>
        <v>3.471467727272727</v>
      </c>
      <c r="D33" s="109">
        <f>IF(F33="","",VLOOKUP(F33,DATOS!$A$2:$D$42,3,0))</f>
        <v>6.25E-2</v>
      </c>
      <c r="E33" s="109">
        <f t="shared" si="1"/>
        <v>2.533967727272727</v>
      </c>
      <c r="F33" s="97" t="s">
        <v>18</v>
      </c>
      <c r="G33" s="97">
        <v>2</v>
      </c>
      <c r="H33" s="97" t="s">
        <v>113</v>
      </c>
      <c r="I33" s="118">
        <v>37</v>
      </c>
      <c r="J33" s="110" t="str">
        <f>IF(F33="","",VLOOKUP(F33,DATOS!$A$2:$D$42,4,0))</f>
        <v>02:00</v>
      </c>
      <c r="K33" s="78">
        <v>2120</v>
      </c>
      <c r="L33" s="79">
        <v>8</v>
      </c>
      <c r="M33" s="111">
        <f t="shared" si="13"/>
        <v>16.96</v>
      </c>
      <c r="N33" s="97"/>
      <c r="O33" s="80">
        <v>288</v>
      </c>
      <c r="P33" s="112">
        <f t="shared" si="3"/>
        <v>2304</v>
      </c>
      <c r="Q33" s="109">
        <f t="shared" si="4"/>
        <v>1.6173010606060605</v>
      </c>
      <c r="R33" s="113">
        <f t="shared" si="6"/>
        <v>0.6416060606060604</v>
      </c>
      <c r="S33" s="109">
        <f t="shared" si="9"/>
        <v>1.1999999999999999E-2</v>
      </c>
      <c r="T33" s="113">
        <f t="shared" si="5"/>
        <v>0.65360606060606041</v>
      </c>
      <c r="U33" s="99"/>
      <c r="V33" s="98"/>
    </row>
    <row r="34" spans="1:22" s="96" customFormat="1" x14ac:dyDescent="0.2">
      <c r="A34" s="99">
        <v>24</v>
      </c>
      <c r="B34" s="99"/>
      <c r="C34" s="109">
        <f t="shared" si="0"/>
        <v>3.4834677272727275</v>
      </c>
      <c r="D34" s="109">
        <f>IF(F34="","",VLOOKUP(F34,DATOS!$A$2:$D$42,3,0))</f>
        <v>6.25E-2</v>
      </c>
      <c r="E34" s="109">
        <f t="shared" si="1"/>
        <v>2.5459677272727275</v>
      </c>
      <c r="F34" s="97" t="s">
        <v>18</v>
      </c>
      <c r="G34" s="97">
        <v>2</v>
      </c>
      <c r="H34" s="97" t="s">
        <v>113</v>
      </c>
      <c r="I34" s="118">
        <v>37</v>
      </c>
      <c r="J34" s="110" t="str">
        <f>IF(F34="","",VLOOKUP(F34,DATOS!$A$2:$D$42,4,0))</f>
        <v>02:00</v>
      </c>
      <c r="K34" s="78">
        <v>2120</v>
      </c>
      <c r="L34" s="79">
        <v>8</v>
      </c>
      <c r="M34" s="111">
        <f t="shared" si="13"/>
        <v>16.96</v>
      </c>
      <c r="N34" s="97"/>
      <c r="O34" s="80">
        <v>288</v>
      </c>
      <c r="P34" s="112">
        <f t="shared" si="3"/>
        <v>2304</v>
      </c>
      <c r="Q34" s="109">
        <f t="shared" si="4"/>
        <v>1.6293010606060605</v>
      </c>
      <c r="R34" s="113">
        <f t="shared" si="6"/>
        <v>0.65360606060606041</v>
      </c>
      <c r="S34" s="109">
        <f t="shared" si="9"/>
        <v>1.1999999999999999E-2</v>
      </c>
      <c r="T34" s="113">
        <f t="shared" si="5"/>
        <v>0.66560606060606042</v>
      </c>
      <c r="U34" s="99"/>
      <c r="V34" s="98"/>
    </row>
    <row r="35" spans="1:22" s="96" customFormat="1" x14ac:dyDescent="0.2">
      <c r="A35" s="99">
        <v>25</v>
      </c>
      <c r="B35" s="99"/>
      <c r="C35" s="109">
        <f t="shared" si="0"/>
        <v>3.495467727272727</v>
      </c>
      <c r="D35" s="109">
        <f>IF(F35="","",VLOOKUP(F35,DATOS!$A$2:$D$42,3,0))</f>
        <v>6.25E-2</v>
      </c>
      <c r="E35" s="109">
        <f t="shared" si="1"/>
        <v>2.557967727272727</v>
      </c>
      <c r="F35" s="97" t="s">
        <v>18</v>
      </c>
      <c r="G35" s="97">
        <v>7</v>
      </c>
      <c r="H35" s="97" t="s">
        <v>113</v>
      </c>
      <c r="I35" s="118">
        <v>37</v>
      </c>
      <c r="J35" s="110" t="str">
        <f>IF(F35="","",VLOOKUP(F35,DATOS!$A$2:$D$42,4,0))</f>
        <v>02:00</v>
      </c>
      <c r="K35" s="78">
        <v>2120</v>
      </c>
      <c r="L35" s="79">
        <v>8</v>
      </c>
      <c r="M35" s="111">
        <f t="shared" si="13"/>
        <v>16.96</v>
      </c>
      <c r="N35" s="97"/>
      <c r="O35" s="80">
        <v>230</v>
      </c>
      <c r="P35" s="112">
        <f t="shared" si="3"/>
        <v>1840</v>
      </c>
      <c r="Q35" s="109">
        <f t="shared" si="4"/>
        <v>1.6413010606060605</v>
      </c>
      <c r="R35" s="113">
        <f t="shared" si="6"/>
        <v>0.66560606060606042</v>
      </c>
      <c r="S35" s="109">
        <f t="shared" si="9"/>
        <v>9.5833333333333343E-3</v>
      </c>
      <c r="T35" s="113">
        <f t="shared" si="5"/>
        <v>0.67518939393939381</v>
      </c>
      <c r="U35" s="99"/>
      <c r="V35" s="98"/>
    </row>
    <row r="36" spans="1:22" s="96" customFormat="1" hidden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7"/>
      <c r="G36" s="97"/>
      <c r="H36" s="97"/>
      <c r="I36" s="118"/>
      <c r="J36" s="110" t="str">
        <f>IF(F36="","",VLOOKUP(F36,DATOS!$A$2:$D$42,4,0))</f>
        <v/>
      </c>
      <c r="K36" s="78"/>
      <c r="L36" s="79"/>
      <c r="M36" s="111" t="str">
        <f t="shared" si="13"/>
        <v/>
      </c>
      <c r="N36" s="97"/>
      <c r="O36" s="80"/>
      <c r="P36" s="112" t="str">
        <f t="shared" si="3"/>
        <v/>
      </c>
      <c r="Q36" s="109">
        <f t="shared" si="4"/>
        <v>1.6508843939393938</v>
      </c>
      <c r="R36" s="113">
        <f t="shared" si="6"/>
        <v>0.67518939393939381</v>
      </c>
      <c r="S36" s="109" t="str">
        <f t="shared" si="9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7"/>
      <c r="G37" s="97"/>
      <c r="H37" s="97"/>
      <c r="I37" s="118"/>
      <c r="J37" s="110" t="str">
        <f>IF(F37="","",VLOOKUP(F37,DATOS!$A$2:$D$42,4,0))</f>
        <v/>
      </c>
      <c r="K37" s="78"/>
      <c r="L37" s="79"/>
      <c r="M37" s="111" t="str">
        <f t="shared" si="13"/>
        <v/>
      </c>
      <c r="N37" s="97"/>
      <c r="O37" s="80"/>
      <c r="P37" s="112" t="str">
        <f t="shared" si="3"/>
        <v/>
      </c>
      <c r="Q37" s="109" t="str">
        <f t="shared" si="4"/>
        <v/>
      </c>
      <c r="R37" s="113" t="str">
        <f t="shared" si="6"/>
        <v/>
      </c>
      <c r="S37" s="109" t="str">
        <f t="shared" si="9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7"/>
      <c r="G38" s="97"/>
      <c r="H38" s="97"/>
      <c r="I38" s="118"/>
      <c r="J38" s="110" t="str">
        <f>IF(F38="","",VLOOKUP(F38,DATOS!$A$2:$D$42,4,0))</f>
        <v/>
      </c>
      <c r="K38" s="78"/>
      <c r="L38" s="79"/>
      <c r="M38" s="111" t="str">
        <f t="shared" si="13"/>
        <v/>
      </c>
      <c r="N38" s="97"/>
      <c r="O38" s="80"/>
      <c r="P38" s="112" t="str">
        <f t="shared" si="3"/>
        <v/>
      </c>
      <c r="Q38" s="109" t="str">
        <f t="shared" si="4"/>
        <v/>
      </c>
      <c r="R38" s="113" t="str">
        <f t="shared" si="6"/>
        <v/>
      </c>
      <c r="S38" s="109" t="str">
        <f t="shared" si="9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8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6"/>
        <v/>
      </c>
      <c r="S39" s="109" t="str">
        <f t="shared" si="9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8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9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8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9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8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9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8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9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8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9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8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9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8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9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8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9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8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9"/>
        <v/>
      </c>
      <c r="T48" s="113" t="str">
        <f t="shared" si="5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8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9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2360.3846153846152</v>
      </c>
      <c r="L50" s="102">
        <f>AVERAGE(L10:L49)</f>
        <v>8.2307692307692299</v>
      </c>
      <c r="M50" s="103">
        <f>AVERAGE(M10:M49)</f>
        <v>18.941538461538457</v>
      </c>
      <c r="N50" s="100"/>
      <c r="O50" s="100"/>
      <c r="P50" s="104">
        <f>SUM(P10:P49)</f>
        <v>58326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zoomScale="85" workbookViewId="0">
      <selection activeCell="B13" sqref="B13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120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24"/>
    </row>
    <row r="9" spans="1:28" s="82" customFormat="1" ht="39.75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3.0798616666666669</v>
      </c>
      <c r="D10" s="109">
        <f>IF(F10="","",VLOOKUP(F10,DATOS!$A$2:$D$42,3,0))</f>
        <v>6.25E-2</v>
      </c>
      <c r="E10" s="109">
        <f t="shared" ref="E10:E49" si="1">IF(OR(J10="",Q10=""),"",Q10-J10+1)</f>
        <v>2.1423616666666669</v>
      </c>
      <c r="F10" s="97" t="s">
        <v>35</v>
      </c>
      <c r="G10" s="97" t="s">
        <v>121</v>
      </c>
      <c r="H10" s="97" t="s">
        <v>112</v>
      </c>
      <c r="I10" s="118">
        <v>42</v>
      </c>
      <c r="J10" s="110">
        <v>0.125</v>
      </c>
      <c r="K10" s="78">
        <v>2700</v>
      </c>
      <c r="L10" s="79">
        <v>7</v>
      </c>
      <c r="M10" s="111">
        <f t="shared" ref="M10:M49" si="2">IF(OR(K10="",L10=""),"",(K10*L10)/1000)</f>
        <v>18.899999999999999</v>
      </c>
      <c r="N10" s="97"/>
      <c r="O10" s="80">
        <v>288</v>
      </c>
      <c r="P10" s="112">
        <f t="shared" ref="P10:P49" si="3">IF(OR(L10=0,O10=0),"",L10*O10)</f>
        <v>2016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1.6799999999999999E-2</v>
      </c>
      <c r="T10" s="109">
        <f t="shared" ref="T10:T49" si="5">IF(OR(R10="",S10=""),"",R10+S10)</f>
        <v>0.30846666666666667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3.0966616666666669</v>
      </c>
      <c r="D11" s="109">
        <f>IF(F11="","",VLOOKUP(F11,DATOS!$A$2:$D$42,3,0))</f>
        <v>6.25E-2</v>
      </c>
      <c r="E11" s="109">
        <f t="shared" si="1"/>
        <v>2.1591616666666669</v>
      </c>
      <c r="F11" s="97" t="s">
        <v>35</v>
      </c>
      <c r="G11" s="97" t="s">
        <v>121</v>
      </c>
      <c r="H11" s="97" t="s">
        <v>112</v>
      </c>
      <c r="I11" s="118">
        <v>42</v>
      </c>
      <c r="J11" s="110">
        <v>0.125</v>
      </c>
      <c r="K11" s="78">
        <v>2700</v>
      </c>
      <c r="L11" s="79">
        <v>7</v>
      </c>
      <c r="M11" s="111">
        <f t="shared" si="2"/>
        <v>18.899999999999999</v>
      </c>
      <c r="N11" s="97"/>
      <c r="O11" s="80">
        <v>288</v>
      </c>
      <c r="P11" s="112">
        <f t="shared" si="3"/>
        <v>2016</v>
      </c>
      <c r="Q11" s="109">
        <f t="shared" si="4"/>
        <v>1.2841616666666666</v>
      </c>
      <c r="R11" s="113">
        <f t="shared" ref="R11:R49" si="6">IF(T10="","",T10)</f>
        <v>0.30846666666666667</v>
      </c>
      <c r="S11" s="122">
        <v>1.6799999999999999E-2</v>
      </c>
      <c r="T11" s="113">
        <f t="shared" si="5"/>
        <v>0.32526666666666665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3.1134616666666668</v>
      </c>
      <c r="D12" s="109">
        <f>IF(F12="","",VLOOKUP(F12,DATOS!$A$2:$D$42,3,0))</f>
        <v>6.25E-2</v>
      </c>
      <c r="E12" s="109">
        <f t="shared" si="1"/>
        <v>2.1759616666666668</v>
      </c>
      <c r="F12" s="97" t="s">
        <v>35</v>
      </c>
      <c r="G12" s="97" t="s">
        <v>121</v>
      </c>
      <c r="H12" s="97" t="s">
        <v>112</v>
      </c>
      <c r="I12" s="118">
        <v>42</v>
      </c>
      <c r="J12" s="110">
        <v>0.125</v>
      </c>
      <c r="K12" s="78">
        <v>2700</v>
      </c>
      <c r="L12" s="79">
        <v>7</v>
      </c>
      <c r="M12" s="111">
        <f t="shared" si="2"/>
        <v>18.899999999999999</v>
      </c>
      <c r="N12" s="97"/>
      <c r="O12" s="80">
        <v>288</v>
      </c>
      <c r="P12" s="112">
        <f t="shared" si="3"/>
        <v>2016</v>
      </c>
      <c r="Q12" s="109">
        <f t="shared" si="4"/>
        <v>1.3009616666666666</v>
      </c>
      <c r="R12" s="113">
        <f t="shared" si="6"/>
        <v>0.32526666666666665</v>
      </c>
      <c r="S12" s="122">
        <v>1.6799999999999999E-2</v>
      </c>
      <c r="T12" s="113">
        <f t="shared" si="5"/>
        <v>0.34206666666666663</v>
      </c>
      <c r="U12" s="99"/>
      <c r="V12" s="98"/>
    </row>
    <row r="13" spans="1:28" s="96" customFormat="1" x14ac:dyDescent="0.2">
      <c r="A13" s="99">
        <v>4</v>
      </c>
      <c r="B13" s="99" t="s">
        <v>117</v>
      </c>
      <c r="C13" s="109">
        <f t="shared" si="0"/>
        <v>3.1302616666666667</v>
      </c>
      <c r="D13" s="109">
        <f>IF(F13="","",VLOOKUP(F13,DATOS!$A$2:$D$42,3,0))</f>
        <v>6.25E-2</v>
      </c>
      <c r="E13" s="109">
        <f t="shared" si="1"/>
        <v>2.1927616666666667</v>
      </c>
      <c r="F13" s="97" t="s">
        <v>35</v>
      </c>
      <c r="G13" s="97" t="s">
        <v>122</v>
      </c>
      <c r="H13" s="97" t="s">
        <v>112</v>
      </c>
      <c r="I13" s="118">
        <v>42</v>
      </c>
      <c r="J13" s="110">
        <v>0.125</v>
      </c>
      <c r="K13" s="78">
        <v>2520</v>
      </c>
      <c r="L13" s="79">
        <v>7</v>
      </c>
      <c r="M13" s="111">
        <f t="shared" si="2"/>
        <v>17.64</v>
      </c>
      <c r="N13" s="97"/>
      <c r="O13" s="80">
        <v>288</v>
      </c>
      <c r="P13" s="112">
        <f t="shared" si="3"/>
        <v>2016</v>
      </c>
      <c r="Q13" s="109">
        <f t="shared" si="4"/>
        <v>1.3177616666666667</v>
      </c>
      <c r="R13" s="113">
        <f t="shared" si="6"/>
        <v>0.34206666666666663</v>
      </c>
      <c r="S13" s="122">
        <v>1.6799999999999999E-2</v>
      </c>
      <c r="T13" s="113">
        <f t="shared" si="5"/>
        <v>0.35886666666666661</v>
      </c>
      <c r="U13" s="99"/>
      <c r="V13" s="98"/>
    </row>
    <row r="14" spans="1:28" s="96" customFormat="1" x14ac:dyDescent="0.2">
      <c r="A14" s="99">
        <v>5</v>
      </c>
      <c r="B14" s="99"/>
      <c r="C14" s="109">
        <f t="shared" si="0"/>
        <v>3.1395838888888887</v>
      </c>
      <c r="D14" s="109">
        <f>IF(F14="","",VLOOKUP(F14,DATOS!$A$2:$D$42,3,0))</f>
        <v>6.25E-2</v>
      </c>
      <c r="E14" s="109">
        <f t="shared" si="1"/>
        <v>2.2020838888888887</v>
      </c>
      <c r="F14" s="97" t="s">
        <v>34</v>
      </c>
      <c r="G14" s="97">
        <v>2</v>
      </c>
      <c r="H14" s="97" t="s">
        <v>113</v>
      </c>
      <c r="I14" s="118">
        <v>36</v>
      </c>
      <c r="J14" s="110">
        <v>0.14583333333333334</v>
      </c>
      <c r="K14" s="78">
        <v>1920</v>
      </c>
      <c r="L14" s="79">
        <v>10</v>
      </c>
      <c r="M14" s="111">
        <f t="shared" si="2"/>
        <v>19.2</v>
      </c>
      <c r="N14" s="97"/>
      <c r="O14" s="80">
        <v>288</v>
      </c>
      <c r="P14" s="112">
        <f t="shared" si="3"/>
        <v>2880</v>
      </c>
      <c r="Q14" s="109">
        <f t="shared" si="4"/>
        <v>1.3479172222222222</v>
      </c>
      <c r="R14" s="123">
        <v>0.37222222222222223</v>
      </c>
      <c r="S14" s="109">
        <f t="shared" ref="S14:S49" si="7">IF(OR($C$5="",P14=""),"",(P14/$C$5)/24)</f>
        <v>1.4999999999999999E-2</v>
      </c>
      <c r="T14" s="113">
        <f t="shared" si="5"/>
        <v>0.38722222222222225</v>
      </c>
      <c r="U14" s="99"/>
      <c r="V14" s="98"/>
    </row>
    <row r="15" spans="1:28" s="96" customFormat="1" x14ac:dyDescent="0.2">
      <c r="A15" s="99">
        <v>6</v>
      </c>
      <c r="B15" s="99"/>
      <c r="C15" s="109">
        <f t="shared" si="0"/>
        <v>3.1545838888888893</v>
      </c>
      <c r="D15" s="109">
        <f>IF(F15="","",VLOOKUP(F15,DATOS!$A$2:$D$42,3,0))</f>
        <v>6.25E-2</v>
      </c>
      <c r="E15" s="109">
        <f t="shared" si="1"/>
        <v>2.2170838888888893</v>
      </c>
      <c r="F15" s="97" t="s">
        <v>34</v>
      </c>
      <c r="G15" s="97">
        <v>2</v>
      </c>
      <c r="H15" s="97" t="s">
        <v>113</v>
      </c>
      <c r="I15" s="118">
        <v>36</v>
      </c>
      <c r="J15" s="110">
        <v>0.14583333333333334</v>
      </c>
      <c r="K15" s="78">
        <v>1920</v>
      </c>
      <c r="L15" s="79">
        <v>9</v>
      </c>
      <c r="M15" s="111">
        <f t="shared" ref="M15:M28" si="8">IF(OR(K15="",L15=""),"",(K15*L15)/1000)</f>
        <v>17.28</v>
      </c>
      <c r="N15" s="97"/>
      <c r="O15" s="80">
        <v>288</v>
      </c>
      <c r="P15" s="112">
        <f t="shared" si="3"/>
        <v>2592</v>
      </c>
      <c r="Q15" s="109">
        <f t="shared" si="4"/>
        <v>1.3629172222222223</v>
      </c>
      <c r="R15" s="113">
        <f t="shared" si="6"/>
        <v>0.38722222222222225</v>
      </c>
      <c r="S15" s="109">
        <f t="shared" si="7"/>
        <v>1.35E-2</v>
      </c>
      <c r="T15" s="113">
        <f t="shared" si="5"/>
        <v>0.40072222222222226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3.1680838888888889</v>
      </c>
      <c r="D16" s="109">
        <f>IF(F16="","",VLOOKUP(F16,DATOS!$A$2:$D$42,3,0))</f>
        <v>6.25E-2</v>
      </c>
      <c r="E16" s="109">
        <f t="shared" si="1"/>
        <v>2.2305838888888889</v>
      </c>
      <c r="F16" s="97" t="s">
        <v>34</v>
      </c>
      <c r="G16" s="97">
        <v>2</v>
      </c>
      <c r="H16" s="97" t="s">
        <v>113</v>
      </c>
      <c r="I16" s="118">
        <v>36</v>
      </c>
      <c r="J16" s="110">
        <v>0.14583333333333334</v>
      </c>
      <c r="K16" s="78">
        <v>1920</v>
      </c>
      <c r="L16" s="79">
        <v>9</v>
      </c>
      <c r="M16" s="111">
        <f t="shared" si="8"/>
        <v>17.28</v>
      </c>
      <c r="N16" s="97"/>
      <c r="O16" s="80">
        <v>288</v>
      </c>
      <c r="P16" s="112">
        <f t="shared" si="3"/>
        <v>2592</v>
      </c>
      <c r="Q16" s="109">
        <f t="shared" si="4"/>
        <v>1.3764172222222222</v>
      </c>
      <c r="R16" s="113">
        <f t="shared" si="6"/>
        <v>0.40072222222222226</v>
      </c>
      <c r="S16" s="109">
        <f t="shared" si="7"/>
        <v>1.35E-2</v>
      </c>
      <c r="T16" s="113">
        <f t="shared" si="5"/>
        <v>0.41422222222222227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3.181583888888889</v>
      </c>
      <c r="D17" s="109">
        <f>IF(F17="","",VLOOKUP(F17,DATOS!$A$2:$D$42,3,0))</f>
        <v>6.25E-2</v>
      </c>
      <c r="E17" s="109">
        <f t="shared" si="1"/>
        <v>2.244083888888889</v>
      </c>
      <c r="F17" s="97" t="s">
        <v>34</v>
      </c>
      <c r="G17" s="97">
        <v>2</v>
      </c>
      <c r="H17" s="97" t="s">
        <v>113</v>
      </c>
      <c r="I17" s="118">
        <v>36</v>
      </c>
      <c r="J17" s="110">
        <v>0.14583333333333334</v>
      </c>
      <c r="K17" s="78">
        <v>1920</v>
      </c>
      <c r="L17" s="79">
        <v>9</v>
      </c>
      <c r="M17" s="111">
        <f t="shared" si="8"/>
        <v>17.28</v>
      </c>
      <c r="N17" s="97"/>
      <c r="O17" s="80">
        <v>280</v>
      </c>
      <c r="P17" s="112">
        <f t="shared" si="3"/>
        <v>2520</v>
      </c>
      <c r="Q17" s="109">
        <f t="shared" si="4"/>
        <v>1.3899172222222222</v>
      </c>
      <c r="R17" s="113">
        <f t="shared" si="6"/>
        <v>0.41422222222222227</v>
      </c>
      <c r="S17" s="109">
        <f t="shared" si="7"/>
        <v>1.3125E-2</v>
      </c>
      <c r="T17" s="113">
        <f t="shared" si="5"/>
        <v>0.42734722222222227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3.2363755555555556</v>
      </c>
      <c r="D18" s="109">
        <f>IF(F18="","",VLOOKUP(F18,DATOS!$A$2:$D$42,3,0))</f>
        <v>6.25E-2</v>
      </c>
      <c r="E18" s="109">
        <f t="shared" si="1"/>
        <v>2.2988755555555556</v>
      </c>
      <c r="F18" s="97" t="s">
        <v>24</v>
      </c>
      <c r="G18" s="97">
        <v>3</v>
      </c>
      <c r="H18" s="97" t="s">
        <v>112</v>
      </c>
      <c r="I18" s="118">
        <v>43</v>
      </c>
      <c r="J18" s="110" t="str">
        <f>IF(F18="","",VLOOKUP(F18,DATOS!$A$2:$D$42,4,0))</f>
        <v>02:30</v>
      </c>
      <c r="K18" s="78">
        <v>2960</v>
      </c>
      <c r="L18" s="79">
        <v>7</v>
      </c>
      <c r="M18" s="111">
        <f t="shared" si="8"/>
        <v>20.72</v>
      </c>
      <c r="N18" s="97"/>
      <c r="O18" s="80">
        <v>288</v>
      </c>
      <c r="P18" s="112">
        <f t="shared" si="3"/>
        <v>2016</v>
      </c>
      <c r="Q18" s="109">
        <f t="shared" si="4"/>
        <v>1.4030422222222223</v>
      </c>
      <c r="R18" s="113">
        <f t="shared" si="6"/>
        <v>0.42734722222222227</v>
      </c>
      <c r="S18" s="122">
        <v>1.5272727272727273E-2</v>
      </c>
      <c r="T18" s="113">
        <f t="shared" si="5"/>
        <v>0.44261994949494954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3.2516482828282829</v>
      </c>
      <c r="D19" s="109">
        <f>IF(F19="","",VLOOKUP(F19,DATOS!$A$2:$D$42,3,0))</f>
        <v>6.25E-2</v>
      </c>
      <c r="E19" s="109">
        <f t="shared" si="1"/>
        <v>2.3141482828282829</v>
      </c>
      <c r="F19" s="97" t="s">
        <v>24</v>
      </c>
      <c r="G19" s="97">
        <v>3</v>
      </c>
      <c r="H19" s="97" t="s">
        <v>112</v>
      </c>
      <c r="I19" s="118">
        <v>43</v>
      </c>
      <c r="J19" s="110" t="str">
        <f>IF(F19="","",VLOOKUP(F19,DATOS!$A$2:$D$42,4,0))</f>
        <v>02:30</v>
      </c>
      <c r="K19" s="78">
        <v>2960</v>
      </c>
      <c r="L19" s="79">
        <v>7</v>
      </c>
      <c r="M19" s="111">
        <f t="shared" si="8"/>
        <v>20.72</v>
      </c>
      <c r="N19" s="97"/>
      <c r="O19" s="80">
        <v>288</v>
      </c>
      <c r="P19" s="112">
        <f t="shared" si="3"/>
        <v>2016</v>
      </c>
      <c r="Q19" s="109">
        <f t="shared" si="4"/>
        <v>1.4183149494949494</v>
      </c>
      <c r="R19" s="113">
        <f t="shared" si="6"/>
        <v>0.44261994949494954</v>
      </c>
      <c r="S19" s="122">
        <v>1.5272727272727273E-2</v>
      </c>
      <c r="T19" s="113">
        <f t="shared" si="5"/>
        <v>0.45789267676767681</v>
      </c>
      <c r="U19" s="99"/>
      <c r="V19" s="98"/>
    </row>
    <row r="20" spans="1:22" s="96" customFormat="1" x14ac:dyDescent="0.2">
      <c r="A20" s="99">
        <v>11</v>
      </c>
      <c r="B20" s="99"/>
      <c r="C20" s="109">
        <f t="shared" si="0"/>
        <v>3.2669210101010098</v>
      </c>
      <c r="D20" s="109">
        <f>IF(F20="","",VLOOKUP(F20,DATOS!$A$2:$D$42,3,0))</f>
        <v>6.25E-2</v>
      </c>
      <c r="E20" s="109">
        <f t="shared" si="1"/>
        <v>2.3294210101010098</v>
      </c>
      <c r="F20" s="97" t="s">
        <v>24</v>
      </c>
      <c r="G20" s="97">
        <v>3</v>
      </c>
      <c r="H20" s="97" t="s">
        <v>112</v>
      </c>
      <c r="I20" s="118">
        <v>43</v>
      </c>
      <c r="J20" s="110" t="str">
        <f>IF(F20="","",VLOOKUP(F20,DATOS!$A$2:$D$42,4,0))</f>
        <v>02:30</v>
      </c>
      <c r="K20" s="78">
        <v>2960</v>
      </c>
      <c r="L20" s="79">
        <v>7</v>
      </c>
      <c r="M20" s="111">
        <f t="shared" si="8"/>
        <v>20.72</v>
      </c>
      <c r="N20" s="97"/>
      <c r="O20" s="80">
        <v>288</v>
      </c>
      <c r="P20" s="112">
        <f t="shared" si="3"/>
        <v>2016</v>
      </c>
      <c r="Q20" s="109">
        <f t="shared" si="4"/>
        <v>1.4335876767676767</v>
      </c>
      <c r="R20" s="113">
        <f t="shared" si="6"/>
        <v>0.45789267676767681</v>
      </c>
      <c r="S20" s="122">
        <v>1.5272727272727273E-2</v>
      </c>
      <c r="T20" s="113">
        <f t="shared" si="5"/>
        <v>0.47316540404040408</v>
      </c>
      <c r="U20" s="99"/>
      <c r="V20" s="98"/>
    </row>
    <row r="21" spans="1:22" s="96" customFormat="1" x14ac:dyDescent="0.2">
      <c r="A21" s="99">
        <v>12</v>
      </c>
      <c r="B21" s="99"/>
      <c r="C21" s="109">
        <f t="shared" si="0"/>
        <v>3.2821937373737375</v>
      </c>
      <c r="D21" s="109">
        <f>IF(F21="","",VLOOKUP(F21,DATOS!$A$2:$D$42,3,0))</f>
        <v>6.25E-2</v>
      </c>
      <c r="E21" s="109">
        <f t="shared" si="1"/>
        <v>2.3446937373737375</v>
      </c>
      <c r="F21" s="97" t="s">
        <v>24</v>
      </c>
      <c r="G21" s="97">
        <v>3</v>
      </c>
      <c r="H21" s="97" t="s">
        <v>112</v>
      </c>
      <c r="I21" s="118">
        <v>43</v>
      </c>
      <c r="J21" s="110" t="str">
        <f>IF(F21="","",VLOOKUP(F21,DATOS!$A$2:$D$42,4,0))</f>
        <v>02:30</v>
      </c>
      <c r="K21" s="78">
        <v>2960</v>
      </c>
      <c r="L21" s="79">
        <v>6</v>
      </c>
      <c r="M21" s="111">
        <f t="shared" si="8"/>
        <v>17.760000000000002</v>
      </c>
      <c r="N21" s="97"/>
      <c r="O21" s="80">
        <v>288</v>
      </c>
      <c r="P21" s="112">
        <f t="shared" si="3"/>
        <v>1728</v>
      </c>
      <c r="Q21" s="109">
        <f t="shared" si="4"/>
        <v>1.4488604040404041</v>
      </c>
      <c r="R21" s="113">
        <f t="shared" si="6"/>
        <v>0.47316540404040408</v>
      </c>
      <c r="S21" s="122">
        <v>1.3090909090909091E-2</v>
      </c>
      <c r="T21" s="113">
        <f t="shared" si="5"/>
        <v>0.48625631313131318</v>
      </c>
      <c r="U21" s="99"/>
      <c r="V21" s="98"/>
    </row>
    <row r="22" spans="1:22" s="96" customFormat="1" x14ac:dyDescent="0.2">
      <c r="A22" s="99">
        <v>13</v>
      </c>
      <c r="B22" s="99"/>
      <c r="C22" s="109">
        <f t="shared" si="0"/>
        <v>3.2952846464646464</v>
      </c>
      <c r="D22" s="109">
        <f>IF(F22="","",VLOOKUP(F22,DATOS!$A$2:$D$42,3,0))</f>
        <v>6.25E-2</v>
      </c>
      <c r="E22" s="109">
        <f t="shared" si="1"/>
        <v>2.3577846464646464</v>
      </c>
      <c r="F22" s="97" t="s">
        <v>24</v>
      </c>
      <c r="G22" s="97">
        <v>3</v>
      </c>
      <c r="H22" s="97" t="s">
        <v>112</v>
      </c>
      <c r="I22" s="118">
        <v>43</v>
      </c>
      <c r="J22" s="110" t="str">
        <f>IF(F22="","",VLOOKUP(F22,DATOS!$A$2:$D$42,4,0))</f>
        <v>02:30</v>
      </c>
      <c r="K22" s="78">
        <v>2960</v>
      </c>
      <c r="L22" s="79">
        <v>6</v>
      </c>
      <c r="M22" s="111">
        <f t="shared" si="8"/>
        <v>17.760000000000002</v>
      </c>
      <c r="N22" s="97"/>
      <c r="O22" s="80">
        <v>275</v>
      </c>
      <c r="P22" s="112">
        <f t="shared" si="3"/>
        <v>1650</v>
      </c>
      <c r="Q22" s="109">
        <f t="shared" si="4"/>
        <v>1.4619513131313131</v>
      </c>
      <c r="R22" s="113">
        <f t="shared" si="6"/>
        <v>0.48625631313131318</v>
      </c>
      <c r="S22" s="122">
        <v>1.2499999999999999E-2</v>
      </c>
      <c r="T22" s="113">
        <f t="shared" si="5"/>
        <v>0.49875631313131319</v>
      </c>
      <c r="U22" s="99"/>
      <c r="V22" s="98"/>
    </row>
    <row r="23" spans="1:22" s="96" customFormat="1" x14ac:dyDescent="0.2">
      <c r="A23" s="99">
        <v>14</v>
      </c>
      <c r="B23" s="99"/>
      <c r="C23" s="109">
        <f t="shared" si="0"/>
        <v>3.3368061111111107</v>
      </c>
      <c r="D23" s="109">
        <f>IF(F23="","",VLOOKUP(F23,DATOS!$A$2:$D$42,3,0))</f>
        <v>6.25E-2</v>
      </c>
      <c r="E23" s="109">
        <f t="shared" si="1"/>
        <v>2.3993061111111107</v>
      </c>
      <c r="F23" s="97" t="s">
        <v>38</v>
      </c>
      <c r="G23" s="97">
        <v>5</v>
      </c>
      <c r="H23" s="97" t="s">
        <v>113</v>
      </c>
      <c r="I23" s="118">
        <v>36</v>
      </c>
      <c r="J23" s="110">
        <v>0.10416666666666667</v>
      </c>
      <c r="K23" s="78">
        <v>2040</v>
      </c>
      <c r="L23" s="79">
        <v>10</v>
      </c>
      <c r="M23" s="111">
        <f t="shared" si="8"/>
        <v>20.399999999999999</v>
      </c>
      <c r="N23" s="97"/>
      <c r="O23" s="80">
        <v>288</v>
      </c>
      <c r="P23" s="112">
        <f t="shared" si="3"/>
        <v>2880</v>
      </c>
      <c r="Q23" s="109">
        <f t="shared" si="4"/>
        <v>1.5034727777777777</v>
      </c>
      <c r="R23" s="123">
        <v>0.52777777777777779</v>
      </c>
      <c r="S23" s="109">
        <f t="shared" si="7"/>
        <v>1.4999999999999999E-2</v>
      </c>
      <c r="T23" s="113">
        <f t="shared" si="5"/>
        <v>0.5427777777777778</v>
      </c>
      <c r="U23" s="99"/>
      <c r="V23" s="98"/>
    </row>
    <row r="24" spans="1:22" s="96" customFormat="1" x14ac:dyDescent="0.2">
      <c r="A24" s="99">
        <v>15</v>
      </c>
      <c r="B24" s="99"/>
      <c r="C24" s="109">
        <f t="shared" si="0"/>
        <v>3.3518061111111113</v>
      </c>
      <c r="D24" s="109">
        <f>IF(F24="","",VLOOKUP(F24,DATOS!$A$2:$D$42,3,0))</f>
        <v>6.25E-2</v>
      </c>
      <c r="E24" s="109">
        <f t="shared" si="1"/>
        <v>2.4143061111111113</v>
      </c>
      <c r="F24" s="97" t="s">
        <v>38</v>
      </c>
      <c r="G24" s="97">
        <v>5</v>
      </c>
      <c r="H24" s="97" t="s">
        <v>113</v>
      </c>
      <c r="I24" s="118">
        <v>36</v>
      </c>
      <c r="J24" s="110">
        <v>0.10416666666666667</v>
      </c>
      <c r="K24" s="78">
        <v>2040</v>
      </c>
      <c r="L24" s="79">
        <v>10</v>
      </c>
      <c r="M24" s="111">
        <f t="shared" si="8"/>
        <v>20.399999999999999</v>
      </c>
      <c r="N24" s="97"/>
      <c r="O24" s="80">
        <v>288</v>
      </c>
      <c r="P24" s="112">
        <f t="shared" si="3"/>
        <v>2880</v>
      </c>
      <c r="Q24" s="109">
        <f t="shared" si="4"/>
        <v>1.5184727777777778</v>
      </c>
      <c r="R24" s="113">
        <f t="shared" si="6"/>
        <v>0.5427777777777778</v>
      </c>
      <c r="S24" s="109">
        <f t="shared" si="7"/>
        <v>1.4999999999999999E-2</v>
      </c>
      <c r="T24" s="113">
        <f t="shared" si="5"/>
        <v>0.55777777777777782</v>
      </c>
      <c r="U24" s="99"/>
      <c r="V24" s="98"/>
    </row>
    <row r="25" spans="1:22" s="96" customFormat="1" x14ac:dyDescent="0.2">
      <c r="A25" s="99">
        <v>16</v>
      </c>
      <c r="B25" s="99"/>
      <c r="C25" s="109">
        <f t="shared" si="0"/>
        <v>3.3668061111111109</v>
      </c>
      <c r="D25" s="109">
        <f>IF(F25="","",VLOOKUP(F25,DATOS!$A$2:$D$42,3,0))</f>
        <v>6.25E-2</v>
      </c>
      <c r="E25" s="109">
        <f t="shared" si="1"/>
        <v>2.4293061111111109</v>
      </c>
      <c r="F25" s="97" t="s">
        <v>38</v>
      </c>
      <c r="G25" s="97">
        <v>5</v>
      </c>
      <c r="H25" s="97" t="s">
        <v>113</v>
      </c>
      <c r="I25" s="118">
        <v>36</v>
      </c>
      <c r="J25" s="110">
        <v>0.10416666666666667</v>
      </c>
      <c r="K25" s="78">
        <v>2040</v>
      </c>
      <c r="L25" s="79">
        <v>10</v>
      </c>
      <c r="M25" s="111">
        <f t="shared" si="8"/>
        <v>20.399999999999999</v>
      </c>
      <c r="N25" s="97"/>
      <c r="O25" s="80">
        <v>288</v>
      </c>
      <c r="P25" s="112">
        <f t="shared" si="3"/>
        <v>2880</v>
      </c>
      <c r="Q25" s="109">
        <f t="shared" si="4"/>
        <v>1.5334727777777779</v>
      </c>
      <c r="R25" s="113">
        <f t="shared" si="6"/>
        <v>0.55777777777777782</v>
      </c>
      <c r="S25" s="109">
        <f t="shared" si="7"/>
        <v>1.4999999999999999E-2</v>
      </c>
      <c r="T25" s="113">
        <f t="shared" si="5"/>
        <v>0.57277777777777783</v>
      </c>
      <c r="U25" s="99"/>
      <c r="V25" s="98"/>
    </row>
    <row r="26" spans="1:22" s="96" customFormat="1" x14ac:dyDescent="0.2">
      <c r="A26" s="99">
        <v>17</v>
      </c>
      <c r="B26" s="99"/>
      <c r="C26" s="109">
        <f t="shared" si="0"/>
        <v>3.3609727777777776</v>
      </c>
      <c r="D26" s="109">
        <f>IF(F26="","",VLOOKUP(F26,DATOS!$A$2:$D$42,3,0))</f>
        <v>6.25E-2</v>
      </c>
      <c r="E26" s="109">
        <f t="shared" si="1"/>
        <v>2.4234727777777776</v>
      </c>
      <c r="F26" s="97" t="s">
        <v>24</v>
      </c>
      <c r="G26" s="97">
        <v>5</v>
      </c>
      <c r="H26" s="97" t="s">
        <v>112</v>
      </c>
      <c r="I26" s="118">
        <v>39</v>
      </c>
      <c r="J26" s="110">
        <v>0.125</v>
      </c>
      <c r="K26" s="78">
        <v>2720</v>
      </c>
      <c r="L26" s="79">
        <v>8</v>
      </c>
      <c r="M26" s="111">
        <f t="shared" si="8"/>
        <v>21.76</v>
      </c>
      <c r="N26" s="97"/>
      <c r="O26" s="80">
        <v>288</v>
      </c>
      <c r="P26" s="112">
        <f t="shared" si="3"/>
        <v>2304</v>
      </c>
      <c r="Q26" s="109">
        <f t="shared" si="4"/>
        <v>1.5484727777777778</v>
      </c>
      <c r="R26" s="113">
        <f t="shared" si="6"/>
        <v>0.57277777777777783</v>
      </c>
      <c r="S26" s="122">
        <v>1.7454545454545455E-2</v>
      </c>
      <c r="T26" s="113">
        <f t="shared" si="5"/>
        <v>0.59023232323232333</v>
      </c>
      <c r="U26" s="99"/>
      <c r="V26" s="98"/>
    </row>
    <row r="27" spans="1:22" s="96" customFormat="1" x14ac:dyDescent="0.2">
      <c r="A27" s="99">
        <v>18</v>
      </c>
      <c r="B27" s="99"/>
      <c r="C27" s="109">
        <f t="shared" si="0"/>
        <v>3.3784273232323234</v>
      </c>
      <c r="D27" s="109">
        <f>IF(F27="","",VLOOKUP(F27,DATOS!$A$2:$D$42,3,0))</f>
        <v>6.25E-2</v>
      </c>
      <c r="E27" s="109">
        <f t="shared" si="1"/>
        <v>2.4409273232323234</v>
      </c>
      <c r="F27" s="97" t="s">
        <v>24</v>
      </c>
      <c r="G27" s="97">
        <v>5</v>
      </c>
      <c r="H27" s="97" t="s">
        <v>112</v>
      </c>
      <c r="I27" s="118">
        <v>39</v>
      </c>
      <c r="J27" s="110">
        <v>0.125</v>
      </c>
      <c r="K27" s="78">
        <v>2720</v>
      </c>
      <c r="L27" s="79">
        <v>8</v>
      </c>
      <c r="M27" s="111">
        <f t="shared" si="8"/>
        <v>21.76</v>
      </c>
      <c r="N27" s="97"/>
      <c r="O27" s="80">
        <v>288</v>
      </c>
      <c r="P27" s="112">
        <f t="shared" si="3"/>
        <v>2304</v>
      </c>
      <c r="Q27" s="109">
        <f t="shared" si="4"/>
        <v>1.5659273232323234</v>
      </c>
      <c r="R27" s="113">
        <f t="shared" si="6"/>
        <v>0.59023232323232333</v>
      </c>
      <c r="S27" s="122">
        <v>1.7454545454545455E-2</v>
      </c>
      <c r="T27" s="113">
        <f t="shared" si="5"/>
        <v>0.60768686868686883</v>
      </c>
      <c r="U27" s="99"/>
      <c r="V27" s="98"/>
    </row>
    <row r="28" spans="1:22" s="96" customFormat="1" x14ac:dyDescent="0.2">
      <c r="A28" s="99">
        <v>19</v>
      </c>
      <c r="B28" s="99"/>
      <c r="C28" s="109">
        <f t="shared" si="0"/>
        <v>3.4583818686868688</v>
      </c>
      <c r="D28" s="109">
        <f>IF(F28="","",VLOOKUP(F28,DATOS!$A$2:$D$42,3,0))</f>
        <v>6.25E-2</v>
      </c>
      <c r="E28" s="109">
        <f t="shared" si="1"/>
        <v>2.5208818686868688</v>
      </c>
      <c r="F28" s="97" t="s">
        <v>18</v>
      </c>
      <c r="G28" s="97">
        <v>12</v>
      </c>
      <c r="H28" s="97" t="s">
        <v>113</v>
      </c>
      <c r="I28" s="118">
        <v>38</v>
      </c>
      <c r="J28" s="110">
        <v>6.25E-2</v>
      </c>
      <c r="K28" s="78">
        <v>2210</v>
      </c>
      <c r="L28" s="79">
        <v>9</v>
      </c>
      <c r="M28" s="111">
        <f t="shared" si="8"/>
        <v>19.89</v>
      </c>
      <c r="N28" s="97"/>
      <c r="O28" s="80">
        <v>288</v>
      </c>
      <c r="P28" s="112">
        <f t="shared" si="3"/>
        <v>2592</v>
      </c>
      <c r="Q28" s="109">
        <f t="shared" si="4"/>
        <v>1.5833818686868688</v>
      </c>
      <c r="R28" s="113">
        <f t="shared" si="6"/>
        <v>0.60768686868686883</v>
      </c>
      <c r="S28" s="109">
        <f t="shared" si="7"/>
        <v>1.35E-2</v>
      </c>
      <c r="T28" s="113">
        <f t="shared" si="5"/>
        <v>0.62118686868686879</v>
      </c>
      <c r="U28" s="99"/>
      <c r="V28" s="98"/>
    </row>
    <row r="29" spans="1:22" s="96" customFormat="1" x14ac:dyDescent="0.2">
      <c r="A29" s="99">
        <v>20</v>
      </c>
      <c r="B29" s="99"/>
      <c r="C29" s="109">
        <f t="shared" si="0"/>
        <v>3.4718818686868689</v>
      </c>
      <c r="D29" s="109">
        <f>IF(F29="","",VLOOKUP(F29,DATOS!$A$2:$D$42,3,0))</f>
        <v>6.25E-2</v>
      </c>
      <c r="E29" s="109">
        <f t="shared" si="1"/>
        <v>2.5343818686868689</v>
      </c>
      <c r="F29" s="97" t="s">
        <v>18</v>
      </c>
      <c r="G29" s="97">
        <v>12</v>
      </c>
      <c r="H29" s="97" t="s">
        <v>113</v>
      </c>
      <c r="I29" s="118">
        <v>38</v>
      </c>
      <c r="J29" s="110">
        <v>6.25E-2</v>
      </c>
      <c r="K29" s="78">
        <v>2210</v>
      </c>
      <c r="L29" s="79">
        <v>9</v>
      </c>
      <c r="M29" s="111">
        <f t="shared" ref="M29:M34" si="9">IF(OR(K29="",L29=""),"",(K29*L29)/1000)</f>
        <v>19.89</v>
      </c>
      <c r="N29" s="97"/>
      <c r="O29" s="80">
        <v>288</v>
      </c>
      <c r="P29" s="112">
        <f t="shared" si="3"/>
        <v>2592</v>
      </c>
      <c r="Q29" s="109">
        <f t="shared" si="4"/>
        <v>1.5968818686868689</v>
      </c>
      <c r="R29" s="113">
        <f t="shared" si="6"/>
        <v>0.62118686868686879</v>
      </c>
      <c r="S29" s="109">
        <f t="shared" si="7"/>
        <v>1.35E-2</v>
      </c>
      <c r="T29" s="113">
        <f t="shared" si="5"/>
        <v>0.63468686868686874</v>
      </c>
      <c r="U29" s="99"/>
      <c r="V29" s="98"/>
    </row>
    <row r="30" spans="1:22" s="96" customFormat="1" x14ac:dyDescent="0.2">
      <c r="A30" s="99">
        <v>21</v>
      </c>
      <c r="B30" s="99"/>
      <c r="C30" s="109">
        <f t="shared" si="0"/>
        <v>3.4853818686868685</v>
      </c>
      <c r="D30" s="109">
        <f>IF(F30="","",VLOOKUP(F30,DATOS!$A$2:$D$42,3,0))</f>
        <v>6.25E-2</v>
      </c>
      <c r="E30" s="109">
        <f t="shared" si="1"/>
        <v>2.5478818686868685</v>
      </c>
      <c r="F30" s="97" t="s">
        <v>18</v>
      </c>
      <c r="G30" s="97">
        <v>12</v>
      </c>
      <c r="H30" s="97" t="s">
        <v>113</v>
      </c>
      <c r="I30" s="118">
        <v>38</v>
      </c>
      <c r="J30" s="110">
        <v>6.25E-2</v>
      </c>
      <c r="K30" s="78">
        <v>2210</v>
      </c>
      <c r="L30" s="79">
        <v>9</v>
      </c>
      <c r="M30" s="111">
        <f t="shared" si="9"/>
        <v>19.89</v>
      </c>
      <c r="N30" s="97"/>
      <c r="O30" s="80">
        <v>270</v>
      </c>
      <c r="P30" s="112">
        <f t="shared" si="3"/>
        <v>2430</v>
      </c>
      <c r="Q30" s="109">
        <f t="shared" si="4"/>
        <v>1.6103818686868687</v>
      </c>
      <c r="R30" s="113">
        <f t="shared" si="6"/>
        <v>0.63468686868686874</v>
      </c>
      <c r="S30" s="109">
        <f t="shared" si="7"/>
        <v>1.2656250000000001E-2</v>
      </c>
      <c r="T30" s="113">
        <f t="shared" si="5"/>
        <v>0.64734311868686878</v>
      </c>
      <c r="U30" s="99"/>
      <c r="V30" s="98"/>
    </row>
    <row r="31" spans="1:22" s="96" customFormat="1" x14ac:dyDescent="0.2">
      <c r="A31" s="99">
        <v>22</v>
      </c>
      <c r="B31" s="99"/>
      <c r="C31" s="109">
        <f t="shared" si="0"/>
        <v>3.4980381186868685</v>
      </c>
      <c r="D31" s="109">
        <f>IF(F31="","",VLOOKUP(F31,DATOS!$A$2:$D$42,3,0))</f>
        <v>6.25E-2</v>
      </c>
      <c r="E31" s="109">
        <f t="shared" si="1"/>
        <v>2.5605381186868685</v>
      </c>
      <c r="F31" s="97" t="s">
        <v>18</v>
      </c>
      <c r="G31" s="97">
        <v>6</v>
      </c>
      <c r="H31" s="97" t="s">
        <v>113</v>
      </c>
      <c r="I31" s="118">
        <v>38</v>
      </c>
      <c r="J31" s="110">
        <v>6.25E-2</v>
      </c>
      <c r="K31" s="78">
        <v>2220</v>
      </c>
      <c r="L31" s="79">
        <v>9</v>
      </c>
      <c r="M31" s="111">
        <f t="shared" si="9"/>
        <v>19.98</v>
      </c>
      <c r="N31" s="97"/>
      <c r="O31" s="80">
        <v>288</v>
      </c>
      <c r="P31" s="112">
        <f t="shared" si="3"/>
        <v>2592</v>
      </c>
      <c r="Q31" s="109">
        <f t="shared" si="4"/>
        <v>1.6230381186868688</v>
      </c>
      <c r="R31" s="113">
        <f t="shared" si="6"/>
        <v>0.64734311868686878</v>
      </c>
      <c r="S31" s="109">
        <f t="shared" si="7"/>
        <v>1.35E-2</v>
      </c>
      <c r="T31" s="113">
        <f t="shared" si="5"/>
        <v>0.66084311868686874</v>
      </c>
      <c r="U31" s="99"/>
      <c r="V31" s="98"/>
    </row>
    <row r="32" spans="1:22" s="96" customFormat="1" x14ac:dyDescent="0.2">
      <c r="A32" s="99">
        <v>23</v>
      </c>
      <c r="B32" s="99"/>
      <c r="C32" s="109">
        <f t="shared" si="0"/>
        <v>3.5045936742424244</v>
      </c>
      <c r="D32" s="109">
        <f>IF(F32="","",VLOOKUP(F32,DATOS!$A$2:$D$42,3,0))</f>
        <v>6.25E-2</v>
      </c>
      <c r="E32" s="109">
        <f t="shared" si="1"/>
        <v>2.5670936742424244</v>
      </c>
      <c r="F32" s="97" t="s">
        <v>31</v>
      </c>
      <c r="G32" s="97">
        <v>1</v>
      </c>
      <c r="H32" s="97" t="s">
        <v>113</v>
      </c>
      <c r="I32" s="118">
        <v>36</v>
      </c>
      <c r="J32" s="110">
        <v>6.9444444444444434E-2</v>
      </c>
      <c r="K32" s="78">
        <v>1960</v>
      </c>
      <c r="L32" s="79">
        <v>10</v>
      </c>
      <c r="M32" s="111">
        <f t="shared" si="9"/>
        <v>19.600000000000001</v>
      </c>
      <c r="N32" s="97"/>
      <c r="O32" s="80">
        <v>288</v>
      </c>
      <c r="P32" s="112">
        <f t="shared" si="3"/>
        <v>2880</v>
      </c>
      <c r="Q32" s="109">
        <f t="shared" si="4"/>
        <v>1.6365381186868686</v>
      </c>
      <c r="R32" s="113">
        <f t="shared" si="6"/>
        <v>0.66084311868686874</v>
      </c>
      <c r="S32" s="109">
        <f t="shared" si="7"/>
        <v>1.4999999999999999E-2</v>
      </c>
      <c r="T32" s="113">
        <f t="shared" si="5"/>
        <v>0.67584311868686875</v>
      </c>
      <c r="U32" s="99"/>
      <c r="V32" s="98"/>
    </row>
    <row r="33" spans="1:22" s="96" customFormat="1" x14ac:dyDescent="0.2">
      <c r="A33" s="99">
        <v>24</v>
      </c>
      <c r="B33" s="99"/>
      <c r="C33" s="109">
        <f t="shared" si="0"/>
        <v>3.5334825631313134</v>
      </c>
      <c r="D33" s="109">
        <f>IF(F33="","",VLOOKUP(F33,DATOS!$A$2:$D$42,3,0))</f>
        <v>6.25E-2</v>
      </c>
      <c r="E33" s="109">
        <f t="shared" si="1"/>
        <v>2.5959825631313134</v>
      </c>
      <c r="F33" s="97" t="s">
        <v>31</v>
      </c>
      <c r="G33" s="97">
        <v>1</v>
      </c>
      <c r="H33" s="97" t="s">
        <v>113</v>
      </c>
      <c r="I33" s="118">
        <v>36</v>
      </c>
      <c r="J33" s="110" t="str">
        <f>IF(F33="","",VLOOKUP(F33,DATOS!$A$2:$D$42,4,0))</f>
        <v>01:20</v>
      </c>
      <c r="K33" s="78">
        <v>1960</v>
      </c>
      <c r="L33" s="79">
        <v>10</v>
      </c>
      <c r="M33" s="111">
        <f t="shared" si="9"/>
        <v>19.600000000000001</v>
      </c>
      <c r="N33" s="97"/>
      <c r="O33" s="80">
        <v>288</v>
      </c>
      <c r="P33" s="112">
        <f t="shared" si="3"/>
        <v>2880</v>
      </c>
      <c r="Q33" s="109">
        <f t="shared" si="4"/>
        <v>1.6515381186868687</v>
      </c>
      <c r="R33" s="113">
        <f t="shared" si="6"/>
        <v>0.67584311868686875</v>
      </c>
      <c r="S33" s="109">
        <f t="shared" si="7"/>
        <v>1.4999999999999999E-2</v>
      </c>
      <c r="T33" s="113">
        <f t="shared" si="5"/>
        <v>0.69084311868686876</v>
      </c>
      <c r="U33" s="99"/>
      <c r="V33" s="98"/>
    </row>
    <row r="34" spans="1:22" s="96" customFormat="1" x14ac:dyDescent="0.2">
      <c r="A34" s="99">
        <v>25</v>
      </c>
      <c r="B34" s="99"/>
      <c r="C34" s="109">
        <f t="shared" si="0"/>
        <v>3.5484825631313131</v>
      </c>
      <c r="D34" s="109">
        <f>IF(F34="","",VLOOKUP(F34,DATOS!$A$2:$D$42,3,0))</f>
        <v>6.25E-2</v>
      </c>
      <c r="E34" s="109">
        <f t="shared" si="1"/>
        <v>2.6109825631313131</v>
      </c>
      <c r="F34" s="97" t="s">
        <v>31</v>
      </c>
      <c r="G34" s="97">
        <v>1</v>
      </c>
      <c r="H34" s="97" t="s">
        <v>113</v>
      </c>
      <c r="I34" s="118">
        <v>36</v>
      </c>
      <c r="J34" s="110" t="str">
        <f>IF(F34="","",VLOOKUP(F34,DATOS!$A$2:$D$42,4,0))</f>
        <v>01:20</v>
      </c>
      <c r="K34" s="78">
        <v>1960</v>
      </c>
      <c r="L34" s="79">
        <v>10</v>
      </c>
      <c r="M34" s="111">
        <f t="shared" si="9"/>
        <v>19.600000000000001</v>
      </c>
      <c r="N34" s="97"/>
      <c r="O34" s="80">
        <v>223</v>
      </c>
      <c r="P34" s="112">
        <f t="shared" si="3"/>
        <v>2230</v>
      </c>
      <c r="Q34" s="109">
        <f t="shared" si="4"/>
        <v>1.6665381186868689</v>
      </c>
      <c r="R34" s="113">
        <f t="shared" si="6"/>
        <v>0.69084311868686876</v>
      </c>
      <c r="S34" s="109">
        <f t="shared" si="7"/>
        <v>1.1614583333333333E-2</v>
      </c>
      <c r="T34" s="113">
        <f t="shared" si="5"/>
        <v>0.70245770202020208</v>
      </c>
      <c r="U34" s="99"/>
      <c r="V34" s="98"/>
    </row>
    <row r="35" spans="1:22" s="96" customFormat="1" hidden="1" x14ac:dyDescent="0.2">
      <c r="A35" s="99"/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9"/>
      <c r="G35" s="99"/>
      <c r="H35" s="99"/>
      <c r="I35" s="118"/>
      <c r="J35" s="110" t="str">
        <f>IF(F35="","",VLOOKUP(F35,DATOS!$A$2:$D$42,4,0))</f>
        <v/>
      </c>
      <c r="K35" s="78"/>
      <c r="L35" s="79"/>
      <c r="M35" s="111" t="str">
        <f t="shared" si="2"/>
        <v/>
      </c>
      <c r="N35" s="99"/>
      <c r="O35" s="81"/>
      <c r="P35" s="112" t="str">
        <f t="shared" si="3"/>
        <v/>
      </c>
      <c r="Q35" s="109">
        <f t="shared" si="4"/>
        <v>1.6781527020202021</v>
      </c>
      <c r="R35" s="113">
        <f t="shared" si="6"/>
        <v>0.70245770202020208</v>
      </c>
      <c r="S35" s="109" t="str">
        <f t="shared" si="7"/>
        <v/>
      </c>
      <c r="T35" s="113" t="str">
        <f t="shared" si="5"/>
        <v/>
      </c>
      <c r="U35" s="99"/>
      <c r="V35" s="98"/>
    </row>
    <row r="36" spans="1:22" s="96" customFormat="1" hidden="1" x14ac:dyDescent="0.2">
      <c r="A36" s="99"/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9"/>
      <c r="G36" s="99"/>
      <c r="H36" s="99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1"/>
      <c r="P36" s="112" t="str">
        <f t="shared" si="3"/>
        <v/>
      </c>
      <c r="Q36" s="109" t="str">
        <f t="shared" si="4"/>
        <v/>
      </c>
      <c r="R36" s="113" t="str">
        <f t="shared" si="6"/>
        <v/>
      </c>
      <c r="S36" s="109" t="str">
        <f t="shared" si="7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9"/>
      <c r="G37" s="99"/>
      <c r="H37" s="99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1"/>
      <c r="P37" s="112" t="str">
        <f t="shared" si="3"/>
        <v/>
      </c>
      <c r="Q37" s="109" t="str">
        <f t="shared" si="4"/>
        <v/>
      </c>
      <c r="R37" s="113" t="str">
        <f t="shared" si="6"/>
        <v/>
      </c>
      <c r="S37" s="109" t="str">
        <f t="shared" si="7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9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1"/>
      <c r="P38" s="112" t="str">
        <f t="shared" si="3"/>
        <v/>
      </c>
      <c r="Q38" s="109" t="str">
        <f t="shared" si="4"/>
        <v/>
      </c>
      <c r="R38" s="113" t="str">
        <f t="shared" si="6"/>
        <v/>
      </c>
      <c r="S38" s="109" t="str">
        <f t="shared" si="7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9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1"/>
      <c r="P39" s="112" t="str">
        <f t="shared" si="3"/>
        <v/>
      </c>
      <c r="Q39" s="109" t="str">
        <f t="shared" si="4"/>
        <v/>
      </c>
      <c r="R39" s="113" t="str">
        <f t="shared" si="6"/>
        <v/>
      </c>
      <c r="S39" s="109" t="str">
        <f t="shared" si="7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7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7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7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7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7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7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7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7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7"/>
        <v/>
      </c>
      <c r="T48" s="113" t="str">
        <f t="shared" si="5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7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2375.6</v>
      </c>
      <c r="L50" s="102">
        <f>AVERAGE(L10:L49)</f>
        <v>8.4</v>
      </c>
      <c r="M50" s="103">
        <f>AVERAGE(M10:M49)</f>
        <v>19.449199999999998</v>
      </c>
      <c r="N50" s="100"/>
      <c r="O50" s="100"/>
      <c r="P50" s="104">
        <f>SUM(P10:P49)</f>
        <v>59518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A7" zoomScale="85" workbookViewId="0">
      <selection activeCell="B13" sqref="B13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123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25"/>
    </row>
    <row r="9" spans="1:28" s="82" customFormat="1" ht="27.75" customHeight="1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3.0590283333333335</v>
      </c>
      <c r="D10" s="109">
        <f>IF(F10="","",VLOOKUP(F10,DATOS!$A$2:$D$42,3,0))</f>
        <v>6.25E-2</v>
      </c>
      <c r="E10" s="109">
        <f t="shared" ref="E10:E49" si="1">IF(OR(J10="",Q10=""),"",Q10-J10+1)</f>
        <v>2.1215283333333335</v>
      </c>
      <c r="F10" s="97" t="s">
        <v>35</v>
      </c>
      <c r="G10" s="97">
        <v>2</v>
      </c>
      <c r="H10" s="97" t="s">
        <v>112</v>
      </c>
      <c r="I10" s="118">
        <v>43</v>
      </c>
      <c r="J10" s="110">
        <v>0.14583333333333334</v>
      </c>
      <c r="K10" s="78">
        <v>2720</v>
      </c>
      <c r="L10" s="79">
        <v>8</v>
      </c>
      <c r="M10" s="111">
        <f t="shared" ref="M10:M49" si="2">IF(OR(K10="",L10=""),"",(K10*L10)/1000)</f>
        <v>21.76</v>
      </c>
      <c r="N10" s="97"/>
      <c r="O10" s="80">
        <v>288</v>
      </c>
      <c r="P10" s="112">
        <f t="shared" ref="P10:P49" si="3">IF(OR(L10=0,O10=0),"",L10*O10)</f>
        <v>2304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1.9199999999999998E-2</v>
      </c>
      <c r="T10" s="109">
        <f t="shared" ref="T10:T49" si="5">IF(OR(R10="",S10=""),"",R10+S10)</f>
        <v>0.31086666666666668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3.0782283333333336</v>
      </c>
      <c r="D11" s="109">
        <f>IF(F11="","",VLOOKUP(F11,DATOS!$A$2:$D$42,3,0))</f>
        <v>6.25E-2</v>
      </c>
      <c r="E11" s="109">
        <f t="shared" si="1"/>
        <v>2.1407283333333336</v>
      </c>
      <c r="F11" s="97" t="s">
        <v>35</v>
      </c>
      <c r="G11" s="97">
        <v>2</v>
      </c>
      <c r="H11" s="97" t="s">
        <v>112</v>
      </c>
      <c r="I11" s="118">
        <v>43</v>
      </c>
      <c r="J11" s="110">
        <v>0.14583333333333334</v>
      </c>
      <c r="K11" s="78">
        <v>2720</v>
      </c>
      <c r="L11" s="79">
        <v>8</v>
      </c>
      <c r="M11" s="111">
        <f t="shared" si="2"/>
        <v>21.76</v>
      </c>
      <c r="N11" s="97"/>
      <c r="O11" s="80">
        <v>280</v>
      </c>
      <c r="P11" s="112">
        <f t="shared" si="3"/>
        <v>2240</v>
      </c>
      <c r="Q11" s="109">
        <f t="shared" si="4"/>
        <v>1.2865616666666666</v>
      </c>
      <c r="R11" s="113">
        <f t="shared" ref="R11:R49" si="6">IF(T10="","",T10)</f>
        <v>0.31086666666666668</v>
      </c>
      <c r="S11" s="122">
        <v>1.8666666666666668E-2</v>
      </c>
      <c r="T11" s="113">
        <f t="shared" si="5"/>
        <v>0.32953333333333334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3.159395</v>
      </c>
      <c r="D12" s="109">
        <f>IF(F12="","",VLOOKUP(F12,DATOS!$A$2:$D$42,3,0))</f>
        <v>6.25E-2</v>
      </c>
      <c r="E12" s="109">
        <f t="shared" si="1"/>
        <v>2.221895</v>
      </c>
      <c r="F12" s="97" t="s">
        <v>24</v>
      </c>
      <c r="G12" s="97">
        <v>6</v>
      </c>
      <c r="H12" s="97" t="s">
        <v>112</v>
      </c>
      <c r="I12" s="118">
        <v>40</v>
      </c>
      <c r="J12" s="110">
        <v>8.3333333333333329E-2</v>
      </c>
      <c r="K12" s="78">
        <v>2750</v>
      </c>
      <c r="L12" s="79">
        <v>8</v>
      </c>
      <c r="M12" s="111">
        <f t="shared" si="2"/>
        <v>22</v>
      </c>
      <c r="N12" s="97"/>
      <c r="O12" s="80">
        <v>288</v>
      </c>
      <c r="P12" s="112">
        <f t="shared" si="3"/>
        <v>2304</v>
      </c>
      <c r="Q12" s="109">
        <f t="shared" si="4"/>
        <v>1.3052283333333334</v>
      </c>
      <c r="R12" s="113">
        <f t="shared" si="6"/>
        <v>0.32953333333333334</v>
      </c>
      <c r="S12" s="122">
        <v>1.9199999999999998E-2</v>
      </c>
      <c r="T12" s="113">
        <f t="shared" si="5"/>
        <v>0.34873333333333334</v>
      </c>
      <c r="U12" s="99"/>
      <c r="V12" s="98"/>
    </row>
    <row r="13" spans="1:28" s="96" customFormat="1" x14ac:dyDescent="0.2">
      <c r="A13" s="99">
        <v>4</v>
      </c>
      <c r="B13" s="99" t="s">
        <v>117</v>
      </c>
      <c r="C13" s="109">
        <f t="shared" si="0"/>
        <v>3.1785950000000001</v>
      </c>
      <c r="D13" s="109">
        <f>IF(F13="","",VLOOKUP(F13,DATOS!$A$2:$D$42,3,0))</f>
        <v>6.25E-2</v>
      </c>
      <c r="E13" s="109">
        <f t="shared" si="1"/>
        <v>2.2410950000000001</v>
      </c>
      <c r="F13" s="97" t="s">
        <v>24</v>
      </c>
      <c r="G13" s="97">
        <v>6</v>
      </c>
      <c r="H13" s="97" t="s">
        <v>112</v>
      </c>
      <c r="I13" s="118">
        <v>40</v>
      </c>
      <c r="J13" s="110">
        <v>8.3333333333333329E-2</v>
      </c>
      <c r="K13" s="78">
        <v>2750</v>
      </c>
      <c r="L13" s="79">
        <v>8</v>
      </c>
      <c r="M13" s="111">
        <f t="shared" si="2"/>
        <v>22</v>
      </c>
      <c r="N13" s="97"/>
      <c r="O13" s="80">
        <v>288</v>
      </c>
      <c r="P13" s="112">
        <f t="shared" si="3"/>
        <v>2304</v>
      </c>
      <c r="Q13" s="109">
        <f t="shared" si="4"/>
        <v>1.3244283333333333</v>
      </c>
      <c r="R13" s="113">
        <f t="shared" si="6"/>
        <v>0.34873333333333334</v>
      </c>
      <c r="S13" s="122">
        <v>1.9199999999999998E-2</v>
      </c>
      <c r="T13" s="113">
        <f t="shared" si="5"/>
        <v>0.36793333333333333</v>
      </c>
      <c r="U13" s="99"/>
      <c r="V13" s="98"/>
    </row>
    <row r="14" spans="1:28" s="96" customFormat="1" x14ac:dyDescent="0.2">
      <c r="A14" s="99">
        <v>5</v>
      </c>
      <c r="B14" s="99"/>
      <c r="C14" s="109">
        <f t="shared" si="0"/>
        <v>3.1902783333333335</v>
      </c>
      <c r="D14" s="109">
        <f>IF(F14="","",VLOOKUP(F14,DATOS!$A$2:$D$42,3,0))</f>
        <v>6.25E-2</v>
      </c>
      <c r="E14" s="109">
        <f t="shared" si="1"/>
        <v>2.2527783333333335</v>
      </c>
      <c r="F14" s="97" t="s">
        <v>31</v>
      </c>
      <c r="G14" s="97">
        <v>2</v>
      </c>
      <c r="H14" s="97" t="s">
        <v>112</v>
      </c>
      <c r="I14" s="118">
        <v>37</v>
      </c>
      <c r="J14" s="110">
        <v>0.10416666666666667</v>
      </c>
      <c r="K14" s="78">
        <v>2370</v>
      </c>
      <c r="L14" s="79">
        <v>8</v>
      </c>
      <c r="M14" s="111">
        <f t="shared" si="2"/>
        <v>18.96</v>
      </c>
      <c r="N14" s="97"/>
      <c r="O14" s="80">
        <v>250</v>
      </c>
      <c r="P14" s="112">
        <f t="shared" si="3"/>
        <v>2000</v>
      </c>
      <c r="Q14" s="109">
        <f t="shared" si="4"/>
        <v>1.3569450000000001</v>
      </c>
      <c r="R14" s="123">
        <v>0.38125000000000003</v>
      </c>
      <c r="S14" s="109">
        <f t="shared" ref="S14:S49" si="7">IF(OR($C$5="",P14=""),"",(P14/$C$5)/24)</f>
        <v>1.0416666666666666E-2</v>
      </c>
      <c r="T14" s="113">
        <f t="shared" si="5"/>
        <v>0.39166666666666672</v>
      </c>
      <c r="U14" s="99"/>
      <c r="V14" s="98"/>
    </row>
    <row r="15" spans="1:28" s="96" customFormat="1" x14ac:dyDescent="0.2">
      <c r="A15" s="99">
        <v>6</v>
      </c>
      <c r="B15" s="99"/>
      <c r="C15" s="109">
        <f t="shared" si="0"/>
        <v>3.2006949999999996</v>
      </c>
      <c r="D15" s="109">
        <f>IF(F15="","",VLOOKUP(F15,DATOS!$A$2:$D$42,3,0))</f>
        <v>6.25E-2</v>
      </c>
      <c r="E15" s="109">
        <f t="shared" si="1"/>
        <v>2.2631949999999996</v>
      </c>
      <c r="F15" s="97" t="s">
        <v>31</v>
      </c>
      <c r="G15" s="97">
        <v>2</v>
      </c>
      <c r="H15" s="97" t="s">
        <v>112</v>
      </c>
      <c r="I15" s="118">
        <v>37</v>
      </c>
      <c r="J15" s="110">
        <v>0.10416666666666667</v>
      </c>
      <c r="K15" s="78">
        <v>2370</v>
      </c>
      <c r="L15" s="79">
        <v>8</v>
      </c>
      <c r="M15" s="111">
        <f t="shared" si="2"/>
        <v>18.96</v>
      </c>
      <c r="N15" s="97"/>
      <c r="O15" s="80">
        <v>250</v>
      </c>
      <c r="P15" s="112">
        <f t="shared" si="3"/>
        <v>2000</v>
      </c>
      <c r="Q15" s="109">
        <f t="shared" si="4"/>
        <v>1.3673616666666666</v>
      </c>
      <c r="R15" s="113">
        <f t="shared" si="6"/>
        <v>0.39166666666666672</v>
      </c>
      <c r="S15" s="109">
        <f t="shared" si="7"/>
        <v>1.0416666666666666E-2</v>
      </c>
      <c r="T15" s="113">
        <f t="shared" si="5"/>
        <v>0.4020833333333334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3.2111116666666666</v>
      </c>
      <c r="D16" s="109">
        <f>IF(F16="","",VLOOKUP(F16,DATOS!$A$2:$D$42,3,0))</f>
        <v>6.25E-2</v>
      </c>
      <c r="E16" s="109">
        <f t="shared" si="1"/>
        <v>2.2736116666666666</v>
      </c>
      <c r="F16" s="97" t="s">
        <v>31</v>
      </c>
      <c r="G16" s="97">
        <v>2</v>
      </c>
      <c r="H16" s="97" t="s">
        <v>112</v>
      </c>
      <c r="I16" s="118">
        <v>37</v>
      </c>
      <c r="J16" s="110">
        <v>0.10416666666666667</v>
      </c>
      <c r="K16" s="78">
        <v>2370</v>
      </c>
      <c r="L16" s="79">
        <v>8</v>
      </c>
      <c r="M16" s="111">
        <f t="shared" si="2"/>
        <v>18.96</v>
      </c>
      <c r="N16" s="97"/>
      <c r="O16" s="80">
        <v>250</v>
      </c>
      <c r="P16" s="112">
        <f t="shared" si="3"/>
        <v>2000</v>
      </c>
      <c r="Q16" s="109">
        <f t="shared" si="4"/>
        <v>1.3777783333333333</v>
      </c>
      <c r="R16" s="113">
        <f t="shared" si="6"/>
        <v>0.4020833333333334</v>
      </c>
      <c r="S16" s="109">
        <f t="shared" si="7"/>
        <v>1.0416666666666666E-2</v>
      </c>
      <c r="T16" s="113">
        <f t="shared" si="5"/>
        <v>0.41250000000000009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3.2215283333333335</v>
      </c>
      <c r="D17" s="109">
        <f>IF(F17="","",VLOOKUP(F17,DATOS!$A$2:$D$42,3,0))</f>
        <v>6.25E-2</v>
      </c>
      <c r="E17" s="109">
        <f t="shared" si="1"/>
        <v>2.2840283333333335</v>
      </c>
      <c r="F17" s="97" t="s">
        <v>31</v>
      </c>
      <c r="G17" s="97">
        <v>2</v>
      </c>
      <c r="H17" s="97" t="s">
        <v>112</v>
      </c>
      <c r="I17" s="118">
        <v>37</v>
      </c>
      <c r="J17" s="110">
        <v>0.10416666666666667</v>
      </c>
      <c r="K17" s="78">
        <v>2370</v>
      </c>
      <c r="L17" s="79">
        <v>8</v>
      </c>
      <c r="M17" s="111">
        <f t="shared" si="2"/>
        <v>18.96</v>
      </c>
      <c r="N17" s="97"/>
      <c r="O17" s="80">
        <v>240</v>
      </c>
      <c r="P17" s="112">
        <f t="shared" si="3"/>
        <v>1920</v>
      </c>
      <c r="Q17" s="109">
        <f t="shared" si="4"/>
        <v>1.3881950000000001</v>
      </c>
      <c r="R17" s="113">
        <f t="shared" si="6"/>
        <v>0.41250000000000009</v>
      </c>
      <c r="S17" s="109">
        <f t="shared" si="7"/>
        <v>0.01</v>
      </c>
      <c r="T17" s="113">
        <f t="shared" si="5"/>
        <v>0.4225000000000001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3.2523616666666668</v>
      </c>
      <c r="D18" s="109">
        <f>IF(F18="","",VLOOKUP(F18,DATOS!$A$2:$D$42,3,0))</f>
        <v>6.25E-2</v>
      </c>
      <c r="E18" s="109">
        <f t="shared" si="1"/>
        <v>2.3148616666666668</v>
      </c>
      <c r="F18" s="97" t="s">
        <v>24</v>
      </c>
      <c r="G18" s="97">
        <v>7</v>
      </c>
      <c r="H18" s="97" t="s">
        <v>112</v>
      </c>
      <c r="I18" s="118">
        <v>40</v>
      </c>
      <c r="J18" s="110">
        <v>8.3333333333333329E-2</v>
      </c>
      <c r="K18" s="78">
        <v>2800</v>
      </c>
      <c r="L18" s="79">
        <v>8</v>
      </c>
      <c r="M18" s="111">
        <f t="shared" si="2"/>
        <v>22.4</v>
      </c>
      <c r="N18" s="97"/>
      <c r="O18" s="80">
        <v>288</v>
      </c>
      <c r="P18" s="112">
        <f t="shared" si="3"/>
        <v>2304</v>
      </c>
      <c r="Q18" s="109">
        <f t="shared" si="4"/>
        <v>1.3981950000000001</v>
      </c>
      <c r="R18" s="113">
        <f t="shared" si="6"/>
        <v>0.4225000000000001</v>
      </c>
      <c r="S18" s="122">
        <v>1.7454545454545455E-2</v>
      </c>
      <c r="T18" s="113">
        <f t="shared" si="5"/>
        <v>0.43995454545454554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3.2698162121212122</v>
      </c>
      <c r="D19" s="109">
        <f>IF(F19="","",VLOOKUP(F19,DATOS!$A$2:$D$42,3,0))</f>
        <v>6.25E-2</v>
      </c>
      <c r="E19" s="109">
        <f t="shared" si="1"/>
        <v>2.3323162121212122</v>
      </c>
      <c r="F19" s="97" t="s">
        <v>24</v>
      </c>
      <c r="G19" s="97">
        <v>7</v>
      </c>
      <c r="H19" s="97" t="s">
        <v>112</v>
      </c>
      <c r="I19" s="118">
        <v>40</v>
      </c>
      <c r="J19" s="110">
        <v>8.3333333333333329E-2</v>
      </c>
      <c r="K19" s="78">
        <v>2800</v>
      </c>
      <c r="L19" s="79">
        <v>7</v>
      </c>
      <c r="M19" s="111">
        <f t="shared" si="2"/>
        <v>19.600000000000001</v>
      </c>
      <c r="N19" s="97"/>
      <c r="O19" s="80">
        <v>288</v>
      </c>
      <c r="P19" s="112">
        <f t="shared" si="3"/>
        <v>2016</v>
      </c>
      <c r="Q19" s="109">
        <f t="shared" si="4"/>
        <v>1.4156495454545455</v>
      </c>
      <c r="R19" s="113">
        <f t="shared" si="6"/>
        <v>0.43995454545454554</v>
      </c>
      <c r="S19" s="122">
        <v>1.5272727272727273E-2</v>
      </c>
      <c r="T19" s="113">
        <f t="shared" si="5"/>
        <v>0.45522727272727281</v>
      </c>
      <c r="U19" s="99"/>
      <c r="V19" s="98"/>
    </row>
    <row r="20" spans="1:22" s="96" customFormat="1" x14ac:dyDescent="0.2">
      <c r="A20" s="99">
        <v>11</v>
      </c>
      <c r="B20" s="99"/>
      <c r="C20" s="109">
        <f t="shared" si="0"/>
        <v>3.2850889393939395</v>
      </c>
      <c r="D20" s="109">
        <f>IF(F20="","",VLOOKUP(F20,DATOS!$A$2:$D$42,3,0))</f>
        <v>6.25E-2</v>
      </c>
      <c r="E20" s="109">
        <f t="shared" si="1"/>
        <v>2.3475889393939395</v>
      </c>
      <c r="F20" s="97" t="s">
        <v>24</v>
      </c>
      <c r="G20" s="97">
        <v>7</v>
      </c>
      <c r="H20" s="97" t="s">
        <v>112</v>
      </c>
      <c r="I20" s="118">
        <v>40</v>
      </c>
      <c r="J20" s="110">
        <v>8.3333333333333329E-2</v>
      </c>
      <c r="K20" s="78">
        <v>2800</v>
      </c>
      <c r="L20" s="79">
        <v>7</v>
      </c>
      <c r="M20" s="111">
        <f t="shared" si="2"/>
        <v>19.600000000000001</v>
      </c>
      <c r="N20" s="97"/>
      <c r="O20" s="80">
        <v>288</v>
      </c>
      <c r="P20" s="112">
        <f t="shared" si="3"/>
        <v>2016</v>
      </c>
      <c r="Q20" s="109">
        <f t="shared" si="4"/>
        <v>1.4309222727272728</v>
      </c>
      <c r="R20" s="113">
        <f t="shared" si="6"/>
        <v>0.45522727272727281</v>
      </c>
      <c r="S20" s="122">
        <v>1.5272727272727273E-2</v>
      </c>
      <c r="T20" s="113">
        <f t="shared" si="5"/>
        <v>0.47050000000000008</v>
      </c>
      <c r="U20" s="99"/>
      <c r="V20" s="98"/>
    </row>
    <row r="21" spans="1:22" s="96" customFormat="1" x14ac:dyDescent="0.2">
      <c r="A21" s="99">
        <v>12</v>
      </c>
      <c r="B21" s="99"/>
      <c r="C21" s="109">
        <f t="shared" si="0"/>
        <v>3.3003616666666669</v>
      </c>
      <c r="D21" s="109">
        <f>IF(F21="","",VLOOKUP(F21,DATOS!$A$2:$D$42,3,0))</f>
        <v>6.25E-2</v>
      </c>
      <c r="E21" s="109">
        <f t="shared" si="1"/>
        <v>2.3628616666666669</v>
      </c>
      <c r="F21" s="97" t="s">
        <v>24</v>
      </c>
      <c r="G21" s="97">
        <v>7</v>
      </c>
      <c r="H21" s="97" t="s">
        <v>112</v>
      </c>
      <c r="I21" s="118">
        <v>40</v>
      </c>
      <c r="J21" s="110">
        <v>8.3333333333333329E-2</v>
      </c>
      <c r="K21" s="78">
        <v>2800</v>
      </c>
      <c r="L21" s="79">
        <v>7</v>
      </c>
      <c r="M21" s="111">
        <f t="shared" si="2"/>
        <v>19.600000000000001</v>
      </c>
      <c r="N21" s="97"/>
      <c r="O21" s="80">
        <v>288</v>
      </c>
      <c r="P21" s="112">
        <f t="shared" si="3"/>
        <v>2016</v>
      </c>
      <c r="Q21" s="109">
        <f t="shared" si="4"/>
        <v>1.4461950000000001</v>
      </c>
      <c r="R21" s="113">
        <f t="shared" si="6"/>
        <v>0.47050000000000008</v>
      </c>
      <c r="S21" s="122">
        <v>1.5272727272727273E-2</v>
      </c>
      <c r="T21" s="113">
        <f t="shared" si="5"/>
        <v>0.48577272727272736</v>
      </c>
      <c r="U21" s="99"/>
      <c r="V21" s="98"/>
    </row>
    <row r="22" spans="1:22" s="96" customFormat="1" x14ac:dyDescent="0.2">
      <c r="A22" s="99">
        <v>13</v>
      </c>
      <c r="B22" s="99"/>
      <c r="C22" s="109">
        <f t="shared" si="0"/>
        <v>3.3156343939393942</v>
      </c>
      <c r="D22" s="109">
        <f>IF(F22="","",VLOOKUP(F22,DATOS!$A$2:$D$42,3,0))</f>
        <v>6.25E-2</v>
      </c>
      <c r="E22" s="109">
        <f t="shared" si="1"/>
        <v>2.3781343939393942</v>
      </c>
      <c r="F22" s="97" t="s">
        <v>24</v>
      </c>
      <c r="G22" s="97">
        <v>7</v>
      </c>
      <c r="H22" s="97" t="s">
        <v>112</v>
      </c>
      <c r="I22" s="118">
        <v>40</v>
      </c>
      <c r="J22" s="110">
        <v>8.3333333333333329E-2</v>
      </c>
      <c r="K22" s="78">
        <v>2800</v>
      </c>
      <c r="L22" s="79">
        <v>7</v>
      </c>
      <c r="M22" s="111">
        <f t="shared" si="2"/>
        <v>19.600000000000001</v>
      </c>
      <c r="N22" s="97"/>
      <c r="O22" s="80">
        <v>288</v>
      </c>
      <c r="P22" s="112">
        <f t="shared" si="3"/>
        <v>2016</v>
      </c>
      <c r="Q22" s="109">
        <f t="shared" si="4"/>
        <v>1.4614677272727272</v>
      </c>
      <c r="R22" s="113">
        <f t="shared" si="6"/>
        <v>0.48577272727272736</v>
      </c>
      <c r="S22" s="122">
        <v>1.5272727272727273E-2</v>
      </c>
      <c r="T22" s="113">
        <f t="shared" si="5"/>
        <v>0.50104545454545468</v>
      </c>
      <c r="U22" s="99"/>
      <c r="V22" s="98"/>
    </row>
    <row r="23" spans="1:22" s="96" customFormat="1" x14ac:dyDescent="0.2">
      <c r="A23" s="99">
        <v>14</v>
      </c>
      <c r="B23" s="99"/>
      <c r="C23" s="109">
        <f t="shared" si="0"/>
        <v>3.3583338888888887</v>
      </c>
      <c r="D23" s="109">
        <f>IF(F23="","",VLOOKUP(F23,DATOS!$A$2:$D$42,3,0))</f>
        <v>6.25E-2</v>
      </c>
      <c r="E23" s="109">
        <f t="shared" si="1"/>
        <v>2.4208338888888887</v>
      </c>
      <c r="F23" s="97" t="s">
        <v>38</v>
      </c>
      <c r="G23" s="97">
        <v>6</v>
      </c>
      <c r="H23" s="97" t="s">
        <v>113</v>
      </c>
      <c r="I23" s="118">
        <v>33</v>
      </c>
      <c r="J23" s="110" t="str">
        <f>IF(F23="","",VLOOKUP(F23,DATOS!$A$2:$D$42,4,0))</f>
        <v>02:00</v>
      </c>
      <c r="K23" s="78">
        <v>1850</v>
      </c>
      <c r="L23" s="79">
        <v>11</v>
      </c>
      <c r="M23" s="111">
        <f t="shared" ref="M23:M27" si="8">IF(OR(K23="",L23=""),"",(K23*L23)/1000)</f>
        <v>20.350000000000001</v>
      </c>
      <c r="N23" s="97"/>
      <c r="O23" s="80">
        <v>288</v>
      </c>
      <c r="P23" s="112">
        <f t="shared" si="3"/>
        <v>3168</v>
      </c>
      <c r="Q23" s="109">
        <f t="shared" si="4"/>
        <v>1.5041672222222222</v>
      </c>
      <c r="R23" s="123">
        <v>0.52847222222222223</v>
      </c>
      <c r="S23" s="109">
        <f t="shared" si="7"/>
        <v>1.6500000000000001E-2</v>
      </c>
      <c r="T23" s="113">
        <f t="shared" si="5"/>
        <v>0.54497222222222219</v>
      </c>
      <c r="U23" s="99"/>
      <c r="V23" s="98"/>
    </row>
    <row r="24" spans="1:22" s="96" customFormat="1" x14ac:dyDescent="0.2">
      <c r="A24" s="99">
        <v>15</v>
      </c>
      <c r="B24" s="99"/>
      <c r="C24" s="109">
        <f t="shared" si="0"/>
        <v>3.3748338888888889</v>
      </c>
      <c r="D24" s="109">
        <f>IF(F24="","",VLOOKUP(F24,DATOS!$A$2:$D$42,3,0))</f>
        <v>6.25E-2</v>
      </c>
      <c r="E24" s="109">
        <f t="shared" si="1"/>
        <v>2.4373338888888889</v>
      </c>
      <c r="F24" s="97" t="s">
        <v>38</v>
      </c>
      <c r="G24" s="97">
        <v>6</v>
      </c>
      <c r="H24" s="97" t="s">
        <v>113</v>
      </c>
      <c r="I24" s="118">
        <v>33</v>
      </c>
      <c r="J24" s="110" t="str">
        <f>IF(F24="","",VLOOKUP(F24,DATOS!$A$2:$D$42,4,0))</f>
        <v>02:00</v>
      </c>
      <c r="K24" s="78">
        <v>1850</v>
      </c>
      <c r="L24" s="79">
        <v>11</v>
      </c>
      <c r="M24" s="111">
        <f t="shared" si="8"/>
        <v>20.350000000000001</v>
      </c>
      <c r="N24" s="97"/>
      <c r="O24" s="80">
        <v>288</v>
      </c>
      <c r="P24" s="112">
        <f t="shared" si="3"/>
        <v>3168</v>
      </c>
      <c r="Q24" s="109">
        <f t="shared" si="4"/>
        <v>1.5206672222222222</v>
      </c>
      <c r="R24" s="113">
        <f t="shared" si="6"/>
        <v>0.54497222222222219</v>
      </c>
      <c r="S24" s="109">
        <f t="shared" si="7"/>
        <v>1.6500000000000001E-2</v>
      </c>
      <c r="T24" s="113">
        <f t="shared" si="5"/>
        <v>0.56147222222222215</v>
      </c>
      <c r="U24" s="99"/>
      <c r="V24" s="98"/>
    </row>
    <row r="25" spans="1:22" s="96" customFormat="1" x14ac:dyDescent="0.2">
      <c r="A25" s="99">
        <v>16</v>
      </c>
      <c r="B25" s="99"/>
      <c r="C25" s="109">
        <f t="shared" si="0"/>
        <v>3.3913338888888891</v>
      </c>
      <c r="D25" s="109">
        <f>IF(F25="","",VLOOKUP(F25,DATOS!$A$2:$D$42,3,0))</f>
        <v>6.25E-2</v>
      </c>
      <c r="E25" s="109">
        <f t="shared" si="1"/>
        <v>2.4538338888888891</v>
      </c>
      <c r="F25" s="97" t="s">
        <v>38</v>
      </c>
      <c r="G25" s="97">
        <v>6</v>
      </c>
      <c r="H25" s="97" t="s">
        <v>113</v>
      </c>
      <c r="I25" s="118">
        <v>33</v>
      </c>
      <c r="J25" s="110" t="str">
        <f>IF(F25="","",VLOOKUP(F25,DATOS!$A$2:$D$42,4,0))</f>
        <v>02:00</v>
      </c>
      <c r="K25" s="78">
        <v>1850</v>
      </c>
      <c r="L25" s="79">
        <v>11</v>
      </c>
      <c r="M25" s="111">
        <f t="shared" si="8"/>
        <v>20.350000000000001</v>
      </c>
      <c r="N25" s="97"/>
      <c r="O25" s="80">
        <v>288</v>
      </c>
      <c r="P25" s="112">
        <f t="shared" si="3"/>
        <v>3168</v>
      </c>
      <c r="Q25" s="109">
        <f t="shared" si="4"/>
        <v>1.5371672222222221</v>
      </c>
      <c r="R25" s="113">
        <f t="shared" si="6"/>
        <v>0.56147222222222215</v>
      </c>
      <c r="S25" s="109">
        <f t="shared" si="7"/>
        <v>1.6500000000000001E-2</v>
      </c>
      <c r="T25" s="113">
        <f t="shared" si="5"/>
        <v>0.57797222222222211</v>
      </c>
      <c r="U25" s="99"/>
      <c r="V25" s="98"/>
    </row>
    <row r="26" spans="1:22" s="96" customFormat="1" x14ac:dyDescent="0.2">
      <c r="A26" s="99">
        <v>17</v>
      </c>
      <c r="B26" s="99"/>
      <c r="C26" s="109">
        <f t="shared" si="0"/>
        <v>3.4078338888888888</v>
      </c>
      <c r="D26" s="109">
        <f>IF(F26="","",VLOOKUP(F26,DATOS!$A$2:$D$42,3,0))</f>
        <v>6.25E-2</v>
      </c>
      <c r="E26" s="109">
        <f t="shared" si="1"/>
        <v>2.4703338888888888</v>
      </c>
      <c r="F26" s="97" t="s">
        <v>38</v>
      </c>
      <c r="G26" s="97">
        <v>6</v>
      </c>
      <c r="H26" s="97" t="s">
        <v>113</v>
      </c>
      <c r="I26" s="118">
        <v>33</v>
      </c>
      <c r="J26" s="110" t="str">
        <f>IF(F26="","",VLOOKUP(F26,DATOS!$A$2:$D$42,4,0))</f>
        <v>02:00</v>
      </c>
      <c r="K26" s="78">
        <v>1850</v>
      </c>
      <c r="L26" s="79">
        <v>11</v>
      </c>
      <c r="M26" s="111">
        <f t="shared" si="8"/>
        <v>20.350000000000001</v>
      </c>
      <c r="N26" s="97"/>
      <c r="O26" s="80">
        <v>288</v>
      </c>
      <c r="P26" s="112">
        <f t="shared" si="3"/>
        <v>3168</v>
      </c>
      <c r="Q26" s="109">
        <f t="shared" si="4"/>
        <v>1.5536672222222221</v>
      </c>
      <c r="R26" s="113">
        <f t="shared" si="6"/>
        <v>0.57797222222222211</v>
      </c>
      <c r="S26" s="109">
        <f t="shared" si="7"/>
        <v>1.6500000000000001E-2</v>
      </c>
      <c r="T26" s="113">
        <f t="shared" si="5"/>
        <v>0.59447222222222207</v>
      </c>
      <c r="U26" s="99"/>
      <c r="V26" s="98"/>
    </row>
    <row r="27" spans="1:22" s="96" customFormat="1" x14ac:dyDescent="0.2">
      <c r="A27" s="99"/>
      <c r="B27" s="99"/>
      <c r="C27" s="109">
        <f t="shared" si="0"/>
        <v>3.4243338888888886</v>
      </c>
      <c r="D27" s="109">
        <f>IF(F27="","",VLOOKUP(F27,DATOS!$A$2:$D$42,3,0))</f>
        <v>6.25E-2</v>
      </c>
      <c r="E27" s="109">
        <f t="shared" si="1"/>
        <v>2.4868338888888886</v>
      </c>
      <c r="F27" s="97" t="s">
        <v>38</v>
      </c>
      <c r="G27" s="97">
        <v>6</v>
      </c>
      <c r="H27" s="97" t="s">
        <v>113</v>
      </c>
      <c r="I27" s="118">
        <v>33</v>
      </c>
      <c r="J27" s="110" t="str">
        <f>IF(F27="","",VLOOKUP(F27,DATOS!$A$2:$D$42,4,0))</f>
        <v>02:00</v>
      </c>
      <c r="K27" s="78">
        <v>1850</v>
      </c>
      <c r="L27" s="79">
        <v>10</v>
      </c>
      <c r="M27" s="111">
        <f t="shared" si="8"/>
        <v>18.5</v>
      </c>
      <c r="N27" s="97"/>
      <c r="O27" s="80">
        <v>288</v>
      </c>
      <c r="P27" s="112">
        <f t="shared" si="3"/>
        <v>2880</v>
      </c>
      <c r="Q27" s="109">
        <f t="shared" si="4"/>
        <v>1.570167222222222</v>
      </c>
      <c r="R27" s="113">
        <f t="shared" si="6"/>
        <v>0.59447222222222207</v>
      </c>
      <c r="S27" s="109">
        <f t="shared" si="7"/>
        <v>1.4999999999999999E-2</v>
      </c>
      <c r="T27" s="113">
        <f t="shared" si="5"/>
        <v>0.60947222222222208</v>
      </c>
      <c r="U27" s="99"/>
      <c r="V27" s="98"/>
    </row>
    <row r="28" spans="1:22" s="96" customFormat="1" hidden="1" x14ac:dyDescent="0.2">
      <c r="A28" s="99">
        <v>18</v>
      </c>
      <c r="B28" s="99"/>
      <c r="C28" s="109" t="str">
        <f t="shared" si="0"/>
        <v/>
      </c>
      <c r="D28" s="109" t="str">
        <f>IF(F28="","",VLOOKUP(F28,DATOS!$A$2:$D$42,3,0))</f>
        <v/>
      </c>
      <c r="E28" s="109" t="str">
        <f t="shared" si="1"/>
        <v/>
      </c>
      <c r="F28" s="97"/>
      <c r="G28" s="97"/>
      <c r="H28" s="97"/>
      <c r="I28" s="118"/>
      <c r="J28" s="110" t="str">
        <f>IF(F28="","",VLOOKUP(F28,DATOS!$A$2:$D$42,4,0))</f>
        <v/>
      </c>
      <c r="K28" s="78"/>
      <c r="L28" s="79"/>
      <c r="M28" s="111" t="str">
        <f t="shared" si="2"/>
        <v/>
      </c>
      <c r="N28" s="97"/>
      <c r="O28" s="80"/>
      <c r="P28" s="112" t="str">
        <f t="shared" si="3"/>
        <v/>
      </c>
      <c r="Q28" s="109">
        <f t="shared" si="4"/>
        <v>1.5851672222222222</v>
      </c>
      <c r="R28" s="113">
        <f t="shared" si="6"/>
        <v>0.60947222222222208</v>
      </c>
      <c r="S28" s="109" t="str">
        <f t="shared" si="7"/>
        <v/>
      </c>
      <c r="T28" s="113" t="str">
        <f t="shared" si="5"/>
        <v/>
      </c>
      <c r="U28" s="99"/>
      <c r="V28" s="98"/>
    </row>
    <row r="29" spans="1:22" s="96" customFormat="1" hidden="1" x14ac:dyDescent="0.2">
      <c r="A29" s="99">
        <v>19</v>
      </c>
      <c r="B29" s="99"/>
      <c r="C29" s="109" t="str">
        <f t="shared" si="0"/>
        <v/>
      </c>
      <c r="D29" s="109" t="str">
        <f>IF(F29="","",VLOOKUP(F29,DATOS!$A$2:$D$42,3,0))</f>
        <v/>
      </c>
      <c r="E29" s="109" t="str">
        <f t="shared" si="1"/>
        <v/>
      </c>
      <c r="F29" s="97"/>
      <c r="G29" s="97"/>
      <c r="H29" s="97"/>
      <c r="I29" s="118"/>
      <c r="J29" s="110" t="str">
        <f>IF(F29="","",VLOOKUP(F29,DATOS!$A$2:$D$42,4,0))</f>
        <v/>
      </c>
      <c r="K29" s="78"/>
      <c r="L29" s="79"/>
      <c r="M29" s="111" t="str">
        <f t="shared" si="2"/>
        <v/>
      </c>
      <c r="N29" s="97"/>
      <c r="O29" s="80"/>
      <c r="P29" s="112" t="str">
        <f t="shared" si="3"/>
        <v/>
      </c>
      <c r="Q29" s="109" t="str">
        <f t="shared" si="4"/>
        <v/>
      </c>
      <c r="R29" s="113" t="str">
        <f t="shared" si="6"/>
        <v/>
      </c>
      <c r="S29" s="109" t="str">
        <f t="shared" si="7"/>
        <v/>
      </c>
      <c r="T29" s="113" t="str">
        <f t="shared" si="5"/>
        <v/>
      </c>
      <c r="U29" s="99"/>
      <c r="V29" s="98"/>
    </row>
    <row r="30" spans="1:22" s="96" customFormat="1" hidden="1" x14ac:dyDescent="0.2">
      <c r="A30" s="99"/>
      <c r="B30" s="99"/>
      <c r="C30" s="109" t="str">
        <f t="shared" si="0"/>
        <v/>
      </c>
      <c r="D30" s="109" t="str">
        <f>IF(F30="","",VLOOKUP(F30,DATOS!$A$2:$D$42,3,0))</f>
        <v/>
      </c>
      <c r="E30" s="109" t="str">
        <f t="shared" si="1"/>
        <v/>
      </c>
      <c r="F30" s="97"/>
      <c r="G30" s="97"/>
      <c r="H30" s="97"/>
      <c r="I30" s="118"/>
      <c r="J30" s="110" t="str">
        <f>IF(F30="","",VLOOKUP(F30,DATOS!$A$2:$D$42,4,0))</f>
        <v/>
      </c>
      <c r="K30" s="78"/>
      <c r="L30" s="79"/>
      <c r="M30" s="111" t="str">
        <f t="shared" si="2"/>
        <v/>
      </c>
      <c r="N30" s="97"/>
      <c r="O30" s="80"/>
      <c r="P30" s="112" t="str">
        <f t="shared" si="3"/>
        <v/>
      </c>
      <c r="Q30" s="109" t="str">
        <f t="shared" si="4"/>
        <v/>
      </c>
      <c r="R30" s="113" t="str">
        <f t="shared" si="6"/>
        <v/>
      </c>
      <c r="S30" s="109" t="str">
        <f t="shared" si="7"/>
        <v/>
      </c>
      <c r="T30" s="113" t="str">
        <f t="shared" si="5"/>
        <v/>
      </c>
      <c r="U30" s="99"/>
      <c r="V30" s="98"/>
    </row>
    <row r="31" spans="1:22" s="96" customFormat="1" hidden="1" x14ac:dyDescent="0.2">
      <c r="A31" s="99">
        <v>20</v>
      </c>
      <c r="B31" s="99"/>
      <c r="C31" s="109" t="str">
        <f t="shared" si="0"/>
        <v/>
      </c>
      <c r="D31" s="109" t="str">
        <f>IF(F31="","",VLOOKUP(F31,DATOS!$A$2:$D$42,3,0))</f>
        <v/>
      </c>
      <c r="E31" s="109" t="str">
        <f t="shared" si="1"/>
        <v/>
      </c>
      <c r="F31" s="97"/>
      <c r="G31" s="97"/>
      <c r="H31" s="97"/>
      <c r="I31" s="118"/>
      <c r="J31" s="110" t="str">
        <f>IF(F31="","",VLOOKUP(F31,DATOS!$A$2:$D$42,4,0))</f>
        <v/>
      </c>
      <c r="K31" s="78"/>
      <c r="L31" s="79"/>
      <c r="M31" s="111" t="str">
        <f t="shared" si="2"/>
        <v/>
      </c>
      <c r="N31" s="97"/>
      <c r="O31" s="80"/>
      <c r="P31" s="112" t="str">
        <f t="shared" si="3"/>
        <v/>
      </c>
      <c r="Q31" s="109" t="str">
        <f t="shared" si="4"/>
        <v/>
      </c>
      <c r="R31" s="113" t="str">
        <f t="shared" si="6"/>
        <v/>
      </c>
      <c r="S31" s="109" t="str">
        <f t="shared" si="7"/>
        <v/>
      </c>
      <c r="T31" s="113" t="str">
        <f t="shared" si="5"/>
        <v/>
      </c>
      <c r="U31" s="99"/>
      <c r="V31" s="98"/>
    </row>
    <row r="32" spans="1:22" s="96" customFormat="1" hidden="1" x14ac:dyDescent="0.2">
      <c r="A32" s="99">
        <v>21</v>
      </c>
      <c r="B32" s="99"/>
      <c r="C32" s="109" t="str">
        <f t="shared" si="0"/>
        <v/>
      </c>
      <c r="D32" s="109" t="str">
        <f>IF(F32="","",VLOOKUP(F32,DATOS!$A$2:$D$42,3,0))</f>
        <v/>
      </c>
      <c r="E32" s="109" t="str">
        <f t="shared" si="1"/>
        <v/>
      </c>
      <c r="F32" s="97"/>
      <c r="G32" s="97"/>
      <c r="H32" s="97"/>
      <c r="I32" s="118"/>
      <c r="J32" s="110" t="str">
        <f>IF(F32="","",VLOOKUP(F32,DATOS!$A$2:$D$42,4,0))</f>
        <v/>
      </c>
      <c r="K32" s="78"/>
      <c r="L32" s="79"/>
      <c r="M32" s="111" t="str">
        <f t="shared" si="2"/>
        <v/>
      </c>
      <c r="N32" s="97"/>
      <c r="O32" s="80"/>
      <c r="P32" s="112" t="str">
        <f t="shared" si="3"/>
        <v/>
      </c>
      <c r="Q32" s="109" t="str">
        <f t="shared" si="4"/>
        <v/>
      </c>
      <c r="R32" s="113" t="str">
        <f t="shared" si="6"/>
        <v/>
      </c>
      <c r="S32" s="109" t="str">
        <f t="shared" si="7"/>
        <v/>
      </c>
      <c r="T32" s="113" t="str">
        <f t="shared" si="5"/>
        <v/>
      </c>
      <c r="U32" s="99"/>
      <c r="V32" s="98"/>
    </row>
    <row r="33" spans="1:22" s="96" customFormat="1" hidden="1" x14ac:dyDescent="0.2">
      <c r="A33" s="99">
        <v>22</v>
      </c>
      <c r="B33" s="99"/>
      <c r="C33" s="109" t="str">
        <f t="shared" si="0"/>
        <v/>
      </c>
      <c r="D33" s="109" t="str">
        <f>IF(F33="","",VLOOKUP(F33,DATOS!$A$2:$D$42,3,0))</f>
        <v/>
      </c>
      <c r="E33" s="109" t="str">
        <f t="shared" si="1"/>
        <v/>
      </c>
      <c r="F33" s="97"/>
      <c r="G33" s="97"/>
      <c r="H33" s="97"/>
      <c r="I33" s="118"/>
      <c r="J33" s="110" t="str">
        <f>IF(F33="","",VLOOKUP(F33,DATOS!$A$2:$D$42,4,0))</f>
        <v/>
      </c>
      <c r="K33" s="78"/>
      <c r="L33" s="79"/>
      <c r="M33" s="111" t="str">
        <f t="shared" si="2"/>
        <v/>
      </c>
      <c r="N33" s="97"/>
      <c r="O33" s="80"/>
      <c r="P33" s="112" t="str">
        <f t="shared" si="3"/>
        <v/>
      </c>
      <c r="Q33" s="109" t="str">
        <f t="shared" si="4"/>
        <v/>
      </c>
      <c r="R33" s="113" t="str">
        <f t="shared" si="6"/>
        <v/>
      </c>
      <c r="S33" s="109" t="str">
        <f t="shared" si="7"/>
        <v/>
      </c>
      <c r="T33" s="113" t="str">
        <f t="shared" si="5"/>
        <v/>
      </c>
      <c r="U33" s="99"/>
      <c r="V33" s="98"/>
    </row>
    <row r="34" spans="1:22" s="96" customFormat="1" hidden="1" x14ac:dyDescent="0.2">
      <c r="A34" s="99">
        <v>23</v>
      </c>
      <c r="B34" s="99"/>
      <c r="C34" s="109" t="str">
        <f t="shared" si="0"/>
        <v/>
      </c>
      <c r="D34" s="109" t="str">
        <f>IF(F34="","",VLOOKUP(F34,DATOS!$A$2:$D$42,3,0))</f>
        <v/>
      </c>
      <c r="E34" s="109" t="str">
        <f t="shared" si="1"/>
        <v/>
      </c>
      <c r="F34" s="97"/>
      <c r="G34" s="97"/>
      <c r="H34" s="97"/>
      <c r="I34" s="118"/>
      <c r="J34" s="110" t="str">
        <f>IF(F34="","",VLOOKUP(F34,DATOS!$A$2:$D$42,4,0))</f>
        <v/>
      </c>
      <c r="K34" s="78"/>
      <c r="L34" s="79"/>
      <c r="M34" s="111" t="str">
        <f t="shared" si="2"/>
        <v/>
      </c>
      <c r="N34" s="97"/>
      <c r="O34" s="80"/>
      <c r="P34" s="112" t="str">
        <f t="shared" si="3"/>
        <v/>
      </c>
      <c r="Q34" s="109" t="str">
        <f t="shared" si="4"/>
        <v/>
      </c>
      <c r="R34" s="113" t="str">
        <f t="shared" si="6"/>
        <v/>
      </c>
      <c r="S34" s="109" t="str">
        <f t="shared" si="7"/>
        <v/>
      </c>
      <c r="T34" s="113" t="str">
        <f t="shared" si="5"/>
        <v/>
      </c>
      <c r="U34" s="99"/>
      <c r="V34" s="98"/>
    </row>
    <row r="35" spans="1:22" s="96" customFormat="1" hidden="1" x14ac:dyDescent="0.2">
      <c r="A35" s="99">
        <v>24</v>
      </c>
      <c r="B35" s="99"/>
      <c r="C35" s="109" t="str">
        <f t="shared" si="0"/>
        <v/>
      </c>
      <c r="D35" s="109" t="str">
        <f>IF(F35="","",VLOOKUP(F35,DATOS!$A$2:$D$42,3,0))</f>
        <v/>
      </c>
      <c r="E35" s="109" t="str">
        <f t="shared" si="1"/>
        <v/>
      </c>
      <c r="F35" s="97"/>
      <c r="G35" s="97"/>
      <c r="H35" s="97"/>
      <c r="I35" s="118"/>
      <c r="J35" s="110" t="str">
        <f>IF(F35="","",VLOOKUP(F35,DATOS!$A$2:$D$42,4,0))</f>
        <v/>
      </c>
      <c r="K35" s="78"/>
      <c r="L35" s="79"/>
      <c r="M35" s="111" t="str">
        <f t="shared" si="2"/>
        <v/>
      </c>
      <c r="N35" s="97"/>
      <c r="O35" s="80"/>
      <c r="P35" s="112" t="str">
        <f t="shared" si="3"/>
        <v/>
      </c>
      <c r="Q35" s="109" t="str">
        <f t="shared" si="4"/>
        <v/>
      </c>
      <c r="R35" s="113" t="str">
        <f t="shared" si="6"/>
        <v/>
      </c>
      <c r="S35" s="109" t="str">
        <f t="shared" si="7"/>
        <v/>
      </c>
      <c r="T35" s="113" t="str">
        <f t="shared" si="5"/>
        <v/>
      </c>
      <c r="U35" s="99"/>
      <c r="V35" s="98"/>
    </row>
    <row r="36" spans="1:22" s="96" customFormat="1" hidden="1" x14ac:dyDescent="0.2">
      <c r="A36" s="99">
        <v>25</v>
      </c>
      <c r="B36" s="99"/>
      <c r="C36" s="109" t="str">
        <f t="shared" si="0"/>
        <v/>
      </c>
      <c r="D36" s="109" t="str">
        <f>IF(F36="","",VLOOKUP(F36,DATOS!$A$2:$D$42,3,0))</f>
        <v/>
      </c>
      <c r="E36" s="109" t="str">
        <f t="shared" si="1"/>
        <v/>
      </c>
      <c r="F36" s="97"/>
      <c r="G36" s="97"/>
      <c r="H36" s="97"/>
      <c r="I36" s="118"/>
      <c r="J36" s="110" t="str">
        <f>IF(F36="","",VLOOKUP(F36,DATOS!$A$2:$D$42,4,0))</f>
        <v/>
      </c>
      <c r="K36" s="78"/>
      <c r="L36" s="79"/>
      <c r="M36" s="111" t="str">
        <f t="shared" si="2"/>
        <v/>
      </c>
      <c r="N36" s="99"/>
      <c r="O36" s="80"/>
      <c r="P36" s="112" t="str">
        <f t="shared" si="3"/>
        <v/>
      </c>
      <c r="Q36" s="109" t="str">
        <f t="shared" si="4"/>
        <v/>
      </c>
      <c r="R36" s="113" t="str">
        <f t="shared" si="6"/>
        <v/>
      </c>
      <c r="S36" s="109" t="str">
        <f t="shared" si="7"/>
        <v/>
      </c>
      <c r="T36" s="113" t="str">
        <f t="shared" si="5"/>
        <v/>
      </c>
      <c r="U36" s="99"/>
      <c r="V36" s="98"/>
    </row>
    <row r="37" spans="1:22" s="96" customFormat="1" hidden="1" x14ac:dyDescent="0.2">
      <c r="A37" s="99"/>
      <c r="B37" s="99"/>
      <c r="C37" s="109" t="str">
        <f t="shared" si="0"/>
        <v/>
      </c>
      <c r="D37" s="109" t="str">
        <f>IF(F37="","",VLOOKUP(F37,DATOS!$A$2:$D$42,3,0))</f>
        <v/>
      </c>
      <c r="E37" s="109" t="str">
        <f t="shared" si="1"/>
        <v/>
      </c>
      <c r="F37" s="97"/>
      <c r="G37" s="97"/>
      <c r="H37" s="97"/>
      <c r="I37" s="118"/>
      <c r="J37" s="110" t="str">
        <f>IF(F37="","",VLOOKUP(F37,DATOS!$A$2:$D$42,4,0))</f>
        <v/>
      </c>
      <c r="K37" s="78"/>
      <c r="L37" s="79"/>
      <c r="M37" s="111" t="str">
        <f t="shared" si="2"/>
        <v/>
      </c>
      <c r="N37" s="99"/>
      <c r="O37" s="80"/>
      <c r="P37" s="112" t="str">
        <f t="shared" si="3"/>
        <v/>
      </c>
      <c r="Q37" s="109" t="str">
        <f t="shared" si="4"/>
        <v/>
      </c>
      <c r="R37" s="113" t="str">
        <f t="shared" si="6"/>
        <v/>
      </c>
      <c r="S37" s="109" t="str">
        <f t="shared" si="7"/>
        <v/>
      </c>
      <c r="T37" s="113" t="str">
        <f t="shared" si="5"/>
        <v/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7"/>
      <c r="G38" s="97"/>
      <c r="H38" s="97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0"/>
      <c r="P38" s="112" t="str">
        <f t="shared" si="3"/>
        <v/>
      </c>
      <c r="Q38" s="109" t="str">
        <f t="shared" si="4"/>
        <v/>
      </c>
      <c r="R38" s="113" t="str">
        <f t="shared" si="6"/>
        <v/>
      </c>
      <c r="S38" s="109" t="str">
        <f t="shared" si="7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7"/>
      <c r="G39" s="97"/>
      <c r="H39" s="97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0"/>
      <c r="P39" s="112" t="str">
        <f t="shared" si="3"/>
        <v/>
      </c>
      <c r="Q39" s="109" t="str">
        <f t="shared" si="4"/>
        <v/>
      </c>
      <c r="R39" s="113" t="str">
        <f t="shared" si="6"/>
        <v/>
      </c>
      <c r="S39" s="109" t="str">
        <f t="shared" si="7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7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7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7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7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7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7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7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7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7"/>
        <v/>
      </c>
      <c r="T48" s="113" t="str">
        <f t="shared" si="5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7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2426.1111111111113</v>
      </c>
      <c r="L50" s="102">
        <f>AVERAGE(L10:L49)</f>
        <v>8.5555555555555554</v>
      </c>
      <c r="M50" s="103">
        <f>AVERAGE(M10:M49)</f>
        <v>20.225555555555562</v>
      </c>
      <c r="N50" s="100"/>
      <c r="O50" s="100"/>
      <c r="P50" s="104">
        <f>SUM(P10:P49)</f>
        <v>42992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3"/>
  <sheetViews>
    <sheetView zoomScale="85" workbookViewId="0">
      <selection activeCell="B12" sqref="B12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124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0.29166666666666669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26"/>
    </row>
    <row r="9" spans="1:28" s="82" customFormat="1" ht="20.25" customHeight="1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3.0798616666666669</v>
      </c>
      <c r="D10" s="109">
        <f>IF(F10="","",VLOOKUP(F10,DATOS!$A$2:$D$42,3,0))</f>
        <v>6.25E-2</v>
      </c>
      <c r="E10" s="109">
        <f t="shared" ref="E10:E49" si="1">IF(OR(J10="",Q10=""),"",Q10-J10+1)</f>
        <v>2.1423616666666669</v>
      </c>
      <c r="F10" s="97" t="s">
        <v>18</v>
      </c>
      <c r="G10" s="97">
        <v>1</v>
      </c>
      <c r="H10" s="97" t="s">
        <v>112</v>
      </c>
      <c r="I10" s="118">
        <v>41</v>
      </c>
      <c r="J10" s="110">
        <v>0.125</v>
      </c>
      <c r="K10" s="78">
        <v>2640</v>
      </c>
      <c r="L10" s="79">
        <v>8</v>
      </c>
      <c r="M10" s="111">
        <f t="shared" ref="M10:M49" si="2">IF(OR(K10="",L10=""),"",(K10*L10)/1000)</f>
        <v>21.12</v>
      </c>
      <c r="N10" s="97"/>
      <c r="O10" s="80">
        <v>288</v>
      </c>
      <c r="P10" s="112">
        <f t="shared" ref="P10:P49" si="3">IF(OR(L10=0,O10=0),"",L10*O10)</f>
        <v>2304</v>
      </c>
      <c r="Q10" s="109">
        <f t="shared" ref="Q10:Q49" si="4">IF(R10="","",R10-0.024305+1)</f>
        <v>1.2673616666666667</v>
      </c>
      <c r="R10" s="109">
        <f>IF(C4="","",$C$4)</f>
        <v>0.29166666666666669</v>
      </c>
      <c r="S10" s="122">
        <v>1.9199999999999998E-2</v>
      </c>
      <c r="T10" s="109">
        <f t="shared" ref="T10:T49" si="5">IF(OR(R10="",S10=""),"",R10+S10)</f>
        <v>0.31086666666666668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3.0990616666666666</v>
      </c>
      <c r="D11" s="109">
        <f>IF(F11="","",VLOOKUP(F11,DATOS!$A$2:$D$42,3,0))</f>
        <v>6.25E-2</v>
      </c>
      <c r="E11" s="109">
        <f t="shared" si="1"/>
        <v>2.1615616666666666</v>
      </c>
      <c r="F11" s="97" t="s">
        <v>18</v>
      </c>
      <c r="G11" s="97">
        <v>1</v>
      </c>
      <c r="H11" s="97" t="s">
        <v>112</v>
      </c>
      <c r="I11" s="118">
        <v>41</v>
      </c>
      <c r="J11" s="110">
        <v>0.125</v>
      </c>
      <c r="K11" s="78">
        <v>2640</v>
      </c>
      <c r="L11" s="79">
        <v>8</v>
      </c>
      <c r="M11" s="111">
        <f t="shared" si="2"/>
        <v>21.12</v>
      </c>
      <c r="N11" s="97"/>
      <c r="O11" s="80">
        <v>288</v>
      </c>
      <c r="P11" s="112">
        <f t="shared" si="3"/>
        <v>2304</v>
      </c>
      <c r="Q11" s="109">
        <f t="shared" si="4"/>
        <v>1.2865616666666666</v>
      </c>
      <c r="R11" s="113">
        <f t="shared" ref="R11:R49" si="6">IF(T10="","",T10)</f>
        <v>0.31086666666666668</v>
      </c>
      <c r="S11" s="122">
        <v>1.9199999999999998E-2</v>
      </c>
      <c r="T11" s="113">
        <f t="shared" si="5"/>
        <v>0.33006666666666667</v>
      </c>
      <c r="U11" s="99"/>
      <c r="V11" s="98"/>
    </row>
    <row r="12" spans="1:28" s="96" customFormat="1" x14ac:dyDescent="0.2">
      <c r="A12" s="99">
        <v>3</v>
      </c>
      <c r="B12" s="99" t="s">
        <v>117</v>
      </c>
      <c r="C12" s="109">
        <f t="shared" si="0"/>
        <v>3.1390950000000002</v>
      </c>
      <c r="D12" s="109">
        <f>IF(F12="","",VLOOKUP(F12,DATOS!$A$2:$D$42,3,0))</f>
        <v>6.25E-2</v>
      </c>
      <c r="E12" s="109">
        <f t="shared" si="1"/>
        <v>2.2015950000000002</v>
      </c>
      <c r="F12" s="97" t="s">
        <v>24</v>
      </c>
      <c r="G12" s="97">
        <v>6</v>
      </c>
      <c r="H12" s="97" t="s">
        <v>112</v>
      </c>
      <c r="I12" s="118">
        <v>41</v>
      </c>
      <c r="J12" s="110">
        <v>0.10416666666666667</v>
      </c>
      <c r="K12" s="78">
        <v>2830</v>
      </c>
      <c r="L12" s="79">
        <v>7</v>
      </c>
      <c r="M12" s="111">
        <f t="shared" si="2"/>
        <v>19.809999999999999</v>
      </c>
      <c r="N12" s="97"/>
      <c r="O12" s="80">
        <v>288</v>
      </c>
      <c r="P12" s="112">
        <f t="shared" si="3"/>
        <v>2016</v>
      </c>
      <c r="Q12" s="109">
        <f t="shared" si="4"/>
        <v>1.3057616666666667</v>
      </c>
      <c r="R12" s="113">
        <f t="shared" si="6"/>
        <v>0.33006666666666667</v>
      </c>
      <c r="S12" s="122">
        <v>1.6799999999999999E-2</v>
      </c>
      <c r="T12" s="113">
        <f t="shared" si="5"/>
        <v>0.34686666666666666</v>
      </c>
      <c r="U12" s="99"/>
      <c r="V12" s="98"/>
    </row>
    <row r="13" spans="1:28" s="96" customFormat="1" x14ac:dyDescent="0.2">
      <c r="A13" s="99">
        <v>4</v>
      </c>
      <c r="B13" s="99" t="s">
        <v>117</v>
      </c>
      <c r="C13" s="109">
        <f t="shared" si="0"/>
        <v>3.1558950000000001</v>
      </c>
      <c r="D13" s="109">
        <f>IF(F13="","",VLOOKUP(F13,DATOS!$A$2:$D$42,3,0))</f>
        <v>6.25E-2</v>
      </c>
      <c r="E13" s="109">
        <f t="shared" si="1"/>
        <v>2.2183950000000001</v>
      </c>
      <c r="F13" s="97" t="s">
        <v>24</v>
      </c>
      <c r="G13" s="97">
        <v>6</v>
      </c>
      <c r="H13" s="97" t="s">
        <v>112</v>
      </c>
      <c r="I13" s="118">
        <v>41</v>
      </c>
      <c r="J13" s="110">
        <v>0.10416666666666667</v>
      </c>
      <c r="K13" s="78">
        <v>2830</v>
      </c>
      <c r="L13" s="79">
        <v>7</v>
      </c>
      <c r="M13" s="111">
        <f t="shared" si="2"/>
        <v>19.809999999999999</v>
      </c>
      <c r="N13" s="97"/>
      <c r="O13" s="80">
        <v>288</v>
      </c>
      <c r="P13" s="112">
        <f t="shared" si="3"/>
        <v>2016</v>
      </c>
      <c r="Q13" s="109">
        <f t="shared" si="4"/>
        <v>1.3225616666666666</v>
      </c>
      <c r="R13" s="113">
        <f t="shared" si="6"/>
        <v>0.34686666666666666</v>
      </c>
      <c r="S13" s="122">
        <v>1.6799999999999999E-2</v>
      </c>
      <c r="T13" s="113">
        <f t="shared" si="5"/>
        <v>0.36366666666666664</v>
      </c>
      <c r="U13" s="99"/>
      <c r="V13" s="98"/>
    </row>
    <row r="14" spans="1:28" s="96" customFormat="1" x14ac:dyDescent="0.2">
      <c r="A14" s="99">
        <v>5</v>
      </c>
      <c r="B14" s="99" t="s">
        <v>117</v>
      </c>
      <c r="C14" s="109">
        <f t="shared" si="0"/>
        <v>3.172695</v>
      </c>
      <c r="D14" s="109">
        <f>IF(F14="","",VLOOKUP(F14,DATOS!$A$2:$D$42,3,0))</f>
        <v>6.25E-2</v>
      </c>
      <c r="E14" s="109">
        <f t="shared" si="1"/>
        <v>2.235195</v>
      </c>
      <c r="F14" s="97" t="s">
        <v>24</v>
      </c>
      <c r="G14" s="97">
        <v>6</v>
      </c>
      <c r="H14" s="97" t="s">
        <v>112</v>
      </c>
      <c r="I14" s="118">
        <v>41</v>
      </c>
      <c r="J14" s="110">
        <v>0.10416666666666667</v>
      </c>
      <c r="K14" s="78">
        <v>2830</v>
      </c>
      <c r="L14" s="79">
        <v>7</v>
      </c>
      <c r="M14" s="111">
        <f t="shared" si="2"/>
        <v>19.809999999999999</v>
      </c>
      <c r="N14" s="97"/>
      <c r="O14" s="80">
        <v>220</v>
      </c>
      <c r="P14" s="112">
        <f t="shared" si="3"/>
        <v>1540</v>
      </c>
      <c r="Q14" s="109">
        <f t="shared" si="4"/>
        <v>1.3393616666666666</v>
      </c>
      <c r="R14" s="113">
        <f t="shared" si="6"/>
        <v>0.36366666666666664</v>
      </c>
      <c r="S14" s="122">
        <v>1.2833333333333334E-2</v>
      </c>
      <c r="T14" s="113">
        <f t="shared" si="5"/>
        <v>0.37649999999999995</v>
      </c>
      <c r="U14" s="99"/>
      <c r="V14" s="98"/>
    </row>
    <row r="15" spans="1:28" s="96" customFormat="1" x14ac:dyDescent="0.2">
      <c r="A15" s="99">
        <v>6</v>
      </c>
      <c r="B15" s="99"/>
      <c r="C15" s="109">
        <f t="shared" si="0"/>
        <v>3.199306111111111</v>
      </c>
      <c r="D15" s="109">
        <f>IF(F15="","",VLOOKUP(F15,DATOS!$A$2:$D$42,3,0))</f>
        <v>6.25E-2</v>
      </c>
      <c r="E15" s="109">
        <f t="shared" si="1"/>
        <v>2.261806111111111</v>
      </c>
      <c r="F15" s="97" t="s">
        <v>20</v>
      </c>
      <c r="G15" s="97">
        <v>3</v>
      </c>
      <c r="H15" s="97" t="s">
        <v>112</v>
      </c>
      <c r="I15" s="118">
        <v>34</v>
      </c>
      <c r="J15" s="110">
        <v>0.10416666666666667</v>
      </c>
      <c r="K15" s="78">
        <v>1960</v>
      </c>
      <c r="L15" s="79">
        <v>10</v>
      </c>
      <c r="M15" s="111">
        <f t="shared" si="2"/>
        <v>19.600000000000001</v>
      </c>
      <c r="N15" s="97"/>
      <c r="O15" s="80">
        <v>288</v>
      </c>
      <c r="P15" s="112">
        <f t="shared" si="3"/>
        <v>2880</v>
      </c>
      <c r="Q15" s="109">
        <f t="shared" si="4"/>
        <v>1.3659727777777777</v>
      </c>
      <c r="R15" s="123">
        <v>0.39027777777777778</v>
      </c>
      <c r="S15" s="109">
        <f t="shared" ref="S15:S49" si="7">IF(OR($C$5="",P15=""),"",(P15/$C$5)/24)</f>
        <v>1.4999999999999999E-2</v>
      </c>
      <c r="T15" s="113">
        <f t="shared" si="5"/>
        <v>0.40527777777777779</v>
      </c>
      <c r="U15" s="99"/>
      <c r="V15" s="98"/>
    </row>
    <row r="16" spans="1:28" s="96" customFormat="1" x14ac:dyDescent="0.2">
      <c r="A16" s="99">
        <v>7</v>
      </c>
      <c r="B16" s="99"/>
      <c r="C16" s="109">
        <f t="shared" si="0"/>
        <v>3.2143061111111111</v>
      </c>
      <c r="D16" s="109">
        <f>IF(F16="","",VLOOKUP(F16,DATOS!$A$2:$D$42,3,0))</f>
        <v>6.25E-2</v>
      </c>
      <c r="E16" s="109">
        <f t="shared" si="1"/>
        <v>2.2768061111111111</v>
      </c>
      <c r="F16" s="97" t="s">
        <v>20</v>
      </c>
      <c r="G16" s="97">
        <v>3</v>
      </c>
      <c r="H16" s="97" t="s">
        <v>112</v>
      </c>
      <c r="I16" s="118">
        <v>34</v>
      </c>
      <c r="J16" s="110">
        <v>0.10416666666666667</v>
      </c>
      <c r="K16" s="78">
        <v>1960</v>
      </c>
      <c r="L16" s="79">
        <v>10</v>
      </c>
      <c r="M16" s="111">
        <f t="shared" si="2"/>
        <v>19.600000000000001</v>
      </c>
      <c r="N16" s="97"/>
      <c r="O16" s="80">
        <v>288</v>
      </c>
      <c r="P16" s="112">
        <f t="shared" si="3"/>
        <v>2880</v>
      </c>
      <c r="Q16" s="109">
        <f t="shared" si="4"/>
        <v>1.3809727777777778</v>
      </c>
      <c r="R16" s="113">
        <f t="shared" si="6"/>
        <v>0.40527777777777779</v>
      </c>
      <c r="S16" s="109">
        <f t="shared" si="7"/>
        <v>1.4999999999999999E-2</v>
      </c>
      <c r="T16" s="113">
        <f t="shared" si="5"/>
        <v>0.42027777777777781</v>
      </c>
      <c r="U16" s="99"/>
      <c r="V16" s="98"/>
    </row>
    <row r="17" spans="1:22" s="96" customFormat="1" x14ac:dyDescent="0.2">
      <c r="A17" s="99">
        <v>8</v>
      </c>
      <c r="B17" s="99"/>
      <c r="C17" s="109">
        <f t="shared" si="0"/>
        <v>3.2293061111111108</v>
      </c>
      <c r="D17" s="109">
        <f>IF(F17="","",VLOOKUP(F17,DATOS!$A$2:$D$42,3,0))</f>
        <v>6.25E-2</v>
      </c>
      <c r="E17" s="109">
        <f t="shared" si="1"/>
        <v>2.2918061111111108</v>
      </c>
      <c r="F17" s="97" t="s">
        <v>20</v>
      </c>
      <c r="G17" s="97">
        <v>3</v>
      </c>
      <c r="H17" s="97" t="s">
        <v>112</v>
      </c>
      <c r="I17" s="118">
        <v>34</v>
      </c>
      <c r="J17" s="110">
        <v>0.10416666666666667</v>
      </c>
      <c r="K17" s="78">
        <v>1960</v>
      </c>
      <c r="L17" s="79">
        <v>10</v>
      </c>
      <c r="M17" s="111">
        <f t="shared" si="2"/>
        <v>19.600000000000001</v>
      </c>
      <c r="N17" s="97"/>
      <c r="O17" s="80">
        <v>285</v>
      </c>
      <c r="P17" s="112">
        <f t="shared" si="3"/>
        <v>2850</v>
      </c>
      <c r="Q17" s="109">
        <f t="shared" si="4"/>
        <v>1.3959727777777777</v>
      </c>
      <c r="R17" s="113">
        <f t="shared" si="6"/>
        <v>0.42027777777777781</v>
      </c>
      <c r="S17" s="109">
        <f t="shared" si="7"/>
        <v>1.4843750000000001E-2</v>
      </c>
      <c r="T17" s="113">
        <f t="shared" si="5"/>
        <v>0.43512152777777779</v>
      </c>
      <c r="U17" s="99"/>
      <c r="V17" s="98"/>
    </row>
    <row r="18" spans="1:22" s="96" customFormat="1" x14ac:dyDescent="0.2">
      <c r="A18" s="99">
        <v>9</v>
      </c>
      <c r="B18" s="99"/>
      <c r="C18" s="109">
        <f t="shared" si="0"/>
        <v>3.2233165277777776</v>
      </c>
      <c r="D18" s="109">
        <f>IF(F18="","",VLOOKUP(F18,DATOS!$A$2:$D$42,3,0))</f>
        <v>6.25E-2</v>
      </c>
      <c r="E18" s="109">
        <f t="shared" si="1"/>
        <v>2.2858165277777776</v>
      </c>
      <c r="F18" s="97" t="s">
        <v>24</v>
      </c>
      <c r="G18" s="99">
        <v>5</v>
      </c>
      <c r="H18" s="99" t="s">
        <v>112</v>
      </c>
      <c r="I18" s="118">
        <v>41</v>
      </c>
      <c r="J18" s="110">
        <v>0.125</v>
      </c>
      <c r="K18" s="78">
        <v>2940</v>
      </c>
      <c r="L18" s="79">
        <v>7</v>
      </c>
      <c r="M18" s="111">
        <f t="shared" si="2"/>
        <v>20.58</v>
      </c>
      <c r="N18" s="99"/>
      <c r="O18" s="80">
        <v>288</v>
      </c>
      <c r="P18" s="112">
        <f t="shared" si="3"/>
        <v>2016</v>
      </c>
      <c r="Q18" s="109">
        <f t="shared" si="4"/>
        <v>1.4108165277777778</v>
      </c>
      <c r="R18" s="113">
        <f t="shared" si="6"/>
        <v>0.43512152777777779</v>
      </c>
      <c r="S18" s="122">
        <v>1.5272727272727273E-2</v>
      </c>
      <c r="T18" s="113">
        <f t="shared" si="5"/>
        <v>0.45039425505050507</v>
      </c>
      <c r="U18" s="99"/>
      <c r="V18" s="98"/>
    </row>
    <row r="19" spans="1:22" s="96" customFormat="1" x14ac:dyDescent="0.2">
      <c r="A19" s="99">
        <v>10</v>
      </c>
      <c r="B19" s="99"/>
      <c r="C19" s="109">
        <f t="shared" si="0"/>
        <v>3.2385892550505053</v>
      </c>
      <c r="D19" s="109">
        <f>IF(F19="","",VLOOKUP(F19,DATOS!$A$2:$D$42,3,0))</f>
        <v>6.25E-2</v>
      </c>
      <c r="E19" s="109">
        <f t="shared" si="1"/>
        <v>2.3010892550505053</v>
      </c>
      <c r="F19" s="97" t="s">
        <v>24</v>
      </c>
      <c r="G19" s="99">
        <v>5</v>
      </c>
      <c r="H19" s="99" t="s">
        <v>112</v>
      </c>
      <c r="I19" s="118">
        <v>41</v>
      </c>
      <c r="J19" s="110">
        <v>0.125</v>
      </c>
      <c r="K19" s="78">
        <v>2940</v>
      </c>
      <c r="L19" s="79">
        <v>6</v>
      </c>
      <c r="M19" s="111">
        <f t="shared" si="2"/>
        <v>17.64</v>
      </c>
      <c r="N19" s="99"/>
      <c r="O19" s="80">
        <v>288</v>
      </c>
      <c r="P19" s="112">
        <f t="shared" si="3"/>
        <v>1728</v>
      </c>
      <c r="Q19" s="109">
        <f t="shared" si="4"/>
        <v>1.4260892550505051</v>
      </c>
      <c r="R19" s="113">
        <f t="shared" si="6"/>
        <v>0.45039425505050507</v>
      </c>
      <c r="S19" s="122">
        <v>1.3090909090909091E-2</v>
      </c>
      <c r="T19" s="113">
        <f t="shared" si="5"/>
        <v>0.46348516414141416</v>
      </c>
      <c r="U19" s="99"/>
      <c r="V19" s="98"/>
    </row>
    <row r="20" spans="1:22" s="96" customFormat="1" x14ac:dyDescent="0.2">
      <c r="A20" s="99">
        <v>11</v>
      </c>
      <c r="B20" s="99"/>
      <c r="C20" s="109">
        <f t="shared" si="0"/>
        <v>3.2516801641414141</v>
      </c>
      <c r="D20" s="109">
        <f>IF(F20="","",VLOOKUP(F20,DATOS!$A$2:$D$42,3,0))</f>
        <v>6.25E-2</v>
      </c>
      <c r="E20" s="109">
        <f t="shared" si="1"/>
        <v>2.3141801641414141</v>
      </c>
      <c r="F20" s="97" t="s">
        <v>24</v>
      </c>
      <c r="G20" s="99">
        <v>5</v>
      </c>
      <c r="H20" s="99" t="s">
        <v>112</v>
      </c>
      <c r="I20" s="118">
        <v>41</v>
      </c>
      <c r="J20" s="110">
        <v>0.125</v>
      </c>
      <c r="K20" s="78">
        <v>2940</v>
      </c>
      <c r="L20" s="79">
        <v>6</v>
      </c>
      <c r="M20" s="111">
        <f t="shared" si="2"/>
        <v>17.64</v>
      </c>
      <c r="N20" s="99"/>
      <c r="O20" s="80">
        <v>288</v>
      </c>
      <c r="P20" s="112">
        <f t="shared" si="3"/>
        <v>1728</v>
      </c>
      <c r="Q20" s="109">
        <f t="shared" si="4"/>
        <v>1.4391801641414141</v>
      </c>
      <c r="R20" s="113">
        <f t="shared" si="6"/>
        <v>0.46348516414141416</v>
      </c>
      <c r="S20" s="122">
        <v>1.3090909090909091E-2</v>
      </c>
      <c r="T20" s="113">
        <f t="shared" si="5"/>
        <v>0.47657607323232326</v>
      </c>
      <c r="U20" s="99"/>
      <c r="V20" s="98"/>
    </row>
    <row r="21" spans="1:22" s="96" customFormat="1" x14ac:dyDescent="0.2">
      <c r="A21" s="99">
        <v>12</v>
      </c>
      <c r="B21" s="99"/>
      <c r="C21" s="109">
        <f t="shared" si="0"/>
        <v>3.3548616666666664</v>
      </c>
      <c r="D21" s="109">
        <f>IF(F21="","",VLOOKUP(F21,DATOS!$A$2:$D$42,3,0))</f>
        <v>6.25E-2</v>
      </c>
      <c r="E21" s="109">
        <f t="shared" si="1"/>
        <v>2.4173616666666664</v>
      </c>
      <c r="F21" s="97" t="s">
        <v>18</v>
      </c>
      <c r="G21" s="99">
        <v>6</v>
      </c>
      <c r="H21" s="99" t="s">
        <v>113</v>
      </c>
      <c r="I21" s="118">
        <v>40</v>
      </c>
      <c r="J21" s="110">
        <v>6.25E-2</v>
      </c>
      <c r="K21" s="78">
        <v>2450</v>
      </c>
      <c r="L21" s="79">
        <v>8</v>
      </c>
      <c r="M21" s="111">
        <f t="shared" si="2"/>
        <v>19.600000000000001</v>
      </c>
      <c r="N21" s="99"/>
      <c r="O21" s="80">
        <v>288</v>
      </c>
      <c r="P21" s="112">
        <f t="shared" si="3"/>
        <v>2304</v>
      </c>
      <c r="Q21" s="109">
        <f t="shared" si="4"/>
        <v>1.4798616666666666</v>
      </c>
      <c r="R21" s="123">
        <v>0.50416666666666665</v>
      </c>
      <c r="S21" s="109">
        <f t="shared" si="7"/>
        <v>1.1999999999999999E-2</v>
      </c>
      <c r="T21" s="113">
        <f t="shared" si="5"/>
        <v>0.51616666666666666</v>
      </c>
      <c r="U21" s="99"/>
      <c r="V21" s="98"/>
    </row>
    <row r="22" spans="1:22" s="96" customFormat="1" x14ac:dyDescent="0.2">
      <c r="A22" s="99">
        <v>13</v>
      </c>
      <c r="B22" s="99"/>
      <c r="C22" s="109">
        <f t="shared" si="0"/>
        <v>3.3668616666666669</v>
      </c>
      <c r="D22" s="109">
        <f>IF(F22="","",VLOOKUP(F22,DATOS!$A$2:$D$42,3,0))</f>
        <v>6.25E-2</v>
      </c>
      <c r="E22" s="109">
        <f t="shared" si="1"/>
        <v>2.4293616666666669</v>
      </c>
      <c r="F22" s="97" t="s">
        <v>18</v>
      </c>
      <c r="G22" s="99">
        <v>6</v>
      </c>
      <c r="H22" s="99" t="s">
        <v>113</v>
      </c>
      <c r="I22" s="118">
        <v>40</v>
      </c>
      <c r="J22" s="110">
        <v>6.25E-2</v>
      </c>
      <c r="K22" s="78">
        <v>2450</v>
      </c>
      <c r="L22" s="79">
        <v>8</v>
      </c>
      <c r="M22" s="111">
        <f t="shared" si="2"/>
        <v>19.600000000000001</v>
      </c>
      <c r="N22" s="99"/>
      <c r="O22" s="80">
        <v>288</v>
      </c>
      <c r="P22" s="112">
        <f t="shared" si="3"/>
        <v>2304</v>
      </c>
      <c r="Q22" s="109">
        <f t="shared" si="4"/>
        <v>1.4918616666666666</v>
      </c>
      <c r="R22" s="113">
        <f t="shared" si="6"/>
        <v>0.51616666666666666</v>
      </c>
      <c r="S22" s="109">
        <f t="shared" si="7"/>
        <v>1.1999999999999999E-2</v>
      </c>
      <c r="T22" s="113">
        <f t="shared" si="5"/>
        <v>0.52816666666666667</v>
      </c>
      <c r="U22" s="99"/>
      <c r="V22" s="98"/>
    </row>
    <row r="23" spans="1:22" s="96" customFormat="1" x14ac:dyDescent="0.2">
      <c r="A23" s="99">
        <v>14</v>
      </c>
      <c r="B23" s="99"/>
      <c r="C23" s="109">
        <f t="shared" si="0"/>
        <v>3.3788616666666664</v>
      </c>
      <c r="D23" s="109">
        <f>IF(F23="","",VLOOKUP(F23,DATOS!$A$2:$D$42,3,0))</f>
        <v>6.25E-2</v>
      </c>
      <c r="E23" s="109">
        <f t="shared" si="1"/>
        <v>2.4413616666666664</v>
      </c>
      <c r="F23" s="97" t="s">
        <v>18</v>
      </c>
      <c r="G23" s="99">
        <v>6</v>
      </c>
      <c r="H23" s="99" t="s">
        <v>113</v>
      </c>
      <c r="I23" s="118">
        <v>40</v>
      </c>
      <c r="J23" s="110">
        <v>6.25E-2</v>
      </c>
      <c r="K23" s="78">
        <v>2450</v>
      </c>
      <c r="L23" s="79">
        <v>8</v>
      </c>
      <c r="M23" s="111">
        <f t="shared" si="2"/>
        <v>19.600000000000001</v>
      </c>
      <c r="N23" s="99"/>
      <c r="O23" s="80">
        <v>200</v>
      </c>
      <c r="P23" s="112">
        <f t="shared" si="3"/>
        <v>1600</v>
      </c>
      <c r="Q23" s="109">
        <f t="shared" si="4"/>
        <v>1.5038616666666667</v>
      </c>
      <c r="R23" s="113">
        <f t="shared" si="6"/>
        <v>0.52816666666666667</v>
      </c>
      <c r="S23" s="109">
        <f t="shared" si="7"/>
        <v>8.3333333333333332E-3</v>
      </c>
      <c r="T23" s="113">
        <f t="shared" si="5"/>
        <v>0.53649999999999998</v>
      </c>
      <c r="U23" s="99"/>
      <c r="V23" s="98"/>
    </row>
    <row r="24" spans="1:22" s="96" customFormat="1" x14ac:dyDescent="0.2">
      <c r="A24" s="99"/>
      <c r="B24" s="99"/>
      <c r="C24" s="109">
        <f t="shared" si="0"/>
        <v>3.3871950000000002</v>
      </c>
      <c r="D24" s="109">
        <f>IF(F24="","",VLOOKUP(F24,DATOS!$A$2:$D$42,3,0))</f>
        <v>6.25E-2</v>
      </c>
      <c r="E24" s="109">
        <f t="shared" si="1"/>
        <v>2.4496950000000002</v>
      </c>
      <c r="F24" s="97" t="s">
        <v>18</v>
      </c>
      <c r="G24" s="99">
        <v>8</v>
      </c>
      <c r="H24" s="99" t="s">
        <v>112</v>
      </c>
      <c r="I24" s="118">
        <v>40</v>
      </c>
      <c r="J24" s="110">
        <v>6.25E-2</v>
      </c>
      <c r="K24" s="78">
        <v>2690</v>
      </c>
      <c r="L24" s="79">
        <v>7</v>
      </c>
      <c r="M24" s="111">
        <f t="shared" si="2"/>
        <v>18.829999999999998</v>
      </c>
      <c r="N24" s="99"/>
      <c r="O24" s="80">
        <v>88</v>
      </c>
      <c r="P24" s="112">
        <f t="shared" si="3"/>
        <v>616</v>
      </c>
      <c r="Q24" s="109">
        <f t="shared" si="4"/>
        <v>1.512195</v>
      </c>
      <c r="R24" s="113">
        <f t="shared" si="6"/>
        <v>0.53649999999999998</v>
      </c>
      <c r="S24" s="122">
        <v>3.9487179487179488E-3</v>
      </c>
      <c r="T24" s="113">
        <f t="shared" si="5"/>
        <v>0.54044871794871796</v>
      </c>
      <c r="U24" s="99"/>
      <c r="V24" s="98"/>
    </row>
    <row r="25" spans="1:22" s="96" customFormat="1" x14ac:dyDescent="0.2">
      <c r="A25" s="99">
        <v>15</v>
      </c>
      <c r="B25" s="99"/>
      <c r="C25" s="109">
        <f t="shared" si="0"/>
        <v>3.3911437179487178</v>
      </c>
      <c r="D25" s="109">
        <f>IF(F25="","",VLOOKUP(F25,DATOS!$A$2:$D$42,3,0))</f>
        <v>6.25E-2</v>
      </c>
      <c r="E25" s="109">
        <f t="shared" si="1"/>
        <v>2.4536437179487178</v>
      </c>
      <c r="F25" s="97" t="s">
        <v>18</v>
      </c>
      <c r="G25" s="99">
        <v>8</v>
      </c>
      <c r="H25" s="99" t="s">
        <v>112</v>
      </c>
      <c r="I25" s="118">
        <v>40</v>
      </c>
      <c r="J25" s="110">
        <v>6.25E-2</v>
      </c>
      <c r="K25" s="78">
        <v>2690</v>
      </c>
      <c r="L25" s="79">
        <v>7</v>
      </c>
      <c r="M25" s="111">
        <f t="shared" si="2"/>
        <v>18.829999999999998</v>
      </c>
      <c r="N25" s="99"/>
      <c r="O25" s="80">
        <v>288</v>
      </c>
      <c r="P25" s="112">
        <f t="shared" si="3"/>
        <v>2016</v>
      </c>
      <c r="Q25" s="109">
        <f t="shared" si="4"/>
        <v>1.5161437179487178</v>
      </c>
      <c r="R25" s="113">
        <f t="shared" si="6"/>
        <v>0.54044871794871796</v>
      </c>
      <c r="S25" s="122">
        <v>1.2923076923076924E-2</v>
      </c>
      <c r="T25" s="113">
        <f t="shared" si="5"/>
        <v>0.55337179487179489</v>
      </c>
      <c r="U25" s="99"/>
      <c r="V25" s="98"/>
    </row>
    <row r="26" spans="1:22" s="96" customFormat="1" x14ac:dyDescent="0.2">
      <c r="A26" s="99">
        <v>16</v>
      </c>
      <c r="B26" s="99"/>
      <c r="C26" s="109">
        <f t="shared" si="0"/>
        <v>3.4040667948717949</v>
      </c>
      <c r="D26" s="109">
        <f>IF(F26="","",VLOOKUP(F26,DATOS!$A$2:$D$42,3,0))</f>
        <v>6.25E-2</v>
      </c>
      <c r="E26" s="109">
        <f t="shared" si="1"/>
        <v>2.4665667948717949</v>
      </c>
      <c r="F26" s="97" t="s">
        <v>18</v>
      </c>
      <c r="G26" s="99">
        <v>8</v>
      </c>
      <c r="H26" s="99" t="s">
        <v>112</v>
      </c>
      <c r="I26" s="118">
        <v>40</v>
      </c>
      <c r="J26" s="110">
        <v>6.25E-2</v>
      </c>
      <c r="K26" s="78">
        <v>2690</v>
      </c>
      <c r="L26" s="79">
        <v>7</v>
      </c>
      <c r="M26" s="111">
        <f t="shared" ref="M26:M37" si="8">IF(OR(K26="",L26=""),"",(K26*L26)/1000)</f>
        <v>18.829999999999998</v>
      </c>
      <c r="N26" s="99"/>
      <c r="O26" s="80">
        <v>288</v>
      </c>
      <c r="P26" s="112">
        <f t="shared" si="3"/>
        <v>2016</v>
      </c>
      <c r="Q26" s="109">
        <f t="shared" si="4"/>
        <v>1.5290667948717949</v>
      </c>
      <c r="R26" s="113">
        <f t="shared" si="6"/>
        <v>0.55337179487179489</v>
      </c>
      <c r="S26" s="122">
        <v>1.2923076923076924E-2</v>
      </c>
      <c r="T26" s="113">
        <f t="shared" si="5"/>
        <v>0.56629487179487181</v>
      </c>
      <c r="U26" s="99"/>
      <c r="V26" s="98"/>
    </row>
    <row r="27" spans="1:22" s="96" customFormat="1" x14ac:dyDescent="0.2">
      <c r="A27" s="99">
        <v>17</v>
      </c>
      <c r="B27" s="99"/>
      <c r="C27" s="109">
        <f t="shared" si="0"/>
        <v>3.3961565384615389</v>
      </c>
      <c r="D27" s="109">
        <f>IF(F27="","",VLOOKUP(F27,DATOS!$A$2:$D$42,3,0))</f>
        <v>6.25E-2</v>
      </c>
      <c r="E27" s="109">
        <f t="shared" si="1"/>
        <v>2.4586565384615389</v>
      </c>
      <c r="F27" s="97" t="s">
        <v>18</v>
      </c>
      <c r="G27" s="99">
        <v>5</v>
      </c>
      <c r="H27" s="99" t="s">
        <v>112</v>
      </c>
      <c r="I27" s="118">
        <v>40</v>
      </c>
      <c r="J27" s="110" t="str">
        <f>IF(F27="","",VLOOKUP(F27,DATOS!$A$2:$D$42,4,0))</f>
        <v>02:00</v>
      </c>
      <c r="K27" s="78">
        <v>2720</v>
      </c>
      <c r="L27" s="79">
        <v>7</v>
      </c>
      <c r="M27" s="111">
        <f t="shared" ref="M27:M31" si="9">IF(OR(K27="",L27=""),"",(K27*L27)/1000)</f>
        <v>19.04</v>
      </c>
      <c r="N27" s="99"/>
      <c r="O27" s="80">
        <v>288</v>
      </c>
      <c r="P27" s="112">
        <f t="shared" si="3"/>
        <v>2016</v>
      </c>
      <c r="Q27" s="109">
        <f t="shared" si="4"/>
        <v>1.5419898717948719</v>
      </c>
      <c r="R27" s="113">
        <f t="shared" si="6"/>
        <v>0.56629487179487181</v>
      </c>
      <c r="S27" s="122">
        <v>1.5272727272727273E-2</v>
      </c>
      <c r="T27" s="113">
        <f t="shared" si="5"/>
        <v>0.58156759906759914</v>
      </c>
      <c r="U27" s="99"/>
      <c r="V27" s="98"/>
    </row>
    <row r="28" spans="1:22" s="96" customFormat="1" x14ac:dyDescent="0.2">
      <c r="A28" s="99">
        <v>18</v>
      </c>
      <c r="B28" s="99"/>
      <c r="C28" s="109">
        <f t="shared" si="0"/>
        <v>3.4114292657342657</v>
      </c>
      <c r="D28" s="109">
        <f>IF(F28="","",VLOOKUP(F28,DATOS!$A$2:$D$42,3,0))</f>
        <v>6.25E-2</v>
      </c>
      <c r="E28" s="109">
        <f t="shared" si="1"/>
        <v>2.4739292657342657</v>
      </c>
      <c r="F28" s="97" t="s">
        <v>18</v>
      </c>
      <c r="G28" s="99">
        <v>5</v>
      </c>
      <c r="H28" s="99" t="s">
        <v>112</v>
      </c>
      <c r="I28" s="118">
        <v>40</v>
      </c>
      <c r="J28" s="110" t="str">
        <f>IF(F28="","",VLOOKUP(F28,DATOS!$A$2:$D$42,4,0))</f>
        <v>02:00</v>
      </c>
      <c r="K28" s="78">
        <v>2720</v>
      </c>
      <c r="L28" s="79">
        <v>7</v>
      </c>
      <c r="M28" s="111">
        <f t="shared" si="9"/>
        <v>19.04</v>
      </c>
      <c r="N28" s="99"/>
      <c r="O28" s="80">
        <v>288</v>
      </c>
      <c r="P28" s="112">
        <f t="shared" si="3"/>
        <v>2016</v>
      </c>
      <c r="Q28" s="109">
        <f t="shared" si="4"/>
        <v>1.5572625990675992</v>
      </c>
      <c r="R28" s="113">
        <f t="shared" si="6"/>
        <v>0.58156759906759914</v>
      </c>
      <c r="S28" s="122">
        <v>1.5272727272727273E-2</v>
      </c>
      <c r="T28" s="113">
        <f t="shared" si="5"/>
        <v>0.59684032634032647</v>
      </c>
      <c r="U28" s="99"/>
      <c r="V28" s="98"/>
    </row>
    <row r="29" spans="1:22" s="96" customFormat="1" x14ac:dyDescent="0.2">
      <c r="A29" s="99">
        <v>19</v>
      </c>
      <c r="B29" s="99"/>
      <c r="C29" s="109">
        <f t="shared" si="0"/>
        <v>3.4058686596736596</v>
      </c>
      <c r="D29" s="109">
        <f>IF(F29="","",VLOOKUP(F29,DATOS!$A$2:$D$42,3,0))</f>
        <v>6.25E-2</v>
      </c>
      <c r="E29" s="109">
        <f t="shared" si="1"/>
        <v>2.4683686596736596</v>
      </c>
      <c r="F29" s="97" t="s">
        <v>12</v>
      </c>
      <c r="G29" s="99">
        <v>1</v>
      </c>
      <c r="H29" s="99" t="s">
        <v>112</v>
      </c>
      <c r="I29" s="118">
        <v>33</v>
      </c>
      <c r="J29" s="110">
        <v>0.10416666666666667</v>
      </c>
      <c r="K29" s="78">
        <v>1850</v>
      </c>
      <c r="L29" s="79">
        <v>10</v>
      </c>
      <c r="M29" s="111">
        <f t="shared" si="9"/>
        <v>18.5</v>
      </c>
      <c r="N29" s="99"/>
      <c r="O29" s="80">
        <v>288</v>
      </c>
      <c r="P29" s="112">
        <f t="shared" si="3"/>
        <v>2880</v>
      </c>
      <c r="Q29" s="109">
        <f t="shared" si="4"/>
        <v>1.5725353263403266</v>
      </c>
      <c r="R29" s="113">
        <f t="shared" si="6"/>
        <v>0.59684032634032647</v>
      </c>
      <c r="S29" s="109">
        <f t="shared" si="7"/>
        <v>1.4999999999999999E-2</v>
      </c>
      <c r="T29" s="113">
        <f t="shared" si="5"/>
        <v>0.61184032634032648</v>
      </c>
      <c r="U29" s="99"/>
      <c r="V29" s="98"/>
    </row>
    <row r="30" spans="1:22" s="96" customFormat="1" x14ac:dyDescent="0.2">
      <c r="A30" s="99">
        <v>20</v>
      </c>
      <c r="B30" s="99"/>
      <c r="C30" s="109">
        <f t="shared" si="0"/>
        <v>3.4208686596736597</v>
      </c>
      <c r="D30" s="109">
        <f>IF(F30="","",VLOOKUP(F30,DATOS!$A$2:$D$42,3,0))</f>
        <v>6.25E-2</v>
      </c>
      <c r="E30" s="109">
        <f t="shared" si="1"/>
        <v>2.4833686596736597</v>
      </c>
      <c r="F30" s="97" t="s">
        <v>12</v>
      </c>
      <c r="G30" s="99">
        <v>1</v>
      </c>
      <c r="H30" s="99" t="s">
        <v>112</v>
      </c>
      <c r="I30" s="118">
        <v>33</v>
      </c>
      <c r="J30" s="110">
        <v>0.10416666666666667</v>
      </c>
      <c r="K30" s="78">
        <v>1850</v>
      </c>
      <c r="L30" s="79">
        <v>10</v>
      </c>
      <c r="M30" s="111">
        <f t="shared" si="9"/>
        <v>18.5</v>
      </c>
      <c r="N30" s="99"/>
      <c r="O30" s="80">
        <v>288</v>
      </c>
      <c r="P30" s="112">
        <f t="shared" si="3"/>
        <v>2880</v>
      </c>
      <c r="Q30" s="109">
        <f t="shared" si="4"/>
        <v>1.5875353263403265</v>
      </c>
      <c r="R30" s="113">
        <f t="shared" si="6"/>
        <v>0.61184032634032648</v>
      </c>
      <c r="S30" s="109">
        <f t="shared" si="7"/>
        <v>1.4999999999999999E-2</v>
      </c>
      <c r="T30" s="113">
        <f t="shared" si="5"/>
        <v>0.62684032634032649</v>
      </c>
      <c r="U30" s="99"/>
      <c r="V30" s="98"/>
    </row>
    <row r="31" spans="1:22" s="96" customFormat="1" x14ac:dyDescent="0.2">
      <c r="A31" s="99">
        <v>21</v>
      </c>
      <c r="B31" s="99"/>
      <c r="C31" s="109">
        <f t="shared" si="0"/>
        <v>3.4358686596736598</v>
      </c>
      <c r="D31" s="109">
        <f>IF(F31="","",VLOOKUP(F31,DATOS!$A$2:$D$42,3,0))</f>
        <v>6.25E-2</v>
      </c>
      <c r="E31" s="109">
        <f t="shared" si="1"/>
        <v>2.4983686596736598</v>
      </c>
      <c r="F31" s="97" t="s">
        <v>12</v>
      </c>
      <c r="G31" s="99">
        <v>1</v>
      </c>
      <c r="H31" s="99" t="s">
        <v>112</v>
      </c>
      <c r="I31" s="118">
        <v>33</v>
      </c>
      <c r="J31" s="110">
        <v>0.10416666666666667</v>
      </c>
      <c r="K31" s="78">
        <v>1850</v>
      </c>
      <c r="L31" s="79">
        <v>10</v>
      </c>
      <c r="M31" s="111">
        <f t="shared" si="9"/>
        <v>18.5</v>
      </c>
      <c r="N31" s="99"/>
      <c r="O31" s="80">
        <v>288</v>
      </c>
      <c r="P31" s="112">
        <f t="shared" si="3"/>
        <v>2880</v>
      </c>
      <c r="Q31" s="109">
        <f t="shared" si="4"/>
        <v>1.6025353263403264</v>
      </c>
      <c r="R31" s="113">
        <f t="shared" si="6"/>
        <v>0.62684032634032649</v>
      </c>
      <c r="S31" s="109">
        <f t="shared" si="7"/>
        <v>1.4999999999999999E-2</v>
      </c>
      <c r="T31" s="113">
        <f t="shared" si="5"/>
        <v>0.64184032634032651</v>
      </c>
      <c r="U31" s="99"/>
      <c r="V31" s="98"/>
    </row>
    <row r="32" spans="1:22" s="96" customFormat="1" x14ac:dyDescent="0.2">
      <c r="A32" s="99">
        <v>22</v>
      </c>
      <c r="B32" s="99"/>
      <c r="C32" s="109">
        <f t="shared" si="0"/>
        <v>3.4717019930069934</v>
      </c>
      <c r="D32" s="109">
        <f>IF(F32="","",VLOOKUP(F32,DATOS!$A$2:$D$42,3,0))</f>
        <v>6.25E-2</v>
      </c>
      <c r="E32" s="109">
        <f t="shared" si="1"/>
        <v>2.5342019930069934</v>
      </c>
      <c r="F32" s="97" t="s">
        <v>18</v>
      </c>
      <c r="G32" s="99">
        <v>5</v>
      </c>
      <c r="H32" s="99" t="s">
        <v>112</v>
      </c>
      <c r="I32" s="118">
        <v>40</v>
      </c>
      <c r="J32" s="110" t="str">
        <f>IF(F32="","",VLOOKUP(F32,DATOS!$A$2:$D$42,4,0))</f>
        <v>02:00</v>
      </c>
      <c r="K32" s="78">
        <v>2720</v>
      </c>
      <c r="L32" s="79">
        <v>7</v>
      </c>
      <c r="M32" s="111">
        <f t="shared" si="8"/>
        <v>19.04</v>
      </c>
      <c r="N32" s="99"/>
      <c r="O32" s="80">
        <v>288</v>
      </c>
      <c r="P32" s="112">
        <f t="shared" si="3"/>
        <v>2016</v>
      </c>
      <c r="Q32" s="109">
        <f t="shared" si="4"/>
        <v>1.6175353263403265</v>
      </c>
      <c r="R32" s="113">
        <f t="shared" si="6"/>
        <v>0.64184032634032651</v>
      </c>
      <c r="S32" s="122">
        <v>1.5272727272727273E-2</v>
      </c>
      <c r="T32" s="113">
        <f t="shared" si="5"/>
        <v>0.65711305361305383</v>
      </c>
      <c r="U32" s="99"/>
      <c r="V32" s="98"/>
    </row>
    <row r="33" spans="1:22" s="96" customFormat="1" x14ac:dyDescent="0.2">
      <c r="A33" s="99">
        <v>23</v>
      </c>
      <c r="B33" s="99"/>
      <c r="C33" s="109">
        <f t="shared" si="0"/>
        <v>3.4869747202797203</v>
      </c>
      <c r="D33" s="109">
        <f>IF(F33="","",VLOOKUP(F33,DATOS!$A$2:$D$42,3,0))</f>
        <v>6.25E-2</v>
      </c>
      <c r="E33" s="109">
        <f t="shared" si="1"/>
        <v>2.5494747202797203</v>
      </c>
      <c r="F33" s="97" t="s">
        <v>18</v>
      </c>
      <c r="G33" s="99">
        <v>5</v>
      </c>
      <c r="H33" s="99" t="s">
        <v>112</v>
      </c>
      <c r="I33" s="118">
        <v>40</v>
      </c>
      <c r="J33" s="110" t="str">
        <f>IF(F33="","",VLOOKUP(F33,DATOS!$A$2:$D$42,4,0))</f>
        <v>02:00</v>
      </c>
      <c r="K33" s="78">
        <v>2720</v>
      </c>
      <c r="L33" s="79">
        <v>7</v>
      </c>
      <c r="M33" s="111">
        <f t="shared" si="8"/>
        <v>19.04</v>
      </c>
      <c r="N33" s="99"/>
      <c r="O33" s="80">
        <v>198</v>
      </c>
      <c r="P33" s="112">
        <f t="shared" si="3"/>
        <v>1386</v>
      </c>
      <c r="Q33" s="109">
        <f t="shared" si="4"/>
        <v>1.6328080536130538</v>
      </c>
      <c r="R33" s="113">
        <f t="shared" si="6"/>
        <v>0.65711305361305383</v>
      </c>
      <c r="S33" s="122">
        <v>1.0500000000000001E-2</v>
      </c>
      <c r="T33" s="113">
        <f t="shared" si="5"/>
        <v>0.66761305361305379</v>
      </c>
      <c r="U33" s="99"/>
      <c r="V33" s="98"/>
    </row>
    <row r="34" spans="1:22" s="96" customFormat="1" x14ac:dyDescent="0.2">
      <c r="A34" s="99"/>
      <c r="B34" s="99"/>
      <c r="C34" s="109">
        <f t="shared" si="0"/>
        <v>3.4974747202797207</v>
      </c>
      <c r="D34" s="109">
        <f>IF(F34="","",VLOOKUP(F34,DATOS!$A$2:$D$42,3,0))</f>
        <v>6.25E-2</v>
      </c>
      <c r="E34" s="109">
        <f t="shared" si="1"/>
        <v>2.5599747202797207</v>
      </c>
      <c r="F34" s="97" t="s">
        <v>18</v>
      </c>
      <c r="G34" s="99">
        <v>11</v>
      </c>
      <c r="H34" s="99" t="s">
        <v>113</v>
      </c>
      <c r="I34" s="118">
        <v>40</v>
      </c>
      <c r="J34" s="110" t="str">
        <f>IF(F34="","",VLOOKUP(F34,DATOS!$A$2:$D$42,4,0))</f>
        <v>02:00</v>
      </c>
      <c r="K34" s="78">
        <v>2370</v>
      </c>
      <c r="L34" s="79">
        <v>7</v>
      </c>
      <c r="M34" s="111">
        <f t="shared" si="8"/>
        <v>16.59</v>
      </c>
      <c r="N34" s="99"/>
      <c r="O34" s="80">
        <f>288-198</f>
        <v>90</v>
      </c>
      <c r="P34" s="112">
        <f t="shared" si="3"/>
        <v>630</v>
      </c>
      <c r="Q34" s="109">
        <f t="shared" si="4"/>
        <v>1.6433080536130538</v>
      </c>
      <c r="R34" s="113">
        <f t="shared" si="6"/>
        <v>0.66761305361305379</v>
      </c>
      <c r="S34" s="109">
        <f t="shared" si="7"/>
        <v>3.2812499999999999E-3</v>
      </c>
      <c r="T34" s="113">
        <f t="shared" si="5"/>
        <v>0.6708943036130538</v>
      </c>
      <c r="U34" s="99"/>
      <c r="V34" s="98"/>
    </row>
    <row r="35" spans="1:22" s="96" customFormat="1" x14ac:dyDescent="0.2">
      <c r="A35" s="99">
        <v>24</v>
      </c>
      <c r="B35" s="99"/>
      <c r="C35" s="109">
        <f t="shared" si="0"/>
        <v>3.5007559702797204</v>
      </c>
      <c r="D35" s="109">
        <f>IF(F35="","",VLOOKUP(F35,DATOS!$A$2:$D$42,3,0))</f>
        <v>6.25E-2</v>
      </c>
      <c r="E35" s="109">
        <f t="shared" si="1"/>
        <v>2.5632559702797204</v>
      </c>
      <c r="F35" s="97" t="s">
        <v>18</v>
      </c>
      <c r="G35" s="99">
        <v>11</v>
      </c>
      <c r="H35" s="99" t="s">
        <v>113</v>
      </c>
      <c r="I35" s="118">
        <v>40</v>
      </c>
      <c r="J35" s="110" t="str">
        <f>IF(F35="","",VLOOKUP(F35,DATOS!$A$2:$D$42,4,0))</f>
        <v>02:00</v>
      </c>
      <c r="K35" s="78">
        <v>2370</v>
      </c>
      <c r="L35" s="79">
        <v>8</v>
      </c>
      <c r="M35" s="111">
        <f t="shared" si="8"/>
        <v>18.96</v>
      </c>
      <c r="N35" s="99"/>
      <c r="O35" s="80">
        <v>288</v>
      </c>
      <c r="P35" s="112">
        <f t="shared" si="3"/>
        <v>2304</v>
      </c>
      <c r="Q35" s="109">
        <f t="shared" si="4"/>
        <v>1.6465893036130539</v>
      </c>
      <c r="R35" s="113">
        <f t="shared" si="6"/>
        <v>0.6708943036130538</v>
      </c>
      <c r="S35" s="109">
        <f t="shared" si="7"/>
        <v>1.1999999999999999E-2</v>
      </c>
      <c r="T35" s="113">
        <f t="shared" si="5"/>
        <v>0.68289430361305381</v>
      </c>
      <c r="U35" s="99"/>
      <c r="V35" s="98"/>
    </row>
    <row r="36" spans="1:22" s="96" customFormat="1" x14ac:dyDescent="0.2">
      <c r="A36" s="99">
        <v>25</v>
      </c>
      <c r="B36" s="99"/>
      <c r="C36" s="109">
        <f t="shared" si="0"/>
        <v>3.5127559702797209</v>
      </c>
      <c r="D36" s="109">
        <f>IF(F36="","",VLOOKUP(F36,DATOS!$A$2:$D$42,3,0))</f>
        <v>6.25E-2</v>
      </c>
      <c r="E36" s="109">
        <f t="shared" si="1"/>
        <v>2.5752559702797209</v>
      </c>
      <c r="F36" s="97" t="s">
        <v>18</v>
      </c>
      <c r="G36" s="99">
        <v>11</v>
      </c>
      <c r="H36" s="99" t="s">
        <v>113</v>
      </c>
      <c r="I36" s="118">
        <v>40</v>
      </c>
      <c r="J36" s="110" t="str">
        <f>IF(F36="","",VLOOKUP(F36,DATOS!$A$2:$D$42,4,0))</f>
        <v>02:00</v>
      </c>
      <c r="K36" s="78">
        <v>2370</v>
      </c>
      <c r="L36" s="79">
        <v>8</v>
      </c>
      <c r="M36" s="111">
        <f t="shared" si="8"/>
        <v>18.96</v>
      </c>
      <c r="N36" s="99"/>
      <c r="O36" s="80">
        <v>288</v>
      </c>
      <c r="P36" s="112">
        <f t="shared" si="3"/>
        <v>2304</v>
      </c>
      <c r="Q36" s="109">
        <f t="shared" si="4"/>
        <v>1.6585893036130539</v>
      </c>
      <c r="R36" s="113">
        <f t="shared" si="6"/>
        <v>0.68289430361305381</v>
      </c>
      <c r="S36" s="109">
        <f t="shared" si="7"/>
        <v>1.1999999999999999E-2</v>
      </c>
      <c r="T36" s="113">
        <f t="shared" si="5"/>
        <v>0.69489430361305382</v>
      </c>
      <c r="U36" s="99"/>
      <c r="V36" s="98"/>
    </row>
    <row r="37" spans="1:22" s="96" customFormat="1" x14ac:dyDescent="0.2">
      <c r="A37" s="99">
        <v>26</v>
      </c>
      <c r="B37" s="99"/>
      <c r="C37" s="109">
        <f t="shared" si="0"/>
        <v>3.5247559702797204</v>
      </c>
      <c r="D37" s="109">
        <f>IF(F37="","",VLOOKUP(F37,DATOS!$A$2:$D$42,3,0))</f>
        <v>6.25E-2</v>
      </c>
      <c r="E37" s="109">
        <f t="shared" si="1"/>
        <v>2.5872559702797204</v>
      </c>
      <c r="F37" s="97" t="s">
        <v>18</v>
      </c>
      <c r="G37" s="99">
        <v>11</v>
      </c>
      <c r="H37" s="99" t="s">
        <v>113</v>
      </c>
      <c r="I37" s="118">
        <v>40</v>
      </c>
      <c r="J37" s="110" t="str">
        <f>IF(F37="","",VLOOKUP(F37,DATOS!$A$2:$D$42,4,0))</f>
        <v>02:00</v>
      </c>
      <c r="K37" s="78">
        <v>2370</v>
      </c>
      <c r="L37" s="79">
        <v>8</v>
      </c>
      <c r="M37" s="111">
        <f t="shared" si="8"/>
        <v>18.96</v>
      </c>
      <c r="N37" s="99"/>
      <c r="O37" s="80">
        <v>288</v>
      </c>
      <c r="P37" s="112">
        <f t="shared" si="3"/>
        <v>2304</v>
      </c>
      <c r="Q37" s="109">
        <f t="shared" si="4"/>
        <v>1.6705893036130539</v>
      </c>
      <c r="R37" s="113">
        <f t="shared" si="6"/>
        <v>0.69489430361305382</v>
      </c>
      <c r="S37" s="109">
        <f t="shared" si="7"/>
        <v>1.1999999999999999E-2</v>
      </c>
      <c r="T37" s="113">
        <f t="shared" si="5"/>
        <v>0.70689430361305383</v>
      </c>
      <c r="U37" s="99"/>
      <c r="V37" s="98"/>
    </row>
    <row r="38" spans="1:22" s="96" customFormat="1" hidden="1" x14ac:dyDescent="0.2">
      <c r="A38" s="99"/>
      <c r="B38" s="99"/>
      <c r="C38" s="109" t="str">
        <f t="shared" si="0"/>
        <v/>
      </c>
      <c r="D38" s="109" t="str">
        <f>IF(F38="","",VLOOKUP(F38,DATOS!$A$2:$D$42,3,0))</f>
        <v/>
      </c>
      <c r="E38" s="109" t="str">
        <f t="shared" si="1"/>
        <v/>
      </c>
      <c r="F38" s="97"/>
      <c r="G38" s="99"/>
      <c r="H38" s="99"/>
      <c r="I38" s="118"/>
      <c r="J38" s="110" t="str">
        <f>IF(F38="","",VLOOKUP(F38,DATOS!$A$2:$D$42,4,0))</f>
        <v/>
      </c>
      <c r="K38" s="78"/>
      <c r="L38" s="79"/>
      <c r="M38" s="111" t="str">
        <f t="shared" si="2"/>
        <v/>
      </c>
      <c r="N38" s="99"/>
      <c r="O38" s="80"/>
      <c r="P38" s="112" t="str">
        <f t="shared" si="3"/>
        <v/>
      </c>
      <c r="Q38" s="109">
        <f t="shared" si="4"/>
        <v>1.6825893036130539</v>
      </c>
      <c r="R38" s="113">
        <f t="shared" si="6"/>
        <v>0.70689430361305383</v>
      </c>
      <c r="S38" s="109" t="str">
        <f t="shared" si="7"/>
        <v/>
      </c>
      <c r="T38" s="113" t="str">
        <f t="shared" si="5"/>
        <v/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7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0"/>
      <c r="P39" s="112" t="str">
        <f t="shared" si="3"/>
        <v/>
      </c>
      <c r="Q39" s="109" t="str">
        <f t="shared" si="4"/>
        <v/>
      </c>
      <c r="R39" s="113" t="str">
        <f t="shared" si="6"/>
        <v/>
      </c>
      <c r="S39" s="109" t="str">
        <f t="shared" si="7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7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0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7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7"/>
      <c r="G41" s="99"/>
      <c r="H41" s="99"/>
      <c r="I41" s="118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0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7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7"/>
      <c r="G42" s="99"/>
      <c r="H42" s="99"/>
      <c r="I42" s="118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0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7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7"/>
      <c r="G43" s="99"/>
      <c r="H43" s="99"/>
      <c r="I43" s="118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0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7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7"/>
      <c r="G44" s="99"/>
      <c r="H44" s="99"/>
      <c r="I44" s="118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0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7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7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7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7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7"/>
        <v/>
      </c>
      <c r="T48" s="113" t="str">
        <f t="shared" si="5"/>
        <v/>
      </c>
      <c r="U48" s="99"/>
      <c r="V48" s="98"/>
    </row>
    <row r="49" spans="1:22" s="96" customFormat="1" hidden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7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2492.8571428571427</v>
      </c>
      <c r="L50" s="102">
        <f>AVERAGE(L10:L49)</f>
        <v>7.8571428571428568</v>
      </c>
      <c r="M50" s="103">
        <f>AVERAGE(M10:M49)</f>
        <v>19.169642857142858</v>
      </c>
      <c r="N50" s="100"/>
      <c r="O50" s="100"/>
      <c r="P50" s="104">
        <f>SUM(P10:P49)</f>
        <v>58734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B1" zoomScale="85" workbookViewId="0">
      <selection activeCell="B14" sqref="B14"/>
    </sheetView>
  </sheetViews>
  <sheetFormatPr baseColWidth="10" defaultRowHeight="15" x14ac:dyDescent="0.2"/>
  <cols>
    <col min="1" max="1" width="3.28515625" style="50" customWidth="1"/>
    <col min="2" max="2" width="14.7109375" style="50" customWidth="1"/>
    <col min="3" max="3" width="8.7109375" style="50" customWidth="1"/>
    <col min="4" max="4" width="8" style="50" customWidth="1"/>
    <col min="5" max="5" width="11.140625" style="50" customWidth="1"/>
    <col min="6" max="6" width="13.7109375" style="50" customWidth="1"/>
    <col min="7" max="7" width="4.42578125" style="50" customWidth="1"/>
    <col min="8" max="8" width="3.42578125" style="50" bestFit="1" customWidth="1"/>
    <col min="9" max="9" width="8" style="50" customWidth="1"/>
    <col min="10" max="10" width="7" style="50" customWidth="1"/>
    <col min="11" max="11" width="7.5703125" style="50" customWidth="1"/>
    <col min="12" max="12" width="5.5703125" style="50" customWidth="1"/>
    <col min="13" max="13" width="9.7109375" style="50" bestFit="1" customWidth="1"/>
    <col min="14" max="14" width="7.7109375" style="50" customWidth="1"/>
    <col min="15" max="15" width="4.85546875" style="50" customWidth="1"/>
    <col min="16" max="16" width="7.28515625" style="50" customWidth="1"/>
    <col min="17" max="17" width="8.140625" style="50" customWidth="1"/>
    <col min="18" max="18" width="7.7109375" style="50" customWidth="1"/>
    <col min="19" max="19" width="8.28515625" style="50" customWidth="1"/>
    <col min="20" max="20" width="8" style="50" customWidth="1"/>
    <col min="21" max="21" width="3.5703125" style="50" hidden="1" customWidth="1"/>
    <col min="22" max="256" width="11.42578125" style="50"/>
    <col min="257" max="257" width="3.28515625" style="50" customWidth="1"/>
    <col min="258" max="258" width="14.7109375" style="50" customWidth="1"/>
    <col min="259" max="259" width="8.7109375" style="50" customWidth="1"/>
    <col min="260" max="260" width="8" style="50" customWidth="1"/>
    <col min="261" max="261" width="11.140625" style="50" customWidth="1"/>
    <col min="262" max="262" width="13.7109375" style="50" customWidth="1"/>
    <col min="263" max="263" width="4.42578125" style="50" customWidth="1"/>
    <col min="264" max="264" width="3.42578125" style="50" bestFit="1" customWidth="1"/>
    <col min="265" max="265" width="8" style="50" customWidth="1"/>
    <col min="266" max="266" width="7" style="50" customWidth="1"/>
    <col min="267" max="267" width="7.5703125" style="50" customWidth="1"/>
    <col min="268" max="268" width="5.5703125" style="50" customWidth="1"/>
    <col min="269" max="269" width="7.42578125" style="50" bestFit="1" customWidth="1"/>
    <col min="270" max="270" width="7.7109375" style="50" customWidth="1"/>
    <col min="271" max="271" width="4.85546875" style="50" customWidth="1"/>
    <col min="272" max="272" width="7.28515625" style="50" customWidth="1"/>
    <col min="273" max="273" width="8.140625" style="50" customWidth="1"/>
    <col min="274" max="274" width="7.7109375" style="50" customWidth="1"/>
    <col min="275" max="275" width="8.28515625" style="50" customWidth="1"/>
    <col min="276" max="276" width="8" style="50" customWidth="1"/>
    <col min="277" max="277" width="0" style="50" hidden="1" customWidth="1"/>
    <col min="278" max="512" width="11.42578125" style="50"/>
    <col min="513" max="513" width="3.28515625" style="50" customWidth="1"/>
    <col min="514" max="514" width="14.7109375" style="50" customWidth="1"/>
    <col min="515" max="515" width="8.7109375" style="50" customWidth="1"/>
    <col min="516" max="516" width="8" style="50" customWidth="1"/>
    <col min="517" max="517" width="11.140625" style="50" customWidth="1"/>
    <col min="518" max="518" width="13.7109375" style="50" customWidth="1"/>
    <col min="519" max="519" width="4.42578125" style="50" customWidth="1"/>
    <col min="520" max="520" width="3.42578125" style="50" bestFit="1" customWidth="1"/>
    <col min="521" max="521" width="8" style="50" customWidth="1"/>
    <col min="522" max="522" width="7" style="50" customWidth="1"/>
    <col min="523" max="523" width="7.5703125" style="50" customWidth="1"/>
    <col min="524" max="524" width="5.5703125" style="50" customWidth="1"/>
    <col min="525" max="525" width="7.42578125" style="50" bestFit="1" customWidth="1"/>
    <col min="526" max="526" width="7.7109375" style="50" customWidth="1"/>
    <col min="527" max="527" width="4.85546875" style="50" customWidth="1"/>
    <col min="528" max="528" width="7.28515625" style="50" customWidth="1"/>
    <col min="529" max="529" width="8.140625" style="50" customWidth="1"/>
    <col min="530" max="530" width="7.7109375" style="50" customWidth="1"/>
    <col min="531" max="531" width="8.28515625" style="50" customWidth="1"/>
    <col min="532" max="532" width="8" style="50" customWidth="1"/>
    <col min="533" max="533" width="0" style="50" hidden="1" customWidth="1"/>
    <col min="534" max="768" width="11.42578125" style="50"/>
    <col min="769" max="769" width="3.28515625" style="50" customWidth="1"/>
    <col min="770" max="770" width="14.7109375" style="50" customWidth="1"/>
    <col min="771" max="771" width="8.7109375" style="50" customWidth="1"/>
    <col min="772" max="772" width="8" style="50" customWidth="1"/>
    <col min="773" max="773" width="11.140625" style="50" customWidth="1"/>
    <col min="774" max="774" width="13.7109375" style="50" customWidth="1"/>
    <col min="775" max="775" width="4.42578125" style="50" customWidth="1"/>
    <col min="776" max="776" width="3.42578125" style="50" bestFit="1" customWidth="1"/>
    <col min="777" max="777" width="8" style="50" customWidth="1"/>
    <col min="778" max="778" width="7" style="50" customWidth="1"/>
    <col min="779" max="779" width="7.5703125" style="50" customWidth="1"/>
    <col min="780" max="780" width="5.5703125" style="50" customWidth="1"/>
    <col min="781" max="781" width="7.42578125" style="50" bestFit="1" customWidth="1"/>
    <col min="782" max="782" width="7.7109375" style="50" customWidth="1"/>
    <col min="783" max="783" width="4.85546875" style="50" customWidth="1"/>
    <col min="784" max="784" width="7.28515625" style="50" customWidth="1"/>
    <col min="785" max="785" width="8.140625" style="50" customWidth="1"/>
    <col min="786" max="786" width="7.7109375" style="50" customWidth="1"/>
    <col min="787" max="787" width="8.28515625" style="50" customWidth="1"/>
    <col min="788" max="788" width="8" style="50" customWidth="1"/>
    <col min="789" max="789" width="0" style="50" hidden="1" customWidth="1"/>
    <col min="790" max="1024" width="11.42578125" style="50"/>
    <col min="1025" max="1025" width="3.28515625" style="50" customWidth="1"/>
    <col min="1026" max="1026" width="14.7109375" style="50" customWidth="1"/>
    <col min="1027" max="1027" width="8.7109375" style="50" customWidth="1"/>
    <col min="1028" max="1028" width="8" style="50" customWidth="1"/>
    <col min="1029" max="1029" width="11.140625" style="50" customWidth="1"/>
    <col min="1030" max="1030" width="13.7109375" style="50" customWidth="1"/>
    <col min="1031" max="1031" width="4.42578125" style="50" customWidth="1"/>
    <col min="1032" max="1032" width="3.42578125" style="50" bestFit="1" customWidth="1"/>
    <col min="1033" max="1033" width="8" style="50" customWidth="1"/>
    <col min="1034" max="1034" width="7" style="50" customWidth="1"/>
    <col min="1035" max="1035" width="7.5703125" style="50" customWidth="1"/>
    <col min="1036" max="1036" width="5.5703125" style="50" customWidth="1"/>
    <col min="1037" max="1037" width="7.42578125" style="50" bestFit="1" customWidth="1"/>
    <col min="1038" max="1038" width="7.7109375" style="50" customWidth="1"/>
    <col min="1039" max="1039" width="4.85546875" style="50" customWidth="1"/>
    <col min="1040" max="1040" width="7.28515625" style="50" customWidth="1"/>
    <col min="1041" max="1041" width="8.140625" style="50" customWidth="1"/>
    <col min="1042" max="1042" width="7.7109375" style="50" customWidth="1"/>
    <col min="1043" max="1043" width="8.28515625" style="50" customWidth="1"/>
    <col min="1044" max="1044" width="8" style="50" customWidth="1"/>
    <col min="1045" max="1045" width="0" style="50" hidden="1" customWidth="1"/>
    <col min="1046" max="1280" width="11.42578125" style="50"/>
    <col min="1281" max="1281" width="3.28515625" style="50" customWidth="1"/>
    <col min="1282" max="1282" width="14.7109375" style="50" customWidth="1"/>
    <col min="1283" max="1283" width="8.7109375" style="50" customWidth="1"/>
    <col min="1284" max="1284" width="8" style="50" customWidth="1"/>
    <col min="1285" max="1285" width="11.140625" style="50" customWidth="1"/>
    <col min="1286" max="1286" width="13.7109375" style="50" customWidth="1"/>
    <col min="1287" max="1287" width="4.42578125" style="50" customWidth="1"/>
    <col min="1288" max="1288" width="3.42578125" style="50" bestFit="1" customWidth="1"/>
    <col min="1289" max="1289" width="8" style="50" customWidth="1"/>
    <col min="1290" max="1290" width="7" style="50" customWidth="1"/>
    <col min="1291" max="1291" width="7.5703125" style="50" customWidth="1"/>
    <col min="1292" max="1292" width="5.5703125" style="50" customWidth="1"/>
    <col min="1293" max="1293" width="7.42578125" style="50" bestFit="1" customWidth="1"/>
    <col min="1294" max="1294" width="7.7109375" style="50" customWidth="1"/>
    <col min="1295" max="1295" width="4.85546875" style="50" customWidth="1"/>
    <col min="1296" max="1296" width="7.28515625" style="50" customWidth="1"/>
    <col min="1297" max="1297" width="8.140625" style="50" customWidth="1"/>
    <col min="1298" max="1298" width="7.7109375" style="50" customWidth="1"/>
    <col min="1299" max="1299" width="8.28515625" style="50" customWidth="1"/>
    <col min="1300" max="1300" width="8" style="50" customWidth="1"/>
    <col min="1301" max="1301" width="0" style="50" hidden="1" customWidth="1"/>
    <col min="1302" max="1536" width="11.42578125" style="50"/>
    <col min="1537" max="1537" width="3.28515625" style="50" customWidth="1"/>
    <col min="1538" max="1538" width="14.7109375" style="50" customWidth="1"/>
    <col min="1539" max="1539" width="8.7109375" style="50" customWidth="1"/>
    <col min="1540" max="1540" width="8" style="50" customWidth="1"/>
    <col min="1541" max="1541" width="11.140625" style="50" customWidth="1"/>
    <col min="1542" max="1542" width="13.7109375" style="50" customWidth="1"/>
    <col min="1543" max="1543" width="4.42578125" style="50" customWidth="1"/>
    <col min="1544" max="1544" width="3.42578125" style="50" bestFit="1" customWidth="1"/>
    <col min="1545" max="1545" width="8" style="50" customWidth="1"/>
    <col min="1546" max="1546" width="7" style="50" customWidth="1"/>
    <col min="1547" max="1547" width="7.5703125" style="50" customWidth="1"/>
    <col min="1548" max="1548" width="5.5703125" style="50" customWidth="1"/>
    <col min="1549" max="1549" width="7.42578125" style="50" bestFit="1" customWidth="1"/>
    <col min="1550" max="1550" width="7.7109375" style="50" customWidth="1"/>
    <col min="1551" max="1551" width="4.85546875" style="50" customWidth="1"/>
    <col min="1552" max="1552" width="7.28515625" style="50" customWidth="1"/>
    <col min="1553" max="1553" width="8.140625" style="50" customWidth="1"/>
    <col min="1554" max="1554" width="7.7109375" style="50" customWidth="1"/>
    <col min="1555" max="1555" width="8.28515625" style="50" customWidth="1"/>
    <col min="1556" max="1556" width="8" style="50" customWidth="1"/>
    <col min="1557" max="1557" width="0" style="50" hidden="1" customWidth="1"/>
    <col min="1558" max="1792" width="11.42578125" style="50"/>
    <col min="1793" max="1793" width="3.28515625" style="50" customWidth="1"/>
    <col min="1794" max="1794" width="14.7109375" style="50" customWidth="1"/>
    <col min="1795" max="1795" width="8.7109375" style="50" customWidth="1"/>
    <col min="1796" max="1796" width="8" style="50" customWidth="1"/>
    <col min="1797" max="1797" width="11.140625" style="50" customWidth="1"/>
    <col min="1798" max="1798" width="13.7109375" style="50" customWidth="1"/>
    <col min="1799" max="1799" width="4.42578125" style="50" customWidth="1"/>
    <col min="1800" max="1800" width="3.42578125" style="50" bestFit="1" customWidth="1"/>
    <col min="1801" max="1801" width="8" style="50" customWidth="1"/>
    <col min="1802" max="1802" width="7" style="50" customWidth="1"/>
    <col min="1803" max="1803" width="7.5703125" style="50" customWidth="1"/>
    <col min="1804" max="1804" width="5.5703125" style="50" customWidth="1"/>
    <col min="1805" max="1805" width="7.42578125" style="50" bestFit="1" customWidth="1"/>
    <col min="1806" max="1806" width="7.7109375" style="50" customWidth="1"/>
    <col min="1807" max="1807" width="4.85546875" style="50" customWidth="1"/>
    <col min="1808" max="1808" width="7.28515625" style="50" customWidth="1"/>
    <col min="1809" max="1809" width="8.140625" style="50" customWidth="1"/>
    <col min="1810" max="1810" width="7.7109375" style="50" customWidth="1"/>
    <col min="1811" max="1811" width="8.28515625" style="50" customWidth="1"/>
    <col min="1812" max="1812" width="8" style="50" customWidth="1"/>
    <col min="1813" max="1813" width="0" style="50" hidden="1" customWidth="1"/>
    <col min="1814" max="2048" width="11.42578125" style="50"/>
    <col min="2049" max="2049" width="3.28515625" style="50" customWidth="1"/>
    <col min="2050" max="2050" width="14.7109375" style="50" customWidth="1"/>
    <col min="2051" max="2051" width="8.7109375" style="50" customWidth="1"/>
    <col min="2052" max="2052" width="8" style="50" customWidth="1"/>
    <col min="2053" max="2053" width="11.140625" style="50" customWidth="1"/>
    <col min="2054" max="2054" width="13.7109375" style="50" customWidth="1"/>
    <col min="2055" max="2055" width="4.42578125" style="50" customWidth="1"/>
    <col min="2056" max="2056" width="3.42578125" style="50" bestFit="1" customWidth="1"/>
    <col min="2057" max="2057" width="8" style="50" customWidth="1"/>
    <col min="2058" max="2058" width="7" style="50" customWidth="1"/>
    <col min="2059" max="2059" width="7.5703125" style="50" customWidth="1"/>
    <col min="2060" max="2060" width="5.5703125" style="50" customWidth="1"/>
    <col min="2061" max="2061" width="7.42578125" style="50" bestFit="1" customWidth="1"/>
    <col min="2062" max="2062" width="7.7109375" style="50" customWidth="1"/>
    <col min="2063" max="2063" width="4.85546875" style="50" customWidth="1"/>
    <col min="2064" max="2064" width="7.28515625" style="50" customWidth="1"/>
    <col min="2065" max="2065" width="8.140625" style="50" customWidth="1"/>
    <col min="2066" max="2066" width="7.7109375" style="50" customWidth="1"/>
    <col min="2067" max="2067" width="8.28515625" style="50" customWidth="1"/>
    <col min="2068" max="2068" width="8" style="50" customWidth="1"/>
    <col min="2069" max="2069" width="0" style="50" hidden="1" customWidth="1"/>
    <col min="2070" max="2304" width="11.42578125" style="50"/>
    <col min="2305" max="2305" width="3.28515625" style="50" customWidth="1"/>
    <col min="2306" max="2306" width="14.7109375" style="50" customWidth="1"/>
    <col min="2307" max="2307" width="8.7109375" style="50" customWidth="1"/>
    <col min="2308" max="2308" width="8" style="50" customWidth="1"/>
    <col min="2309" max="2309" width="11.140625" style="50" customWidth="1"/>
    <col min="2310" max="2310" width="13.7109375" style="50" customWidth="1"/>
    <col min="2311" max="2311" width="4.42578125" style="50" customWidth="1"/>
    <col min="2312" max="2312" width="3.42578125" style="50" bestFit="1" customWidth="1"/>
    <col min="2313" max="2313" width="8" style="50" customWidth="1"/>
    <col min="2314" max="2314" width="7" style="50" customWidth="1"/>
    <col min="2315" max="2315" width="7.5703125" style="50" customWidth="1"/>
    <col min="2316" max="2316" width="5.5703125" style="50" customWidth="1"/>
    <col min="2317" max="2317" width="7.42578125" style="50" bestFit="1" customWidth="1"/>
    <col min="2318" max="2318" width="7.7109375" style="50" customWidth="1"/>
    <col min="2319" max="2319" width="4.85546875" style="50" customWidth="1"/>
    <col min="2320" max="2320" width="7.28515625" style="50" customWidth="1"/>
    <col min="2321" max="2321" width="8.140625" style="50" customWidth="1"/>
    <col min="2322" max="2322" width="7.7109375" style="50" customWidth="1"/>
    <col min="2323" max="2323" width="8.28515625" style="50" customWidth="1"/>
    <col min="2324" max="2324" width="8" style="50" customWidth="1"/>
    <col min="2325" max="2325" width="0" style="50" hidden="1" customWidth="1"/>
    <col min="2326" max="2560" width="11.42578125" style="50"/>
    <col min="2561" max="2561" width="3.28515625" style="50" customWidth="1"/>
    <col min="2562" max="2562" width="14.7109375" style="50" customWidth="1"/>
    <col min="2563" max="2563" width="8.7109375" style="50" customWidth="1"/>
    <col min="2564" max="2564" width="8" style="50" customWidth="1"/>
    <col min="2565" max="2565" width="11.140625" style="50" customWidth="1"/>
    <col min="2566" max="2566" width="13.7109375" style="50" customWidth="1"/>
    <col min="2567" max="2567" width="4.42578125" style="50" customWidth="1"/>
    <col min="2568" max="2568" width="3.42578125" style="50" bestFit="1" customWidth="1"/>
    <col min="2569" max="2569" width="8" style="50" customWidth="1"/>
    <col min="2570" max="2570" width="7" style="50" customWidth="1"/>
    <col min="2571" max="2571" width="7.5703125" style="50" customWidth="1"/>
    <col min="2572" max="2572" width="5.5703125" style="50" customWidth="1"/>
    <col min="2573" max="2573" width="7.42578125" style="50" bestFit="1" customWidth="1"/>
    <col min="2574" max="2574" width="7.7109375" style="50" customWidth="1"/>
    <col min="2575" max="2575" width="4.85546875" style="50" customWidth="1"/>
    <col min="2576" max="2576" width="7.28515625" style="50" customWidth="1"/>
    <col min="2577" max="2577" width="8.140625" style="50" customWidth="1"/>
    <col min="2578" max="2578" width="7.7109375" style="50" customWidth="1"/>
    <col min="2579" max="2579" width="8.28515625" style="50" customWidth="1"/>
    <col min="2580" max="2580" width="8" style="50" customWidth="1"/>
    <col min="2581" max="2581" width="0" style="50" hidden="1" customWidth="1"/>
    <col min="2582" max="2816" width="11.42578125" style="50"/>
    <col min="2817" max="2817" width="3.28515625" style="50" customWidth="1"/>
    <col min="2818" max="2818" width="14.7109375" style="50" customWidth="1"/>
    <col min="2819" max="2819" width="8.7109375" style="50" customWidth="1"/>
    <col min="2820" max="2820" width="8" style="50" customWidth="1"/>
    <col min="2821" max="2821" width="11.140625" style="50" customWidth="1"/>
    <col min="2822" max="2822" width="13.7109375" style="50" customWidth="1"/>
    <col min="2823" max="2823" width="4.42578125" style="50" customWidth="1"/>
    <col min="2824" max="2824" width="3.42578125" style="50" bestFit="1" customWidth="1"/>
    <col min="2825" max="2825" width="8" style="50" customWidth="1"/>
    <col min="2826" max="2826" width="7" style="50" customWidth="1"/>
    <col min="2827" max="2827" width="7.5703125" style="50" customWidth="1"/>
    <col min="2828" max="2828" width="5.5703125" style="50" customWidth="1"/>
    <col min="2829" max="2829" width="7.42578125" style="50" bestFit="1" customWidth="1"/>
    <col min="2830" max="2830" width="7.7109375" style="50" customWidth="1"/>
    <col min="2831" max="2831" width="4.85546875" style="50" customWidth="1"/>
    <col min="2832" max="2832" width="7.28515625" style="50" customWidth="1"/>
    <col min="2833" max="2833" width="8.140625" style="50" customWidth="1"/>
    <col min="2834" max="2834" width="7.7109375" style="50" customWidth="1"/>
    <col min="2835" max="2835" width="8.28515625" style="50" customWidth="1"/>
    <col min="2836" max="2836" width="8" style="50" customWidth="1"/>
    <col min="2837" max="2837" width="0" style="50" hidden="1" customWidth="1"/>
    <col min="2838" max="3072" width="11.42578125" style="50"/>
    <col min="3073" max="3073" width="3.28515625" style="50" customWidth="1"/>
    <col min="3074" max="3074" width="14.7109375" style="50" customWidth="1"/>
    <col min="3075" max="3075" width="8.7109375" style="50" customWidth="1"/>
    <col min="3076" max="3076" width="8" style="50" customWidth="1"/>
    <col min="3077" max="3077" width="11.140625" style="50" customWidth="1"/>
    <col min="3078" max="3078" width="13.7109375" style="50" customWidth="1"/>
    <col min="3079" max="3079" width="4.42578125" style="50" customWidth="1"/>
    <col min="3080" max="3080" width="3.42578125" style="50" bestFit="1" customWidth="1"/>
    <col min="3081" max="3081" width="8" style="50" customWidth="1"/>
    <col min="3082" max="3082" width="7" style="50" customWidth="1"/>
    <col min="3083" max="3083" width="7.5703125" style="50" customWidth="1"/>
    <col min="3084" max="3084" width="5.5703125" style="50" customWidth="1"/>
    <col min="3085" max="3085" width="7.42578125" style="50" bestFit="1" customWidth="1"/>
    <col min="3086" max="3086" width="7.7109375" style="50" customWidth="1"/>
    <col min="3087" max="3087" width="4.85546875" style="50" customWidth="1"/>
    <col min="3088" max="3088" width="7.28515625" style="50" customWidth="1"/>
    <col min="3089" max="3089" width="8.140625" style="50" customWidth="1"/>
    <col min="3090" max="3090" width="7.7109375" style="50" customWidth="1"/>
    <col min="3091" max="3091" width="8.28515625" style="50" customWidth="1"/>
    <col min="3092" max="3092" width="8" style="50" customWidth="1"/>
    <col min="3093" max="3093" width="0" style="50" hidden="1" customWidth="1"/>
    <col min="3094" max="3328" width="11.42578125" style="50"/>
    <col min="3329" max="3329" width="3.28515625" style="50" customWidth="1"/>
    <col min="3330" max="3330" width="14.7109375" style="50" customWidth="1"/>
    <col min="3331" max="3331" width="8.7109375" style="50" customWidth="1"/>
    <col min="3332" max="3332" width="8" style="50" customWidth="1"/>
    <col min="3333" max="3333" width="11.140625" style="50" customWidth="1"/>
    <col min="3334" max="3334" width="13.7109375" style="50" customWidth="1"/>
    <col min="3335" max="3335" width="4.42578125" style="50" customWidth="1"/>
    <col min="3336" max="3336" width="3.42578125" style="50" bestFit="1" customWidth="1"/>
    <col min="3337" max="3337" width="8" style="50" customWidth="1"/>
    <col min="3338" max="3338" width="7" style="50" customWidth="1"/>
    <col min="3339" max="3339" width="7.5703125" style="50" customWidth="1"/>
    <col min="3340" max="3340" width="5.5703125" style="50" customWidth="1"/>
    <col min="3341" max="3341" width="7.42578125" style="50" bestFit="1" customWidth="1"/>
    <col min="3342" max="3342" width="7.7109375" style="50" customWidth="1"/>
    <col min="3343" max="3343" width="4.85546875" style="50" customWidth="1"/>
    <col min="3344" max="3344" width="7.28515625" style="50" customWidth="1"/>
    <col min="3345" max="3345" width="8.140625" style="50" customWidth="1"/>
    <col min="3346" max="3346" width="7.7109375" style="50" customWidth="1"/>
    <col min="3347" max="3347" width="8.28515625" style="50" customWidth="1"/>
    <col min="3348" max="3348" width="8" style="50" customWidth="1"/>
    <col min="3349" max="3349" width="0" style="50" hidden="1" customWidth="1"/>
    <col min="3350" max="3584" width="11.42578125" style="50"/>
    <col min="3585" max="3585" width="3.28515625" style="50" customWidth="1"/>
    <col min="3586" max="3586" width="14.7109375" style="50" customWidth="1"/>
    <col min="3587" max="3587" width="8.7109375" style="50" customWidth="1"/>
    <col min="3588" max="3588" width="8" style="50" customWidth="1"/>
    <col min="3589" max="3589" width="11.140625" style="50" customWidth="1"/>
    <col min="3590" max="3590" width="13.7109375" style="50" customWidth="1"/>
    <col min="3591" max="3591" width="4.42578125" style="50" customWidth="1"/>
    <col min="3592" max="3592" width="3.42578125" style="50" bestFit="1" customWidth="1"/>
    <col min="3593" max="3593" width="8" style="50" customWidth="1"/>
    <col min="3594" max="3594" width="7" style="50" customWidth="1"/>
    <col min="3595" max="3595" width="7.5703125" style="50" customWidth="1"/>
    <col min="3596" max="3596" width="5.5703125" style="50" customWidth="1"/>
    <col min="3597" max="3597" width="7.42578125" style="50" bestFit="1" customWidth="1"/>
    <col min="3598" max="3598" width="7.7109375" style="50" customWidth="1"/>
    <col min="3599" max="3599" width="4.85546875" style="50" customWidth="1"/>
    <col min="3600" max="3600" width="7.28515625" style="50" customWidth="1"/>
    <col min="3601" max="3601" width="8.140625" style="50" customWidth="1"/>
    <col min="3602" max="3602" width="7.7109375" style="50" customWidth="1"/>
    <col min="3603" max="3603" width="8.28515625" style="50" customWidth="1"/>
    <col min="3604" max="3604" width="8" style="50" customWidth="1"/>
    <col min="3605" max="3605" width="0" style="50" hidden="1" customWidth="1"/>
    <col min="3606" max="3840" width="11.42578125" style="50"/>
    <col min="3841" max="3841" width="3.28515625" style="50" customWidth="1"/>
    <col min="3842" max="3842" width="14.7109375" style="50" customWidth="1"/>
    <col min="3843" max="3843" width="8.7109375" style="50" customWidth="1"/>
    <col min="3844" max="3844" width="8" style="50" customWidth="1"/>
    <col min="3845" max="3845" width="11.140625" style="50" customWidth="1"/>
    <col min="3846" max="3846" width="13.7109375" style="50" customWidth="1"/>
    <col min="3847" max="3847" width="4.42578125" style="50" customWidth="1"/>
    <col min="3848" max="3848" width="3.42578125" style="50" bestFit="1" customWidth="1"/>
    <col min="3849" max="3849" width="8" style="50" customWidth="1"/>
    <col min="3850" max="3850" width="7" style="50" customWidth="1"/>
    <col min="3851" max="3851" width="7.5703125" style="50" customWidth="1"/>
    <col min="3852" max="3852" width="5.5703125" style="50" customWidth="1"/>
    <col min="3853" max="3853" width="7.42578125" style="50" bestFit="1" customWidth="1"/>
    <col min="3854" max="3854" width="7.7109375" style="50" customWidth="1"/>
    <col min="3855" max="3855" width="4.85546875" style="50" customWidth="1"/>
    <col min="3856" max="3856" width="7.28515625" style="50" customWidth="1"/>
    <col min="3857" max="3857" width="8.140625" style="50" customWidth="1"/>
    <col min="3858" max="3858" width="7.7109375" style="50" customWidth="1"/>
    <col min="3859" max="3859" width="8.28515625" style="50" customWidth="1"/>
    <col min="3860" max="3860" width="8" style="50" customWidth="1"/>
    <col min="3861" max="3861" width="0" style="50" hidden="1" customWidth="1"/>
    <col min="3862" max="4096" width="11.42578125" style="50"/>
    <col min="4097" max="4097" width="3.28515625" style="50" customWidth="1"/>
    <col min="4098" max="4098" width="14.7109375" style="50" customWidth="1"/>
    <col min="4099" max="4099" width="8.7109375" style="50" customWidth="1"/>
    <col min="4100" max="4100" width="8" style="50" customWidth="1"/>
    <col min="4101" max="4101" width="11.140625" style="50" customWidth="1"/>
    <col min="4102" max="4102" width="13.7109375" style="50" customWidth="1"/>
    <col min="4103" max="4103" width="4.42578125" style="50" customWidth="1"/>
    <col min="4104" max="4104" width="3.42578125" style="50" bestFit="1" customWidth="1"/>
    <col min="4105" max="4105" width="8" style="50" customWidth="1"/>
    <col min="4106" max="4106" width="7" style="50" customWidth="1"/>
    <col min="4107" max="4107" width="7.5703125" style="50" customWidth="1"/>
    <col min="4108" max="4108" width="5.5703125" style="50" customWidth="1"/>
    <col min="4109" max="4109" width="7.42578125" style="50" bestFit="1" customWidth="1"/>
    <col min="4110" max="4110" width="7.7109375" style="50" customWidth="1"/>
    <col min="4111" max="4111" width="4.85546875" style="50" customWidth="1"/>
    <col min="4112" max="4112" width="7.28515625" style="50" customWidth="1"/>
    <col min="4113" max="4113" width="8.140625" style="50" customWidth="1"/>
    <col min="4114" max="4114" width="7.7109375" style="50" customWidth="1"/>
    <col min="4115" max="4115" width="8.28515625" style="50" customWidth="1"/>
    <col min="4116" max="4116" width="8" style="50" customWidth="1"/>
    <col min="4117" max="4117" width="0" style="50" hidden="1" customWidth="1"/>
    <col min="4118" max="4352" width="11.42578125" style="50"/>
    <col min="4353" max="4353" width="3.28515625" style="50" customWidth="1"/>
    <col min="4354" max="4354" width="14.7109375" style="50" customWidth="1"/>
    <col min="4355" max="4355" width="8.7109375" style="50" customWidth="1"/>
    <col min="4356" max="4356" width="8" style="50" customWidth="1"/>
    <col min="4357" max="4357" width="11.140625" style="50" customWidth="1"/>
    <col min="4358" max="4358" width="13.7109375" style="50" customWidth="1"/>
    <col min="4359" max="4359" width="4.42578125" style="50" customWidth="1"/>
    <col min="4360" max="4360" width="3.42578125" style="50" bestFit="1" customWidth="1"/>
    <col min="4361" max="4361" width="8" style="50" customWidth="1"/>
    <col min="4362" max="4362" width="7" style="50" customWidth="1"/>
    <col min="4363" max="4363" width="7.5703125" style="50" customWidth="1"/>
    <col min="4364" max="4364" width="5.5703125" style="50" customWidth="1"/>
    <col min="4365" max="4365" width="7.42578125" style="50" bestFit="1" customWidth="1"/>
    <col min="4366" max="4366" width="7.7109375" style="50" customWidth="1"/>
    <col min="4367" max="4367" width="4.85546875" style="50" customWidth="1"/>
    <col min="4368" max="4368" width="7.28515625" style="50" customWidth="1"/>
    <col min="4369" max="4369" width="8.140625" style="50" customWidth="1"/>
    <col min="4370" max="4370" width="7.7109375" style="50" customWidth="1"/>
    <col min="4371" max="4371" width="8.28515625" style="50" customWidth="1"/>
    <col min="4372" max="4372" width="8" style="50" customWidth="1"/>
    <col min="4373" max="4373" width="0" style="50" hidden="1" customWidth="1"/>
    <col min="4374" max="4608" width="11.42578125" style="50"/>
    <col min="4609" max="4609" width="3.28515625" style="50" customWidth="1"/>
    <col min="4610" max="4610" width="14.7109375" style="50" customWidth="1"/>
    <col min="4611" max="4611" width="8.7109375" style="50" customWidth="1"/>
    <col min="4612" max="4612" width="8" style="50" customWidth="1"/>
    <col min="4613" max="4613" width="11.140625" style="50" customWidth="1"/>
    <col min="4614" max="4614" width="13.7109375" style="50" customWidth="1"/>
    <col min="4615" max="4615" width="4.42578125" style="50" customWidth="1"/>
    <col min="4616" max="4616" width="3.42578125" style="50" bestFit="1" customWidth="1"/>
    <col min="4617" max="4617" width="8" style="50" customWidth="1"/>
    <col min="4618" max="4618" width="7" style="50" customWidth="1"/>
    <col min="4619" max="4619" width="7.5703125" style="50" customWidth="1"/>
    <col min="4620" max="4620" width="5.5703125" style="50" customWidth="1"/>
    <col min="4621" max="4621" width="7.42578125" style="50" bestFit="1" customWidth="1"/>
    <col min="4622" max="4622" width="7.7109375" style="50" customWidth="1"/>
    <col min="4623" max="4623" width="4.85546875" style="50" customWidth="1"/>
    <col min="4624" max="4624" width="7.28515625" style="50" customWidth="1"/>
    <col min="4625" max="4625" width="8.140625" style="50" customWidth="1"/>
    <col min="4626" max="4626" width="7.7109375" style="50" customWidth="1"/>
    <col min="4627" max="4627" width="8.28515625" style="50" customWidth="1"/>
    <col min="4628" max="4628" width="8" style="50" customWidth="1"/>
    <col min="4629" max="4629" width="0" style="50" hidden="1" customWidth="1"/>
    <col min="4630" max="4864" width="11.42578125" style="50"/>
    <col min="4865" max="4865" width="3.28515625" style="50" customWidth="1"/>
    <col min="4866" max="4866" width="14.7109375" style="50" customWidth="1"/>
    <col min="4867" max="4867" width="8.7109375" style="50" customWidth="1"/>
    <col min="4868" max="4868" width="8" style="50" customWidth="1"/>
    <col min="4869" max="4869" width="11.140625" style="50" customWidth="1"/>
    <col min="4870" max="4870" width="13.7109375" style="50" customWidth="1"/>
    <col min="4871" max="4871" width="4.42578125" style="50" customWidth="1"/>
    <col min="4872" max="4872" width="3.42578125" style="50" bestFit="1" customWidth="1"/>
    <col min="4873" max="4873" width="8" style="50" customWidth="1"/>
    <col min="4874" max="4874" width="7" style="50" customWidth="1"/>
    <col min="4875" max="4875" width="7.5703125" style="50" customWidth="1"/>
    <col min="4876" max="4876" width="5.5703125" style="50" customWidth="1"/>
    <col min="4877" max="4877" width="7.42578125" style="50" bestFit="1" customWidth="1"/>
    <col min="4878" max="4878" width="7.7109375" style="50" customWidth="1"/>
    <col min="4879" max="4879" width="4.85546875" style="50" customWidth="1"/>
    <col min="4880" max="4880" width="7.28515625" style="50" customWidth="1"/>
    <col min="4881" max="4881" width="8.140625" style="50" customWidth="1"/>
    <col min="4882" max="4882" width="7.7109375" style="50" customWidth="1"/>
    <col min="4883" max="4883" width="8.28515625" style="50" customWidth="1"/>
    <col min="4884" max="4884" width="8" style="50" customWidth="1"/>
    <col min="4885" max="4885" width="0" style="50" hidden="1" customWidth="1"/>
    <col min="4886" max="5120" width="11.42578125" style="50"/>
    <col min="5121" max="5121" width="3.28515625" style="50" customWidth="1"/>
    <col min="5122" max="5122" width="14.7109375" style="50" customWidth="1"/>
    <col min="5123" max="5123" width="8.7109375" style="50" customWidth="1"/>
    <col min="5124" max="5124" width="8" style="50" customWidth="1"/>
    <col min="5125" max="5125" width="11.140625" style="50" customWidth="1"/>
    <col min="5126" max="5126" width="13.7109375" style="50" customWidth="1"/>
    <col min="5127" max="5127" width="4.42578125" style="50" customWidth="1"/>
    <col min="5128" max="5128" width="3.42578125" style="50" bestFit="1" customWidth="1"/>
    <col min="5129" max="5129" width="8" style="50" customWidth="1"/>
    <col min="5130" max="5130" width="7" style="50" customWidth="1"/>
    <col min="5131" max="5131" width="7.5703125" style="50" customWidth="1"/>
    <col min="5132" max="5132" width="5.5703125" style="50" customWidth="1"/>
    <col min="5133" max="5133" width="7.42578125" style="50" bestFit="1" customWidth="1"/>
    <col min="5134" max="5134" width="7.7109375" style="50" customWidth="1"/>
    <col min="5135" max="5135" width="4.85546875" style="50" customWidth="1"/>
    <col min="5136" max="5136" width="7.28515625" style="50" customWidth="1"/>
    <col min="5137" max="5137" width="8.140625" style="50" customWidth="1"/>
    <col min="5138" max="5138" width="7.7109375" style="50" customWidth="1"/>
    <col min="5139" max="5139" width="8.28515625" style="50" customWidth="1"/>
    <col min="5140" max="5140" width="8" style="50" customWidth="1"/>
    <col min="5141" max="5141" width="0" style="50" hidden="1" customWidth="1"/>
    <col min="5142" max="5376" width="11.42578125" style="50"/>
    <col min="5377" max="5377" width="3.28515625" style="50" customWidth="1"/>
    <col min="5378" max="5378" width="14.7109375" style="50" customWidth="1"/>
    <col min="5379" max="5379" width="8.7109375" style="50" customWidth="1"/>
    <col min="5380" max="5380" width="8" style="50" customWidth="1"/>
    <col min="5381" max="5381" width="11.140625" style="50" customWidth="1"/>
    <col min="5382" max="5382" width="13.7109375" style="50" customWidth="1"/>
    <col min="5383" max="5383" width="4.42578125" style="50" customWidth="1"/>
    <col min="5384" max="5384" width="3.42578125" style="50" bestFit="1" customWidth="1"/>
    <col min="5385" max="5385" width="8" style="50" customWidth="1"/>
    <col min="5386" max="5386" width="7" style="50" customWidth="1"/>
    <col min="5387" max="5387" width="7.5703125" style="50" customWidth="1"/>
    <col min="5388" max="5388" width="5.5703125" style="50" customWidth="1"/>
    <col min="5389" max="5389" width="7.42578125" style="50" bestFit="1" customWidth="1"/>
    <col min="5390" max="5390" width="7.7109375" style="50" customWidth="1"/>
    <col min="5391" max="5391" width="4.85546875" style="50" customWidth="1"/>
    <col min="5392" max="5392" width="7.28515625" style="50" customWidth="1"/>
    <col min="5393" max="5393" width="8.140625" style="50" customWidth="1"/>
    <col min="5394" max="5394" width="7.7109375" style="50" customWidth="1"/>
    <col min="5395" max="5395" width="8.28515625" style="50" customWidth="1"/>
    <col min="5396" max="5396" width="8" style="50" customWidth="1"/>
    <col min="5397" max="5397" width="0" style="50" hidden="1" customWidth="1"/>
    <col min="5398" max="5632" width="11.42578125" style="50"/>
    <col min="5633" max="5633" width="3.28515625" style="50" customWidth="1"/>
    <col min="5634" max="5634" width="14.7109375" style="50" customWidth="1"/>
    <col min="5635" max="5635" width="8.7109375" style="50" customWidth="1"/>
    <col min="5636" max="5636" width="8" style="50" customWidth="1"/>
    <col min="5637" max="5637" width="11.140625" style="50" customWidth="1"/>
    <col min="5638" max="5638" width="13.7109375" style="50" customWidth="1"/>
    <col min="5639" max="5639" width="4.42578125" style="50" customWidth="1"/>
    <col min="5640" max="5640" width="3.42578125" style="50" bestFit="1" customWidth="1"/>
    <col min="5641" max="5641" width="8" style="50" customWidth="1"/>
    <col min="5642" max="5642" width="7" style="50" customWidth="1"/>
    <col min="5643" max="5643" width="7.5703125" style="50" customWidth="1"/>
    <col min="5644" max="5644" width="5.5703125" style="50" customWidth="1"/>
    <col min="5645" max="5645" width="7.42578125" style="50" bestFit="1" customWidth="1"/>
    <col min="5646" max="5646" width="7.7109375" style="50" customWidth="1"/>
    <col min="5647" max="5647" width="4.85546875" style="50" customWidth="1"/>
    <col min="5648" max="5648" width="7.28515625" style="50" customWidth="1"/>
    <col min="5649" max="5649" width="8.140625" style="50" customWidth="1"/>
    <col min="5650" max="5650" width="7.7109375" style="50" customWidth="1"/>
    <col min="5651" max="5651" width="8.28515625" style="50" customWidth="1"/>
    <col min="5652" max="5652" width="8" style="50" customWidth="1"/>
    <col min="5653" max="5653" width="0" style="50" hidden="1" customWidth="1"/>
    <col min="5654" max="5888" width="11.42578125" style="50"/>
    <col min="5889" max="5889" width="3.28515625" style="50" customWidth="1"/>
    <col min="5890" max="5890" width="14.7109375" style="50" customWidth="1"/>
    <col min="5891" max="5891" width="8.7109375" style="50" customWidth="1"/>
    <col min="5892" max="5892" width="8" style="50" customWidth="1"/>
    <col min="5893" max="5893" width="11.140625" style="50" customWidth="1"/>
    <col min="5894" max="5894" width="13.7109375" style="50" customWidth="1"/>
    <col min="5895" max="5895" width="4.42578125" style="50" customWidth="1"/>
    <col min="5896" max="5896" width="3.42578125" style="50" bestFit="1" customWidth="1"/>
    <col min="5897" max="5897" width="8" style="50" customWidth="1"/>
    <col min="5898" max="5898" width="7" style="50" customWidth="1"/>
    <col min="5899" max="5899" width="7.5703125" style="50" customWidth="1"/>
    <col min="5900" max="5900" width="5.5703125" style="50" customWidth="1"/>
    <col min="5901" max="5901" width="7.42578125" style="50" bestFit="1" customWidth="1"/>
    <col min="5902" max="5902" width="7.7109375" style="50" customWidth="1"/>
    <col min="5903" max="5903" width="4.85546875" style="50" customWidth="1"/>
    <col min="5904" max="5904" width="7.28515625" style="50" customWidth="1"/>
    <col min="5905" max="5905" width="8.140625" style="50" customWidth="1"/>
    <col min="5906" max="5906" width="7.7109375" style="50" customWidth="1"/>
    <col min="5907" max="5907" width="8.28515625" style="50" customWidth="1"/>
    <col min="5908" max="5908" width="8" style="50" customWidth="1"/>
    <col min="5909" max="5909" width="0" style="50" hidden="1" customWidth="1"/>
    <col min="5910" max="6144" width="11.42578125" style="50"/>
    <col min="6145" max="6145" width="3.28515625" style="50" customWidth="1"/>
    <col min="6146" max="6146" width="14.7109375" style="50" customWidth="1"/>
    <col min="6147" max="6147" width="8.7109375" style="50" customWidth="1"/>
    <col min="6148" max="6148" width="8" style="50" customWidth="1"/>
    <col min="6149" max="6149" width="11.140625" style="50" customWidth="1"/>
    <col min="6150" max="6150" width="13.7109375" style="50" customWidth="1"/>
    <col min="6151" max="6151" width="4.42578125" style="50" customWidth="1"/>
    <col min="6152" max="6152" width="3.42578125" style="50" bestFit="1" customWidth="1"/>
    <col min="6153" max="6153" width="8" style="50" customWidth="1"/>
    <col min="6154" max="6154" width="7" style="50" customWidth="1"/>
    <col min="6155" max="6155" width="7.5703125" style="50" customWidth="1"/>
    <col min="6156" max="6156" width="5.5703125" style="50" customWidth="1"/>
    <col min="6157" max="6157" width="7.42578125" style="50" bestFit="1" customWidth="1"/>
    <col min="6158" max="6158" width="7.7109375" style="50" customWidth="1"/>
    <col min="6159" max="6159" width="4.85546875" style="50" customWidth="1"/>
    <col min="6160" max="6160" width="7.28515625" style="50" customWidth="1"/>
    <col min="6161" max="6161" width="8.140625" style="50" customWidth="1"/>
    <col min="6162" max="6162" width="7.7109375" style="50" customWidth="1"/>
    <col min="6163" max="6163" width="8.28515625" style="50" customWidth="1"/>
    <col min="6164" max="6164" width="8" style="50" customWidth="1"/>
    <col min="6165" max="6165" width="0" style="50" hidden="1" customWidth="1"/>
    <col min="6166" max="6400" width="11.42578125" style="50"/>
    <col min="6401" max="6401" width="3.28515625" style="50" customWidth="1"/>
    <col min="6402" max="6402" width="14.7109375" style="50" customWidth="1"/>
    <col min="6403" max="6403" width="8.7109375" style="50" customWidth="1"/>
    <col min="6404" max="6404" width="8" style="50" customWidth="1"/>
    <col min="6405" max="6405" width="11.140625" style="50" customWidth="1"/>
    <col min="6406" max="6406" width="13.7109375" style="50" customWidth="1"/>
    <col min="6407" max="6407" width="4.42578125" style="50" customWidth="1"/>
    <col min="6408" max="6408" width="3.42578125" style="50" bestFit="1" customWidth="1"/>
    <col min="6409" max="6409" width="8" style="50" customWidth="1"/>
    <col min="6410" max="6410" width="7" style="50" customWidth="1"/>
    <col min="6411" max="6411" width="7.5703125" style="50" customWidth="1"/>
    <col min="6412" max="6412" width="5.5703125" style="50" customWidth="1"/>
    <col min="6413" max="6413" width="7.42578125" style="50" bestFit="1" customWidth="1"/>
    <col min="6414" max="6414" width="7.7109375" style="50" customWidth="1"/>
    <col min="6415" max="6415" width="4.85546875" style="50" customWidth="1"/>
    <col min="6416" max="6416" width="7.28515625" style="50" customWidth="1"/>
    <col min="6417" max="6417" width="8.140625" style="50" customWidth="1"/>
    <col min="6418" max="6418" width="7.7109375" style="50" customWidth="1"/>
    <col min="6419" max="6419" width="8.28515625" style="50" customWidth="1"/>
    <col min="6420" max="6420" width="8" style="50" customWidth="1"/>
    <col min="6421" max="6421" width="0" style="50" hidden="1" customWidth="1"/>
    <col min="6422" max="6656" width="11.42578125" style="50"/>
    <col min="6657" max="6657" width="3.28515625" style="50" customWidth="1"/>
    <col min="6658" max="6658" width="14.7109375" style="50" customWidth="1"/>
    <col min="6659" max="6659" width="8.7109375" style="50" customWidth="1"/>
    <col min="6660" max="6660" width="8" style="50" customWidth="1"/>
    <col min="6661" max="6661" width="11.140625" style="50" customWidth="1"/>
    <col min="6662" max="6662" width="13.7109375" style="50" customWidth="1"/>
    <col min="6663" max="6663" width="4.42578125" style="50" customWidth="1"/>
    <col min="6664" max="6664" width="3.42578125" style="50" bestFit="1" customWidth="1"/>
    <col min="6665" max="6665" width="8" style="50" customWidth="1"/>
    <col min="6666" max="6666" width="7" style="50" customWidth="1"/>
    <col min="6667" max="6667" width="7.5703125" style="50" customWidth="1"/>
    <col min="6668" max="6668" width="5.5703125" style="50" customWidth="1"/>
    <col min="6669" max="6669" width="7.42578125" style="50" bestFit="1" customWidth="1"/>
    <col min="6670" max="6670" width="7.7109375" style="50" customWidth="1"/>
    <col min="6671" max="6671" width="4.85546875" style="50" customWidth="1"/>
    <col min="6672" max="6672" width="7.28515625" style="50" customWidth="1"/>
    <col min="6673" max="6673" width="8.140625" style="50" customWidth="1"/>
    <col min="6674" max="6674" width="7.7109375" style="50" customWidth="1"/>
    <col min="6675" max="6675" width="8.28515625" style="50" customWidth="1"/>
    <col min="6676" max="6676" width="8" style="50" customWidth="1"/>
    <col min="6677" max="6677" width="0" style="50" hidden="1" customWidth="1"/>
    <col min="6678" max="6912" width="11.42578125" style="50"/>
    <col min="6913" max="6913" width="3.28515625" style="50" customWidth="1"/>
    <col min="6914" max="6914" width="14.7109375" style="50" customWidth="1"/>
    <col min="6915" max="6915" width="8.7109375" style="50" customWidth="1"/>
    <col min="6916" max="6916" width="8" style="50" customWidth="1"/>
    <col min="6917" max="6917" width="11.140625" style="50" customWidth="1"/>
    <col min="6918" max="6918" width="13.7109375" style="50" customWidth="1"/>
    <col min="6919" max="6919" width="4.42578125" style="50" customWidth="1"/>
    <col min="6920" max="6920" width="3.42578125" style="50" bestFit="1" customWidth="1"/>
    <col min="6921" max="6921" width="8" style="50" customWidth="1"/>
    <col min="6922" max="6922" width="7" style="50" customWidth="1"/>
    <col min="6923" max="6923" width="7.5703125" style="50" customWidth="1"/>
    <col min="6924" max="6924" width="5.5703125" style="50" customWidth="1"/>
    <col min="6925" max="6925" width="7.42578125" style="50" bestFit="1" customWidth="1"/>
    <col min="6926" max="6926" width="7.7109375" style="50" customWidth="1"/>
    <col min="6927" max="6927" width="4.85546875" style="50" customWidth="1"/>
    <col min="6928" max="6928" width="7.28515625" style="50" customWidth="1"/>
    <col min="6929" max="6929" width="8.140625" style="50" customWidth="1"/>
    <col min="6930" max="6930" width="7.7109375" style="50" customWidth="1"/>
    <col min="6931" max="6931" width="8.28515625" style="50" customWidth="1"/>
    <col min="6932" max="6932" width="8" style="50" customWidth="1"/>
    <col min="6933" max="6933" width="0" style="50" hidden="1" customWidth="1"/>
    <col min="6934" max="7168" width="11.42578125" style="50"/>
    <col min="7169" max="7169" width="3.28515625" style="50" customWidth="1"/>
    <col min="7170" max="7170" width="14.7109375" style="50" customWidth="1"/>
    <col min="7171" max="7171" width="8.7109375" style="50" customWidth="1"/>
    <col min="7172" max="7172" width="8" style="50" customWidth="1"/>
    <col min="7173" max="7173" width="11.140625" style="50" customWidth="1"/>
    <col min="7174" max="7174" width="13.7109375" style="50" customWidth="1"/>
    <col min="7175" max="7175" width="4.42578125" style="50" customWidth="1"/>
    <col min="7176" max="7176" width="3.42578125" style="50" bestFit="1" customWidth="1"/>
    <col min="7177" max="7177" width="8" style="50" customWidth="1"/>
    <col min="7178" max="7178" width="7" style="50" customWidth="1"/>
    <col min="7179" max="7179" width="7.5703125" style="50" customWidth="1"/>
    <col min="7180" max="7180" width="5.5703125" style="50" customWidth="1"/>
    <col min="7181" max="7181" width="7.42578125" style="50" bestFit="1" customWidth="1"/>
    <col min="7182" max="7182" width="7.7109375" style="50" customWidth="1"/>
    <col min="7183" max="7183" width="4.85546875" style="50" customWidth="1"/>
    <col min="7184" max="7184" width="7.28515625" style="50" customWidth="1"/>
    <col min="7185" max="7185" width="8.140625" style="50" customWidth="1"/>
    <col min="7186" max="7186" width="7.7109375" style="50" customWidth="1"/>
    <col min="7187" max="7187" width="8.28515625" style="50" customWidth="1"/>
    <col min="7188" max="7188" width="8" style="50" customWidth="1"/>
    <col min="7189" max="7189" width="0" style="50" hidden="1" customWidth="1"/>
    <col min="7190" max="7424" width="11.42578125" style="50"/>
    <col min="7425" max="7425" width="3.28515625" style="50" customWidth="1"/>
    <col min="7426" max="7426" width="14.7109375" style="50" customWidth="1"/>
    <col min="7427" max="7427" width="8.7109375" style="50" customWidth="1"/>
    <col min="7428" max="7428" width="8" style="50" customWidth="1"/>
    <col min="7429" max="7429" width="11.140625" style="50" customWidth="1"/>
    <col min="7430" max="7430" width="13.7109375" style="50" customWidth="1"/>
    <col min="7431" max="7431" width="4.42578125" style="50" customWidth="1"/>
    <col min="7432" max="7432" width="3.42578125" style="50" bestFit="1" customWidth="1"/>
    <col min="7433" max="7433" width="8" style="50" customWidth="1"/>
    <col min="7434" max="7434" width="7" style="50" customWidth="1"/>
    <col min="7435" max="7435" width="7.5703125" style="50" customWidth="1"/>
    <col min="7436" max="7436" width="5.5703125" style="50" customWidth="1"/>
    <col min="7437" max="7437" width="7.42578125" style="50" bestFit="1" customWidth="1"/>
    <col min="7438" max="7438" width="7.7109375" style="50" customWidth="1"/>
    <col min="7439" max="7439" width="4.85546875" style="50" customWidth="1"/>
    <col min="7440" max="7440" width="7.28515625" style="50" customWidth="1"/>
    <col min="7441" max="7441" width="8.140625" style="50" customWidth="1"/>
    <col min="7442" max="7442" width="7.7109375" style="50" customWidth="1"/>
    <col min="7443" max="7443" width="8.28515625" style="50" customWidth="1"/>
    <col min="7444" max="7444" width="8" style="50" customWidth="1"/>
    <col min="7445" max="7445" width="0" style="50" hidden="1" customWidth="1"/>
    <col min="7446" max="7680" width="11.42578125" style="50"/>
    <col min="7681" max="7681" width="3.28515625" style="50" customWidth="1"/>
    <col min="7682" max="7682" width="14.7109375" style="50" customWidth="1"/>
    <col min="7683" max="7683" width="8.7109375" style="50" customWidth="1"/>
    <col min="7684" max="7684" width="8" style="50" customWidth="1"/>
    <col min="7685" max="7685" width="11.140625" style="50" customWidth="1"/>
    <col min="7686" max="7686" width="13.7109375" style="50" customWidth="1"/>
    <col min="7687" max="7687" width="4.42578125" style="50" customWidth="1"/>
    <col min="7688" max="7688" width="3.42578125" style="50" bestFit="1" customWidth="1"/>
    <col min="7689" max="7689" width="8" style="50" customWidth="1"/>
    <col min="7690" max="7690" width="7" style="50" customWidth="1"/>
    <col min="7691" max="7691" width="7.5703125" style="50" customWidth="1"/>
    <col min="7692" max="7692" width="5.5703125" style="50" customWidth="1"/>
    <col min="7693" max="7693" width="7.42578125" style="50" bestFit="1" customWidth="1"/>
    <col min="7694" max="7694" width="7.7109375" style="50" customWidth="1"/>
    <col min="7695" max="7695" width="4.85546875" style="50" customWidth="1"/>
    <col min="7696" max="7696" width="7.28515625" style="50" customWidth="1"/>
    <col min="7697" max="7697" width="8.140625" style="50" customWidth="1"/>
    <col min="7698" max="7698" width="7.7109375" style="50" customWidth="1"/>
    <col min="7699" max="7699" width="8.28515625" style="50" customWidth="1"/>
    <col min="7700" max="7700" width="8" style="50" customWidth="1"/>
    <col min="7701" max="7701" width="0" style="50" hidden="1" customWidth="1"/>
    <col min="7702" max="7936" width="11.42578125" style="50"/>
    <col min="7937" max="7937" width="3.28515625" style="50" customWidth="1"/>
    <col min="7938" max="7938" width="14.7109375" style="50" customWidth="1"/>
    <col min="7939" max="7939" width="8.7109375" style="50" customWidth="1"/>
    <col min="7940" max="7940" width="8" style="50" customWidth="1"/>
    <col min="7941" max="7941" width="11.140625" style="50" customWidth="1"/>
    <col min="7942" max="7942" width="13.7109375" style="50" customWidth="1"/>
    <col min="7943" max="7943" width="4.42578125" style="50" customWidth="1"/>
    <col min="7944" max="7944" width="3.42578125" style="50" bestFit="1" customWidth="1"/>
    <col min="7945" max="7945" width="8" style="50" customWidth="1"/>
    <col min="7946" max="7946" width="7" style="50" customWidth="1"/>
    <col min="7947" max="7947" width="7.5703125" style="50" customWidth="1"/>
    <col min="7948" max="7948" width="5.5703125" style="50" customWidth="1"/>
    <col min="7949" max="7949" width="7.42578125" style="50" bestFit="1" customWidth="1"/>
    <col min="7950" max="7950" width="7.7109375" style="50" customWidth="1"/>
    <col min="7951" max="7951" width="4.85546875" style="50" customWidth="1"/>
    <col min="7952" max="7952" width="7.28515625" style="50" customWidth="1"/>
    <col min="7953" max="7953" width="8.140625" style="50" customWidth="1"/>
    <col min="7954" max="7954" width="7.7109375" style="50" customWidth="1"/>
    <col min="7955" max="7955" width="8.28515625" style="50" customWidth="1"/>
    <col min="7956" max="7956" width="8" style="50" customWidth="1"/>
    <col min="7957" max="7957" width="0" style="50" hidden="1" customWidth="1"/>
    <col min="7958" max="8192" width="11.42578125" style="50"/>
    <col min="8193" max="8193" width="3.28515625" style="50" customWidth="1"/>
    <col min="8194" max="8194" width="14.7109375" style="50" customWidth="1"/>
    <col min="8195" max="8195" width="8.7109375" style="50" customWidth="1"/>
    <col min="8196" max="8196" width="8" style="50" customWidth="1"/>
    <col min="8197" max="8197" width="11.140625" style="50" customWidth="1"/>
    <col min="8198" max="8198" width="13.7109375" style="50" customWidth="1"/>
    <col min="8199" max="8199" width="4.42578125" style="50" customWidth="1"/>
    <col min="8200" max="8200" width="3.42578125" style="50" bestFit="1" customWidth="1"/>
    <col min="8201" max="8201" width="8" style="50" customWidth="1"/>
    <col min="8202" max="8202" width="7" style="50" customWidth="1"/>
    <col min="8203" max="8203" width="7.5703125" style="50" customWidth="1"/>
    <col min="8204" max="8204" width="5.5703125" style="50" customWidth="1"/>
    <col min="8205" max="8205" width="7.42578125" style="50" bestFit="1" customWidth="1"/>
    <col min="8206" max="8206" width="7.7109375" style="50" customWidth="1"/>
    <col min="8207" max="8207" width="4.85546875" style="50" customWidth="1"/>
    <col min="8208" max="8208" width="7.28515625" style="50" customWidth="1"/>
    <col min="8209" max="8209" width="8.140625" style="50" customWidth="1"/>
    <col min="8210" max="8210" width="7.7109375" style="50" customWidth="1"/>
    <col min="8211" max="8211" width="8.28515625" style="50" customWidth="1"/>
    <col min="8212" max="8212" width="8" style="50" customWidth="1"/>
    <col min="8213" max="8213" width="0" style="50" hidden="1" customWidth="1"/>
    <col min="8214" max="8448" width="11.42578125" style="50"/>
    <col min="8449" max="8449" width="3.28515625" style="50" customWidth="1"/>
    <col min="8450" max="8450" width="14.7109375" style="50" customWidth="1"/>
    <col min="8451" max="8451" width="8.7109375" style="50" customWidth="1"/>
    <col min="8452" max="8452" width="8" style="50" customWidth="1"/>
    <col min="8453" max="8453" width="11.140625" style="50" customWidth="1"/>
    <col min="8454" max="8454" width="13.7109375" style="50" customWidth="1"/>
    <col min="8455" max="8455" width="4.42578125" style="50" customWidth="1"/>
    <col min="8456" max="8456" width="3.42578125" style="50" bestFit="1" customWidth="1"/>
    <col min="8457" max="8457" width="8" style="50" customWidth="1"/>
    <col min="8458" max="8458" width="7" style="50" customWidth="1"/>
    <col min="8459" max="8459" width="7.5703125" style="50" customWidth="1"/>
    <col min="8460" max="8460" width="5.5703125" style="50" customWidth="1"/>
    <col min="8461" max="8461" width="7.42578125" style="50" bestFit="1" customWidth="1"/>
    <col min="8462" max="8462" width="7.7109375" style="50" customWidth="1"/>
    <col min="8463" max="8463" width="4.85546875" style="50" customWidth="1"/>
    <col min="8464" max="8464" width="7.28515625" style="50" customWidth="1"/>
    <col min="8465" max="8465" width="8.140625" style="50" customWidth="1"/>
    <col min="8466" max="8466" width="7.7109375" style="50" customWidth="1"/>
    <col min="8467" max="8467" width="8.28515625" style="50" customWidth="1"/>
    <col min="8468" max="8468" width="8" style="50" customWidth="1"/>
    <col min="8469" max="8469" width="0" style="50" hidden="1" customWidth="1"/>
    <col min="8470" max="8704" width="11.42578125" style="50"/>
    <col min="8705" max="8705" width="3.28515625" style="50" customWidth="1"/>
    <col min="8706" max="8706" width="14.7109375" style="50" customWidth="1"/>
    <col min="8707" max="8707" width="8.7109375" style="50" customWidth="1"/>
    <col min="8708" max="8708" width="8" style="50" customWidth="1"/>
    <col min="8709" max="8709" width="11.140625" style="50" customWidth="1"/>
    <col min="8710" max="8710" width="13.7109375" style="50" customWidth="1"/>
    <col min="8711" max="8711" width="4.42578125" style="50" customWidth="1"/>
    <col min="8712" max="8712" width="3.42578125" style="50" bestFit="1" customWidth="1"/>
    <col min="8713" max="8713" width="8" style="50" customWidth="1"/>
    <col min="8714" max="8714" width="7" style="50" customWidth="1"/>
    <col min="8715" max="8715" width="7.5703125" style="50" customWidth="1"/>
    <col min="8716" max="8716" width="5.5703125" style="50" customWidth="1"/>
    <col min="8717" max="8717" width="7.42578125" style="50" bestFit="1" customWidth="1"/>
    <col min="8718" max="8718" width="7.7109375" style="50" customWidth="1"/>
    <col min="8719" max="8719" width="4.85546875" style="50" customWidth="1"/>
    <col min="8720" max="8720" width="7.28515625" style="50" customWidth="1"/>
    <col min="8721" max="8721" width="8.140625" style="50" customWidth="1"/>
    <col min="8722" max="8722" width="7.7109375" style="50" customWidth="1"/>
    <col min="8723" max="8723" width="8.28515625" style="50" customWidth="1"/>
    <col min="8724" max="8724" width="8" style="50" customWidth="1"/>
    <col min="8725" max="8725" width="0" style="50" hidden="1" customWidth="1"/>
    <col min="8726" max="8960" width="11.42578125" style="50"/>
    <col min="8961" max="8961" width="3.28515625" style="50" customWidth="1"/>
    <col min="8962" max="8962" width="14.7109375" style="50" customWidth="1"/>
    <col min="8963" max="8963" width="8.7109375" style="50" customWidth="1"/>
    <col min="8964" max="8964" width="8" style="50" customWidth="1"/>
    <col min="8965" max="8965" width="11.140625" style="50" customWidth="1"/>
    <col min="8966" max="8966" width="13.7109375" style="50" customWidth="1"/>
    <col min="8967" max="8967" width="4.42578125" style="50" customWidth="1"/>
    <col min="8968" max="8968" width="3.42578125" style="50" bestFit="1" customWidth="1"/>
    <col min="8969" max="8969" width="8" style="50" customWidth="1"/>
    <col min="8970" max="8970" width="7" style="50" customWidth="1"/>
    <col min="8971" max="8971" width="7.5703125" style="50" customWidth="1"/>
    <col min="8972" max="8972" width="5.5703125" style="50" customWidth="1"/>
    <col min="8973" max="8973" width="7.42578125" style="50" bestFit="1" customWidth="1"/>
    <col min="8974" max="8974" width="7.7109375" style="50" customWidth="1"/>
    <col min="8975" max="8975" width="4.85546875" style="50" customWidth="1"/>
    <col min="8976" max="8976" width="7.28515625" style="50" customWidth="1"/>
    <col min="8977" max="8977" width="8.140625" style="50" customWidth="1"/>
    <col min="8978" max="8978" width="7.7109375" style="50" customWidth="1"/>
    <col min="8979" max="8979" width="8.28515625" style="50" customWidth="1"/>
    <col min="8980" max="8980" width="8" style="50" customWidth="1"/>
    <col min="8981" max="8981" width="0" style="50" hidden="1" customWidth="1"/>
    <col min="8982" max="9216" width="11.42578125" style="50"/>
    <col min="9217" max="9217" width="3.28515625" style="50" customWidth="1"/>
    <col min="9218" max="9218" width="14.7109375" style="50" customWidth="1"/>
    <col min="9219" max="9219" width="8.7109375" style="50" customWidth="1"/>
    <col min="9220" max="9220" width="8" style="50" customWidth="1"/>
    <col min="9221" max="9221" width="11.140625" style="50" customWidth="1"/>
    <col min="9222" max="9222" width="13.7109375" style="50" customWidth="1"/>
    <col min="9223" max="9223" width="4.42578125" style="50" customWidth="1"/>
    <col min="9224" max="9224" width="3.42578125" style="50" bestFit="1" customWidth="1"/>
    <col min="9225" max="9225" width="8" style="50" customWidth="1"/>
    <col min="9226" max="9226" width="7" style="50" customWidth="1"/>
    <col min="9227" max="9227" width="7.5703125" style="50" customWidth="1"/>
    <col min="9228" max="9228" width="5.5703125" style="50" customWidth="1"/>
    <col min="9229" max="9229" width="7.42578125" style="50" bestFit="1" customWidth="1"/>
    <col min="9230" max="9230" width="7.7109375" style="50" customWidth="1"/>
    <col min="9231" max="9231" width="4.85546875" style="50" customWidth="1"/>
    <col min="9232" max="9232" width="7.28515625" style="50" customWidth="1"/>
    <col min="9233" max="9233" width="8.140625" style="50" customWidth="1"/>
    <col min="9234" max="9234" width="7.7109375" style="50" customWidth="1"/>
    <col min="9235" max="9235" width="8.28515625" style="50" customWidth="1"/>
    <col min="9236" max="9236" width="8" style="50" customWidth="1"/>
    <col min="9237" max="9237" width="0" style="50" hidden="1" customWidth="1"/>
    <col min="9238" max="9472" width="11.42578125" style="50"/>
    <col min="9473" max="9473" width="3.28515625" style="50" customWidth="1"/>
    <col min="9474" max="9474" width="14.7109375" style="50" customWidth="1"/>
    <col min="9475" max="9475" width="8.7109375" style="50" customWidth="1"/>
    <col min="9476" max="9476" width="8" style="50" customWidth="1"/>
    <col min="9477" max="9477" width="11.140625" style="50" customWidth="1"/>
    <col min="9478" max="9478" width="13.7109375" style="50" customWidth="1"/>
    <col min="9479" max="9479" width="4.42578125" style="50" customWidth="1"/>
    <col min="9480" max="9480" width="3.42578125" style="50" bestFit="1" customWidth="1"/>
    <col min="9481" max="9481" width="8" style="50" customWidth="1"/>
    <col min="9482" max="9482" width="7" style="50" customWidth="1"/>
    <col min="9483" max="9483" width="7.5703125" style="50" customWidth="1"/>
    <col min="9484" max="9484" width="5.5703125" style="50" customWidth="1"/>
    <col min="9485" max="9485" width="7.42578125" style="50" bestFit="1" customWidth="1"/>
    <col min="9486" max="9486" width="7.7109375" style="50" customWidth="1"/>
    <col min="9487" max="9487" width="4.85546875" style="50" customWidth="1"/>
    <col min="9488" max="9488" width="7.28515625" style="50" customWidth="1"/>
    <col min="9489" max="9489" width="8.140625" style="50" customWidth="1"/>
    <col min="9490" max="9490" width="7.7109375" style="50" customWidth="1"/>
    <col min="9491" max="9491" width="8.28515625" style="50" customWidth="1"/>
    <col min="9492" max="9492" width="8" style="50" customWidth="1"/>
    <col min="9493" max="9493" width="0" style="50" hidden="1" customWidth="1"/>
    <col min="9494" max="9728" width="11.42578125" style="50"/>
    <col min="9729" max="9729" width="3.28515625" style="50" customWidth="1"/>
    <col min="9730" max="9730" width="14.7109375" style="50" customWidth="1"/>
    <col min="9731" max="9731" width="8.7109375" style="50" customWidth="1"/>
    <col min="9732" max="9732" width="8" style="50" customWidth="1"/>
    <col min="9733" max="9733" width="11.140625" style="50" customWidth="1"/>
    <col min="9734" max="9734" width="13.7109375" style="50" customWidth="1"/>
    <col min="9735" max="9735" width="4.42578125" style="50" customWidth="1"/>
    <col min="9736" max="9736" width="3.42578125" style="50" bestFit="1" customWidth="1"/>
    <col min="9737" max="9737" width="8" style="50" customWidth="1"/>
    <col min="9738" max="9738" width="7" style="50" customWidth="1"/>
    <col min="9739" max="9739" width="7.5703125" style="50" customWidth="1"/>
    <col min="9740" max="9740" width="5.5703125" style="50" customWidth="1"/>
    <col min="9741" max="9741" width="7.42578125" style="50" bestFit="1" customWidth="1"/>
    <col min="9742" max="9742" width="7.7109375" style="50" customWidth="1"/>
    <col min="9743" max="9743" width="4.85546875" style="50" customWidth="1"/>
    <col min="9744" max="9744" width="7.28515625" style="50" customWidth="1"/>
    <col min="9745" max="9745" width="8.140625" style="50" customWidth="1"/>
    <col min="9746" max="9746" width="7.7109375" style="50" customWidth="1"/>
    <col min="9747" max="9747" width="8.28515625" style="50" customWidth="1"/>
    <col min="9748" max="9748" width="8" style="50" customWidth="1"/>
    <col min="9749" max="9749" width="0" style="50" hidden="1" customWidth="1"/>
    <col min="9750" max="9984" width="11.42578125" style="50"/>
    <col min="9985" max="9985" width="3.28515625" style="50" customWidth="1"/>
    <col min="9986" max="9986" width="14.7109375" style="50" customWidth="1"/>
    <col min="9987" max="9987" width="8.7109375" style="50" customWidth="1"/>
    <col min="9988" max="9988" width="8" style="50" customWidth="1"/>
    <col min="9989" max="9989" width="11.140625" style="50" customWidth="1"/>
    <col min="9990" max="9990" width="13.7109375" style="50" customWidth="1"/>
    <col min="9991" max="9991" width="4.42578125" style="50" customWidth="1"/>
    <col min="9992" max="9992" width="3.42578125" style="50" bestFit="1" customWidth="1"/>
    <col min="9993" max="9993" width="8" style="50" customWidth="1"/>
    <col min="9994" max="9994" width="7" style="50" customWidth="1"/>
    <col min="9995" max="9995" width="7.5703125" style="50" customWidth="1"/>
    <col min="9996" max="9996" width="5.5703125" style="50" customWidth="1"/>
    <col min="9997" max="9997" width="7.42578125" style="50" bestFit="1" customWidth="1"/>
    <col min="9998" max="9998" width="7.7109375" style="50" customWidth="1"/>
    <col min="9999" max="9999" width="4.85546875" style="50" customWidth="1"/>
    <col min="10000" max="10000" width="7.28515625" style="50" customWidth="1"/>
    <col min="10001" max="10001" width="8.140625" style="50" customWidth="1"/>
    <col min="10002" max="10002" width="7.7109375" style="50" customWidth="1"/>
    <col min="10003" max="10003" width="8.28515625" style="50" customWidth="1"/>
    <col min="10004" max="10004" width="8" style="50" customWidth="1"/>
    <col min="10005" max="10005" width="0" style="50" hidden="1" customWidth="1"/>
    <col min="10006" max="10240" width="11.42578125" style="50"/>
    <col min="10241" max="10241" width="3.28515625" style="50" customWidth="1"/>
    <col min="10242" max="10242" width="14.7109375" style="50" customWidth="1"/>
    <col min="10243" max="10243" width="8.7109375" style="50" customWidth="1"/>
    <col min="10244" max="10244" width="8" style="50" customWidth="1"/>
    <col min="10245" max="10245" width="11.140625" style="50" customWidth="1"/>
    <col min="10246" max="10246" width="13.7109375" style="50" customWidth="1"/>
    <col min="10247" max="10247" width="4.42578125" style="50" customWidth="1"/>
    <col min="10248" max="10248" width="3.42578125" style="50" bestFit="1" customWidth="1"/>
    <col min="10249" max="10249" width="8" style="50" customWidth="1"/>
    <col min="10250" max="10250" width="7" style="50" customWidth="1"/>
    <col min="10251" max="10251" width="7.5703125" style="50" customWidth="1"/>
    <col min="10252" max="10252" width="5.5703125" style="50" customWidth="1"/>
    <col min="10253" max="10253" width="7.42578125" style="50" bestFit="1" customWidth="1"/>
    <col min="10254" max="10254" width="7.7109375" style="50" customWidth="1"/>
    <col min="10255" max="10255" width="4.85546875" style="50" customWidth="1"/>
    <col min="10256" max="10256" width="7.28515625" style="50" customWidth="1"/>
    <col min="10257" max="10257" width="8.140625" style="50" customWidth="1"/>
    <col min="10258" max="10258" width="7.7109375" style="50" customWidth="1"/>
    <col min="10259" max="10259" width="8.28515625" style="50" customWidth="1"/>
    <col min="10260" max="10260" width="8" style="50" customWidth="1"/>
    <col min="10261" max="10261" width="0" style="50" hidden="1" customWidth="1"/>
    <col min="10262" max="10496" width="11.42578125" style="50"/>
    <col min="10497" max="10497" width="3.28515625" style="50" customWidth="1"/>
    <col min="10498" max="10498" width="14.7109375" style="50" customWidth="1"/>
    <col min="10499" max="10499" width="8.7109375" style="50" customWidth="1"/>
    <col min="10500" max="10500" width="8" style="50" customWidth="1"/>
    <col min="10501" max="10501" width="11.140625" style="50" customWidth="1"/>
    <col min="10502" max="10502" width="13.7109375" style="50" customWidth="1"/>
    <col min="10503" max="10503" width="4.42578125" style="50" customWidth="1"/>
    <col min="10504" max="10504" width="3.42578125" style="50" bestFit="1" customWidth="1"/>
    <col min="10505" max="10505" width="8" style="50" customWidth="1"/>
    <col min="10506" max="10506" width="7" style="50" customWidth="1"/>
    <col min="10507" max="10507" width="7.5703125" style="50" customWidth="1"/>
    <col min="10508" max="10508" width="5.5703125" style="50" customWidth="1"/>
    <col min="10509" max="10509" width="7.42578125" style="50" bestFit="1" customWidth="1"/>
    <col min="10510" max="10510" width="7.7109375" style="50" customWidth="1"/>
    <col min="10511" max="10511" width="4.85546875" style="50" customWidth="1"/>
    <col min="10512" max="10512" width="7.28515625" style="50" customWidth="1"/>
    <col min="10513" max="10513" width="8.140625" style="50" customWidth="1"/>
    <col min="10514" max="10514" width="7.7109375" style="50" customWidth="1"/>
    <col min="10515" max="10515" width="8.28515625" style="50" customWidth="1"/>
    <col min="10516" max="10516" width="8" style="50" customWidth="1"/>
    <col min="10517" max="10517" width="0" style="50" hidden="1" customWidth="1"/>
    <col min="10518" max="10752" width="11.42578125" style="50"/>
    <col min="10753" max="10753" width="3.28515625" style="50" customWidth="1"/>
    <col min="10754" max="10754" width="14.7109375" style="50" customWidth="1"/>
    <col min="10755" max="10755" width="8.7109375" style="50" customWidth="1"/>
    <col min="10756" max="10756" width="8" style="50" customWidth="1"/>
    <col min="10757" max="10757" width="11.140625" style="50" customWidth="1"/>
    <col min="10758" max="10758" width="13.7109375" style="50" customWidth="1"/>
    <col min="10759" max="10759" width="4.42578125" style="50" customWidth="1"/>
    <col min="10760" max="10760" width="3.42578125" style="50" bestFit="1" customWidth="1"/>
    <col min="10761" max="10761" width="8" style="50" customWidth="1"/>
    <col min="10762" max="10762" width="7" style="50" customWidth="1"/>
    <col min="10763" max="10763" width="7.5703125" style="50" customWidth="1"/>
    <col min="10764" max="10764" width="5.5703125" style="50" customWidth="1"/>
    <col min="10765" max="10765" width="7.42578125" style="50" bestFit="1" customWidth="1"/>
    <col min="10766" max="10766" width="7.7109375" style="50" customWidth="1"/>
    <col min="10767" max="10767" width="4.85546875" style="50" customWidth="1"/>
    <col min="10768" max="10768" width="7.28515625" style="50" customWidth="1"/>
    <col min="10769" max="10769" width="8.140625" style="50" customWidth="1"/>
    <col min="10770" max="10770" width="7.7109375" style="50" customWidth="1"/>
    <col min="10771" max="10771" width="8.28515625" style="50" customWidth="1"/>
    <col min="10772" max="10772" width="8" style="50" customWidth="1"/>
    <col min="10773" max="10773" width="0" style="50" hidden="1" customWidth="1"/>
    <col min="10774" max="11008" width="11.42578125" style="50"/>
    <col min="11009" max="11009" width="3.28515625" style="50" customWidth="1"/>
    <col min="11010" max="11010" width="14.7109375" style="50" customWidth="1"/>
    <col min="11011" max="11011" width="8.7109375" style="50" customWidth="1"/>
    <col min="11012" max="11012" width="8" style="50" customWidth="1"/>
    <col min="11013" max="11013" width="11.140625" style="50" customWidth="1"/>
    <col min="11014" max="11014" width="13.7109375" style="50" customWidth="1"/>
    <col min="11015" max="11015" width="4.42578125" style="50" customWidth="1"/>
    <col min="11016" max="11016" width="3.42578125" style="50" bestFit="1" customWidth="1"/>
    <col min="11017" max="11017" width="8" style="50" customWidth="1"/>
    <col min="11018" max="11018" width="7" style="50" customWidth="1"/>
    <col min="11019" max="11019" width="7.5703125" style="50" customWidth="1"/>
    <col min="11020" max="11020" width="5.5703125" style="50" customWidth="1"/>
    <col min="11021" max="11021" width="7.42578125" style="50" bestFit="1" customWidth="1"/>
    <col min="11022" max="11022" width="7.7109375" style="50" customWidth="1"/>
    <col min="11023" max="11023" width="4.85546875" style="50" customWidth="1"/>
    <col min="11024" max="11024" width="7.28515625" style="50" customWidth="1"/>
    <col min="11025" max="11025" width="8.140625" style="50" customWidth="1"/>
    <col min="11026" max="11026" width="7.7109375" style="50" customWidth="1"/>
    <col min="11027" max="11027" width="8.28515625" style="50" customWidth="1"/>
    <col min="11028" max="11028" width="8" style="50" customWidth="1"/>
    <col min="11029" max="11029" width="0" style="50" hidden="1" customWidth="1"/>
    <col min="11030" max="11264" width="11.42578125" style="50"/>
    <col min="11265" max="11265" width="3.28515625" style="50" customWidth="1"/>
    <col min="11266" max="11266" width="14.7109375" style="50" customWidth="1"/>
    <col min="11267" max="11267" width="8.7109375" style="50" customWidth="1"/>
    <col min="11268" max="11268" width="8" style="50" customWidth="1"/>
    <col min="11269" max="11269" width="11.140625" style="50" customWidth="1"/>
    <col min="11270" max="11270" width="13.7109375" style="50" customWidth="1"/>
    <col min="11271" max="11271" width="4.42578125" style="50" customWidth="1"/>
    <col min="11272" max="11272" width="3.42578125" style="50" bestFit="1" customWidth="1"/>
    <col min="11273" max="11273" width="8" style="50" customWidth="1"/>
    <col min="11274" max="11274" width="7" style="50" customWidth="1"/>
    <col min="11275" max="11275" width="7.5703125" style="50" customWidth="1"/>
    <col min="11276" max="11276" width="5.5703125" style="50" customWidth="1"/>
    <col min="11277" max="11277" width="7.42578125" style="50" bestFit="1" customWidth="1"/>
    <col min="11278" max="11278" width="7.7109375" style="50" customWidth="1"/>
    <col min="11279" max="11279" width="4.85546875" style="50" customWidth="1"/>
    <col min="11280" max="11280" width="7.28515625" style="50" customWidth="1"/>
    <col min="11281" max="11281" width="8.140625" style="50" customWidth="1"/>
    <col min="11282" max="11282" width="7.7109375" style="50" customWidth="1"/>
    <col min="11283" max="11283" width="8.28515625" style="50" customWidth="1"/>
    <col min="11284" max="11284" width="8" style="50" customWidth="1"/>
    <col min="11285" max="11285" width="0" style="50" hidden="1" customWidth="1"/>
    <col min="11286" max="11520" width="11.42578125" style="50"/>
    <col min="11521" max="11521" width="3.28515625" style="50" customWidth="1"/>
    <col min="11522" max="11522" width="14.7109375" style="50" customWidth="1"/>
    <col min="11523" max="11523" width="8.7109375" style="50" customWidth="1"/>
    <col min="11524" max="11524" width="8" style="50" customWidth="1"/>
    <col min="11525" max="11525" width="11.140625" style="50" customWidth="1"/>
    <col min="11526" max="11526" width="13.7109375" style="50" customWidth="1"/>
    <col min="11527" max="11527" width="4.42578125" style="50" customWidth="1"/>
    <col min="11528" max="11528" width="3.42578125" style="50" bestFit="1" customWidth="1"/>
    <col min="11529" max="11529" width="8" style="50" customWidth="1"/>
    <col min="11530" max="11530" width="7" style="50" customWidth="1"/>
    <col min="11531" max="11531" width="7.5703125" style="50" customWidth="1"/>
    <col min="11532" max="11532" width="5.5703125" style="50" customWidth="1"/>
    <col min="11533" max="11533" width="7.42578125" style="50" bestFit="1" customWidth="1"/>
    <col min="11534" max="11534" width="7.7109375" style="50" customWidth="1"/>
    <col min="11535" max="11535" width="4.85546875" style="50" customWidth="1"/>
    <col min="11536" max="11536" width="7.28515625" style="50" customWidth="1"/>
    <col min="11537" max="11537" width="8.140625" style="50" customWidth="1"/>
    <col min="11538" max="11538" width="7.7109375" style="50" customWidth="1"/>
    <col min="11539" max="11539" width="8.28515625" style="50" customWidth="1"/>
    <col min="11540" max="11540" width="8" style="50" customWidth="1"/>
    <col min="11541" max="11541" width="0" style="50" hidden="1" customWidth="1"/>
    <col min="11542" max="11776" width="11.42578125" style="50"/>
    <col min="11777" max="11777" width="3.28515625" style="50" customWidth="1"/>
    <col min="11778" max="11778" width="14.7109375" style="50" customWidth="1"/>
    <col min="11779" max="11779" width="8.7109375" style="50" customWidth="1"/>
    <col min="11780" max="11780" width="8" style="50" customWidth="1"/>
    <col min="11781" max="11781" width="11.140625" style="50" customWidth="1"/>
    <col min="11782" max="11782" width="13.7109375" style="50" customWidth="1"/>
    <col min="11783" max="11783" width="4.42578125" style="50" customWidth="1"/>
    <col min="11784" max="11784" width="3.42578125" style="50" bestFit="1" customWidth="1"/>
    <col min="11785" max="11785" width="8" style="50" customWidth="1"/>
    <col min="11786" max="11786" width="7" style="50" customWidth="1"/>
    <col min="11787" max="11787" width="7.5703125" style="50" customWidth="1"/>
    <col min="11788" max="11788" width="5.5703125" style="50" customWidth="1"/>
    <col min="11789" max="11789" width="7.42578125" style="50" bestFit="1" customWidth="1"/>
    <col min="11790" max="11790" width="7.7109375" style="50" customWidth="1"/>
    <col min="11791" max="11791" width="4.85546875" style="50" customWidth="1"/>
    <col min="11792" max="11792" width="7.28515625" style="50" customWidth="1"/>
    <col min="11793" max="11793" width="8.140625" style="50" customWidth="1"/>
    <col min="11794" max="11794" width="7.7109375" style="50" customWidth="1"/>
    <col min="11795" max="11795" width="8.28515625" style="50" customWidth="1"/>
    <col min="11796" max="11796" width="8" style="50" customWidth="1"/>
    <col min="11797" max="11797" width="0" style="50" hidden="1" customWidth="1"/>
    <col min="11798" max="12032" width="11.42578125" style="50"/>
    <col min="12033" max="12033" width="3.28515625" style="50" customWidth="1"/>
    <col min="12034" max="12034" width="14.7109375" style="50" customWidth="1"/>
    <col min="12035" max="12035" width="8.7109375" style="50" customWidth="1"/>
    <col min="12036" max="12036" width="8" style="50" customWidth="1"/>
    <col min="12037" max="12037" width="11.140625" style="50" customWidth="1"/>
    <col min="12038" max="12038" width="13.7109375" style="50" customWidth="1"/>
    <col min="12039" max="12039" width="4.42578125" style="50" customWidth="1"/>
    <col min="12040" max="12040" width="3.42578125" style="50" bestFit="1" customWidth="1"/>
    <col min="12041" max="12041" width="8" style="50" customWidth="1"/>
    <col min="12042" max="12042" width="7" style="50" customWidth="1"/>
    <col min="12043" max="12043" width="7.5703125" style="50" customWidth="1"/>
    <col min="12044" max="12044" width="5.5703125" style="50" customWidth="1"/>
    <col min="12045" max="12045" width="7.42578125" style="50" bestFit="1" customWidth="1"/>
    <col min="12046" max="12046" width="7.7109375" style="50" customWidth="1"/>
    <col min="12047" max="12047" width="4.85546875" style="50" customWidth="1"/>
    <col min="12048" max="12048" width="7.28515625" style="50" customWidth="1"/>
    <col min="12049" max="12049" width="8.140625" style="50" customWidth="1"/>
    <col min="12050" max="12050" width="7.7109375" style="50" customWidth="1"/>
    <col min="12051" max="12051" width="8.28515625" style="50" customWidth="1"/>
    <col min="12052" max="12052" width="8" style="50" customWidth="1"/>
    <col min="12053" max="12053" width="0" style="50" hidden="1" customWidth="1"/>
    <col min="12054" max="12288" width="11.42578125" style="50"/>
    <col min="12289" max="12289" width="3.28515625" style="50" customWidth="1"/>
    <col min="12290" max="12290" width="14.7109375" style="50" customWidth="1"/>
    <col min="12291" max="12291" width="8.7109375" style="50" customWidth="1"/>
    <col min="12292" max="12292" width="8" style="50" customWidth="1"/>
    <col min="12293" max="12293" width="11.140625" style="50" customWidth="1"/>
    <col min="12294" max="12294" width="13.7109375" style="50" customWidth="1"/>
    <col min="12295" max="12295" width="4.42578125" style="50" customWidth="1"/>
    <col min="12296" max="12296" width="3.42578125" style="50" bestFit="1" customWidth="1"/>
    <col min="12297" max="12297" width="8" style="50" customWidth="1"/>
    <col min="12298" max="12298" width="7" style="50" customWidth="1"/>
    <col min="12299" max="12299" width="7.5703125" style="50" customWidth="1"/>
    <col min="12300" max="12300" width="5.5703125" style="50" customWidth="1"/>
    <col min="12301" max="12301" width="7.42578125" style="50" bestFit="1" customWidth="1"/>
    <col min="12302" max="12302" width="7.7109375" style="50" customWidth="1"/>
    <col min="12303" max="12303" width="4.85546875" style="50" customWidth="1"/>
    <col min="12304" max="12304" width="7.28515625" style="50" customWidth="1"/>
    <col min="12305" max="12305" width="8.140625" style="50" customWidth="1"/>
    <col min="12306" max="12306" width="7.7109375" style="50" customWidth="1"/>
    <col min="12307" max="12307" width="8.28515625" style="50" customWidth="1"/>
    <col min="12308" max="12308" width="8" style="50" customWidth="1"/>
    <col min="12309" max="12309" width="0" style="50" hidden="1" customWidth="1"/>
    <col min="12310" max="12544" width="11.42578125" style="50"/>
    <col min="12545" max="12545" width="3.28515625" style="50" customWidth="1"/>
    <col min="12546" max="12546" width="14.7109375" style="50" customWidth="1"/>
    <col min="12547" max="12547" width="8.7109375" style="50" customWidth="1"/>
    <col min="12548" max="12548" width="8" style="50" customWidth="1"/>
    <col min="12549" max="12549" width="11.140625" style="50" customWidth="1"/>
    <col min="12550" max="12550" width="13.7109375" style="50" customWidth="1"/>
    <col min="12551" max="12551" width="4.42578125" style="50" customWidth="1"/>
    <col min="12552" max="12552" width="3.42578125" style="50" bestFit="1" customWidth="1"/>
    <col min="12553" max="12553" width="8" style="50" customWidth="1"/>
    <col min="12554" max="12554" width="7" style="50" customWidth="1"/>
    <col min="12555" max="12555" width="7.5703125" style="50" customWidth="1"/>
    <col min="12556" max="12556" width="5.5703125" style="50" customWidth="1"/>
    <col min="12557" max="12557" width="7.42578125" style="50" bestFit="1" customWidth="1"/>
    <col min="12558" max="12558" width="7.7109375" style="50" customWidth="1"/>
    <col min="12559" max="12559" width="4.85546875" style="50" customWidth="1"/>
    <col min="12560" max="12560" width="7.28515625" style="50" customWidth="1"/>
    <col min="12561" max="12561" width="8.140625" style="50" customWidth="1"/>
    <col min="12562" max="12562" width="7.7109375" style="50" customWidth="1"/>
    <col min="12563" max="12563" width="8.28515625" style="50" customWidth="1"/>
    <col min="12564" max="12564" width="8" style="50" customWidth="1"/>
    <col min="12565" max="12565" width="0" style="50" hidden="1" customWidth="1"/>
    <col min="12566" max="12800" width="11.42578125" style="50"/>
    <col min="12801" max="12801" width="3.28515625" style="50" customWidth="1"/>
    <col min="12802" max="12802" width="14.7109375" style="50" customWidth="1"/>
    <col min="12803" max="12803" width="8.7109375" style="50" customWidth="1"/>
    <col min="12804" max="12804" width="8" style="50" customWidth="1"/>
    <col min="12805" max="12805" width="11.140625" style="50" customWidth="1"/>
    <col min="12806" max="12806" width="13.7109375" style="50" customWidth="1"/>
    <col min="12807" max="12807" width="4.42578125" style="50" customWidth="1"/>
    <col min="12808" max="12808" width="3.42578125" style="50" bestFit="1" customWidth="1"/>
    <col min="12809" max="12809" width="8" style="50" customWidth="1"/>
    <col min="12810" max="12810" width="7" style="50" customWidth="1"/>
    <col min="12811" max="12811" width="7.5703125" style="50" customWidth="1"/>
    <col min="12812" max="12812" width="5.5703125" style="50" customWidth="1"/>
    <col min="12813" max="12813" width="7.42578125" style="50" bestFit="1" customWidth="1"/>
    <col min="12814" max="12814" width="7.7109375" style="50" customWidth="1"/>
    <col min="12815" max="12815" width="4.85546875" style="50" customWidth="1"/>
    <col min="12816" max="12816" width="7.28515625" style="50" customWidth="1"/>
    <col min="12817" max="12817" width="8.140625" style="50" customWidth="1"/>
    <col min="12818" max="12818" width="7.7109375" style="50" customWidth="1"/>
    <col min="12819" max="12819" width="8.28515625" style="50" customWidth="1"/>
    <col min="12820" max="12820" width="8" style="50" customWidth="1"/>
    <col min="12821" max="12821" width="0" style="50" hidden="1" customWidth="1"/>
    <col min="12822" max="13056" width="11.42578125" style="50"/>
    <col min="13057" max="13057" width="3.28515625" style="50" customWidth="1"/>
    <col min="13058" max="13058" width="14.7109375" style="50" customWidth="1"/>
    <col min="13059" max="13059" width="8.7109375" style="50" customWidth="1"/>
    <col min="13060" max="13060" width="8" style="50" customWidth="1"/>
    <col min="13061" max="13061" width="11.140625" style="50" customWidth="1"/>
    <col min="13062" max="13062" width="13.7109375" style="50" customWidth="1"/>
    <col min="13063" max="13063" width="4.42578125" style="50" customWidth="1"/>
    <col min="13064" max="13064" width="3.42578125" style="50" bestFit="1" customWidth="1"/>
    <col min="13065" max="13065" width="8" style="50" customWidth="1"/>
    <col min="13066" max="13066" width="7" style="50" customWidth="1"/>
    <col min="13067" max="13067" width="7.5703125" style="50" customWidth="1"/>
    <col min="13068" max="13068" width="5.5703125" style="50" customWidth="1"/>
    <col min="13069" max="13069" width="7.42578125" style="50" bestFit="1" customWidth="1"/>
    <col min="13070" max="13070" width="7.7109375" style="50" customWidth="1"/>
    <col min="13071" max="13071" width="4.85546875" style="50" customWidth="1"/>
    <col min="13072" max="13072" width="7.28515625" style="50" customWidth="1"/>
    <col min="13073" max="13073" width="8.140625" style="50" customWidth="1"/>
    <col min="13074" max="13074" width="7.7109375" style="50" customWidth="1"/>
    <col min="13075" max="13075" width="8.28515625" style="50" customWidth="1"/>
    <col min="13076" max="13076" width="8" style="50" customWidth="1"/>
    <col min="13077" max="13077" width="0" style="50" hidden="1" customWidth="1"/>
    <col min="13078" max="13312" width="11.42578125" style="50"/>
    <col min="13313" max="13313" width="3.28515625" style="50" customWidth="1"/>
    <col min="13314" max="13314" width="14.7109375" style="50" customWidth="1"/>
    <col min="13315" max="13315" width="8.7109375" style="50" customWidth="1"/>
    <col min="13316" max="13316" width="8" style="50" customWidth="1"/>
    <col min="13317" max="13317" width="11.140625" style="50" customWidth="1"/>
    <col min="13318" max="13318" width="13.7109375" style="50" customWidth="1"/>
    <col min="13319" max="13319" width="4.42578125" style="50" customWidth="1"/>
    <col min="13320" max="13320" width="3.42578125" style="50" bestFit="1" customWidth="1"/>
    <col min="13321" max="13321" width="8" style="50" customWidth="1"/>
    <col min="13322" max="13322" width="7" style="50" customWidth="1"/>
    <col min="13323" max="13323" width="7.5703125" style="50" customWidth="1"/>
    <col min="13324" max="13324" width="5.5703125" style="50" customWidth="1"/>
    <col min="13325" max="13325" width="7.42578125" style="50" bestFit="1" customWidth="1"/>
    <col min="13326" max="13326" width="7.7109375" style="50" customWidth="1"/>
    <col min="13327" max="13327" width="4.85546875" style="50" customWidth="1"/>
    <col min="13328" max="13328" width="7.28515625" style="50" customWidth="1"/>
    <col min="13329" max="13329" width="8.140625" style="50" customWidth="1"/>
    <col min="13330" max="13330" width="7.7109375" style="50" customWidth="1"/>
    <col min="13331" max="13331" width="8.28515625" style="50" customWidth="1"/>
    <col min="13332" max="13332" width="8" style="50" customWidth="1"/>
    <col min="13333" max="13333" width="0" style="50" hidden="1" customWidth="1"/>
    <col min="13334" max="13568" width="11.42578125" style="50"/>
    <col min="13569" max="13569" width="3.28515625" style="50" customWidth="1"/>
    <col min="13570" max="13570" width="14.7109375" style="50" customWidth="1"/>
    <col min="13571" max="13571" width="8.7109375" style="50" customWidth="1"/>
    <col min="13572" max="13572" width="8" style="50" customWidth="1"/>
    <col min="13573" max="13573" width="11.140625" style="50" customWidth="1"/>
    <col min="13574" max="13574" width="13.7109375" style="50" customWidth="1"/>
    <col min="13575" max="13575" width="4.42578125" style="50" customWidth="1"/>
    <col min="13576" max="13576" width="3.42578125" style="50" bestFit="1" customWidth="1"/>
    <col min="13577" max="13577" width="8" style="50" customWidth="1"/>
    <col min="13578" max="13578" width="7" style="50" customWidth="1"/>
    <col min="13579" max="13579" width="7.5703125" style="50" customWidth="1"/>
    <col min="13580" max="13580" width="5.5703125" style="50" customWidth="1"/>
    <col min="13581" max="13581" width="7.42578125" style="50" bestFit="1" customWidth="1"/>
    <col min="13582" max="13582" width="7.7109375" style="50" customWidth="1"/>
    <col min="13583" max="13583" width="4.85546875" style="50" customWidth="1"/>
    <col min="13584" max="13584" width="7.28515625" style="50" customWidth="1"/>
    <col min="13585" max="13585" width="8.140625" style="50" customWidth="1"/>
    <col min="13586" max="13586" width="7.7109375" style="50" customWidth="1"/>
    <col min="13587" max="13587" width="8.28515625" style="50" customWidth="1"/>
    <col min="13588" max="13588" width="8" style="50" customWidth="1"/>
    <col min="13589" max="13589" width="0" style="50" hidden="1" customWidth="1"/>
    <col min="13590" max="13824" width="11.42578125" style="50"/>
    <col min="13825" max="13825" width="3.28515625" style="50" customWidth="1"/>
    <col min="13826" max="13826" width="14.7109375" style="50" customWidth="1"/>
    <col min="13827" max="13827" width="8.7109375" style="50" customWidth="1"/>
    <col min="13828" max="13828" width="8" style="50" customWidth="1"/>
    <col min="13829" max="13829" width="11.140625" style="50" customWidth="1"/>
    <col min="13830" max="13830" width="13.7109375" style="50" customWidth="1"/>
    <col min="13831" max="13831" width="4.42578125" style="50" customWidth="1"/>
    <col min="13832" max="13832" width="3.42578125" style="50" bestFit="1" customWidth="1"/>
    <col min="13833" max="13833" width="8" style="50" customWidth="1"/>
    <col min="13834" max="13834" width="7" style="50" customWidth="1"/>
    <col min="13835" max="13835" width="7.5703125" style="50" customWidth="1"/>
    <col min="13836" max="13836" width="5.5703125" style="50" customWidth="1"/>
    <col min="13837" max="13837" width="7.42578125" style="50" bestFit="1" customWidth="1"/>
    <col min="13838" max="13838" width="7.7109375" style="50" customWidth="1"/>
    <col min="13839" max="13839" width="4.85546875" style="50" customWidth="1"/>
    <col min="13840" max="13840" width="7.28515625" style="50" customWidth="1"/>
    <col min="13841" max="13841" width="8.140625" style="50" customWidth="1"/>
    <col min="13842" max="13842" width="7.7109375" style="50" customWidth="1"/>
    <col min="13843" max="13843" width="8.28515625" style="50" customWidth="1"/>
    <col min="13844" max="13844" width="8" style="50" customWidth="1"/>
    <col min="13845" max="13845" width="0" style="50" hidden="1" customWidth="1"/>
    <col min="13846" max="14080" width="11.42578125" style="50"/>
    <col min="14081" max="14081" width="3.28515625" style="50" customWidth="1"/>
    <col min="14082" max="14082" width="14.7109375" style="50" customWidth="1"/>
    <col min="14083" max="14083" width="8.7109375" style="50" customWidth="1"/>
    <col min="14084" max="14084" width="8" style="50" customWidth="1"/>
    <col min="14085" max="14085" width="11.140625" style="50" customWidth="1"/>
    <col min="14086" max="14086" width="13.7109375" style="50" customWidth="1"/>
    <col min="14087" max="14087" width="4.42578125" style="50" customWidth="1"/>
    <col min="14088" max="14088" width="3.42578125" style="50" bestFit="1" customWidth="1"/>
    <col min="14089" max="14089" width="8" style="50" customWidth="1"/>
    <col min="14090" max="14090" width="7" style="50" customWidth="1"/>
    <col min="14091" max="14091" width="7.5703125" style="50" customWidth="1"/>
    <col min="14092" max="14092" width="5.5703125" style="50" customWidth="1"/>
    <col min="14093" max="14093" width="7.42578125" style="50" bestFit="1" customWidth="1"/>
    <col min="14094" max="14094" width="7.7109375" style="50" customWidth="1"/>
    <col min="14095" max="14095" width="4.85546875" style="50" customWidth="1"/>
    <col min="14096" max="14096" width="7.28515625" style="50" customWidth="1"/>
    <col min="14097" max="14097" width="8.140625" style="50" customWidth="1"/>
    <col min="14098" max="14098" width="7.7109375" style="50" customWidth="1"/>
    <col min="14099" max="14099" width="8.28515625" style="50" customWidth="1"/>
    <col min="14100" max="14100" width="8" style="50" customWidth="1"/>
    <col min="14101" max="14101" width="0" style="50" hidden="1" customWidth="1"/>
    <col min="14102" max="14336" width="11.42578125" style="50"/>
    <col min="14337" max="14337" width="3.28515625" style="50" customWidth="1"/>
    <col min="14338" max="14338" width="14.7109375" style="50" customWidth="1"/>
    <col min="14339" max="14339" width="8.7109375" style="50" customWidth="1"/>
    <col min="14340" max="14340" width="8" style="50" customWidth="1"/>
    <col min="14341" max="14341" width="11.140625" style="50" customWidth="1"/>
    <col min="14342" max="14342" width="13.7109375" style="50" customWidth="1"/>
    <col min="14343" max="14343" width="4.42578125" style="50" customWidth="1"/>
    <col min="14344" max="14344" width="3.42578125" style="50" bestFit="1" customWidth="1"/>
    <col min="14345" max="14345" width="8" style="50" customWidth="1"/>
    <col min="14346" max="14346" width="7" style="50" customWidth="1"/>
    <col min="14347" max="14347" width="7.5703125" style="50" customWidth="1"/>
    <col min="14348" max="14348" width="5.5703125" style="50" customWidth="1"/>
    <col min="14349" max="14349" width="7.42578125" style="50" bestFit="1" customWidth="1"/>
    <col min="14350" max="14350" width="7.7109375" style="50" customWidth="1"/>
    <col min="14351" max="14351" width="4.85546875" style="50" customWidth="1"/>
    <col min="14352" max="14352" width="7.28515625" style="50" customWidth="1"/>
    <col min="14353" max="14353" width="8.140625" style="50" customWidth="1"/>
    <col min="14354" max="14354" width="7.7109375" style="50" customWidth="1"/>
    <col min="14355" max="14355" width="8.28515625" style="50" customWidth="1"/>
    <col min="14356" max="14356" width="8" style="50" customWidth="1"/>
    <col min="14357" max="14357" width="0" style="50" hidden="1" customWidth="1"/>
    <col min="14358" max="14592" width="11.42578125" style="50"/>
    <col min="14593" max="14593" width="3.28515625" style="50" customWidth="1"/>
    <col min="14594" max="14594" width="14.7109375" style="50" customWidth="1"/>
    <col min="14595" max="14595" width="8.7109375" style="50" customWidth="1"/>
    <col min="14596" max="14596" width="8" style="50" customWidth="1"/>
    <col min="14597" max="14597" width="11.140625" style="50" customWidth="1"/>
    <col min="14598" max="14598" width="13.7109375" style="50" customWidth="1"/>
    <col min="14599" max="14599" width="4.42578125" style="50" customWidth="1"/>
    <col min="14600" max="14600" width="3.42578125" style="50" bestFit="1" customWidth="1"/>
    <col min="14601" max="14601" width="8" style="50" customWidth="1"/>
    <col min="14602" max="14602" width="7" style="50" customWidth="1"/>
    <col min="14603" max="14603" width="7.5703125" style="50" customWidth="1"/>
    <col min="14604" max="14604" width="5.5703125" style="50" customWidth="1"/>
    <col min="14605" max="14605" width="7.42578125" style="50" bestFit="1" customWidth="1"/>
    <col min="14606" max="14606" width="7.7109375" style="50" customWidth="1"/>
    <col min="14607" max="14607" width="4.85546875" style="50" customWidth="1"/>
    <col min="14608" max="14608" width="7.28515625" style="50" customWidth="1"/>
    <col min="14609" max="14609" width="8.140625" style="50" customWidth="1"/>
    <col min="14610" max="14610" width="7.7109375" style="50" customWidth="1"/>
    <col min="14611" max="14611" width="8.28515625" style="50" customWidth="1"/>
    <col min="14612" max="14612" width="8" style="50" customWidth="1"/>
    <col min="14613" max="14613" width="0" style="50" hidden="1" customWidth="1"/>
    <col min="14614" max="14848" width="11.42578125" style="50"/>
    <col min="14849" max="14849" width="3.28515625" style="50" customWidth="1"/>
    <col min="14850" max="14850" width="14.7109375" style="50" customWidth="1"/>
    <col min="14851" max="14851" width="8.7109375" style="50" customWidth="1"/>
    <col min="14852" max="14852" width="8" style="50" customWidth="1"/>
    <col min="14853" max="14853" width="11.140625" style="50" customWidth="1"/>
    <col min="14854" max="14854" width="13.7109375" style="50" customWidth="1"/>
    <col min="14855" max="14855" width="4.42578125" style="50" customWidth="1"/>
    <col min="14856" max="14856" width="3.42578125" style="50" bestFit="1" customWidth="1"/>
    <col min="14857" max="14857" width="8" style="50" customWidth="1"/>
    <col min="14858" max="14858" width="7" style="50" customWidth="1"/>
    <col min="14859" max="14859" width="7.5703125" style="50" customWidth="1"/>
    <col min="14860" max="14860" width="5.5703125" style="50" customWidth="1"/>
    <col min="14861" max="14861" width="7.42578125" style="50" bestFit="1" customWidth="1"/>
    <col min="14862" max="14862" width="7.7109375" style="50" customWidth="1"/>
    <col min="14863" max="14863" width="4.85546875" style="50" customWidth="1"/>
    <col min="14864" max="14864" width="7.28515625" style="50" customWidth="1"/>
    <col min="14865" max="14865" width="8.140625" style="50" customWidth="1"/>
    <col min="14866" max="14866" width="7.7109375" style="50" customWidth="1"/>
    <col min="14867" max="14867" width="8.28515625" style="50" customWidth="1"/>
    <col min="14868" max="14868" width="8" style="50" customWidth="1"/>
    <col min="14869" max="14869" width="0" style="50" hidden="1" customWidth="1"/>
    <col min="14870" max="15104" width="11.42578125" style="50"/>
    <col min="15105" max="15105" width="3.28515625" style="50" customWidth="1"/>
    <col min="15106" max="15106" width="14.7109375" style="50" customWidth="1"/>
    <col min="15107" max="15107" width="8.7109375" style="50" customWidth="1"/>
    <col min="15108" max="15108" width="8" style="50" customWidth="1"/>
    <col min="15109" max="15109" width="11.140625" style="50" customWidth="1"/>
    <col min="15110" max="15110" width="13.7109375" style="50" customWidth="1"/>
    <col min="15111" max="15111" width="4.42578125" style="50" customWidth="1"/>
    <col min="15112" max="15112" width="3.42578125" style="50" bestFit="1" customWidth="1"/>
    <col min="15113" max="15113" width="8" style="50" customWidth="1"/>
    <col min="15114" max="15114" width="7" style="50" customWidth="1"/>
    <col min="15115" max="15115" width="7.5703125" style="50" customWidth="1"/>
    <col min="15116" max="15116" width="5.5703125" style="50" customWidth="1"/>
    <col min="15117" max="15117" width="7.42578125" style="50" bestFit="1" customWidth="1"/>
    <col min="15118" max="15118" width="7.7109375" style="50" customWidth="1"/>
    <col min="15119" max="15119" width="4.85546875" style="50" customWidth="1"/>
    <col min="15120" max="15120" width="7.28515625" style="50" customWidth="1"/>
    <col min="15121" max="15121" width="8.140625" style="50" customWidth="1"/>
    <col min="15122" max="15122" width="7.7109375" style="50" customWidth="1"/>
    <col min="15123" max="15123" width="8.28515625" style="50" customWidth="1"/>
    <col min="15124" max="15124" width="8" style="50" customWidth="1"/>
    <col min="15125" max="15125" width="0" style="50" hidden="1" customWidth="1"/>
    <col min="15126" max="15360" width="11.42578125" style="50"/>
    <col min="15361" max="15361" width="3.28515625" style="50" customWidth="1"/>
    <col min="15362" max="15362" width="14.7109375" style="50" customWidth="1"/>
    <col min="15363" max="15363" width="8.7109375" style="50" customWidth="1"/>
    <col min="15364" max="15364" width="8" style="50" customWidth="1"/>
    <col min="15365" max="15365" width="11.140625" style="50" customWidth="1"/>
    <col min="15366" max="15366" width="13.7109375" style="50" customWidth="1"/>
    <col min="15367" max="15367" width="4.42578125" style="50" customWidth="1"/>
    <col min="15368" max="15368" width="3.42578125" style="50" bestFit="1" customWidth="1"/>
    <col min="15369" max="15369" width="8" style="50" customWidth="1"/>
    <col min="15370" max="15370" width="7" style="50" customWidth="1"/>
    <col min="15371" max="15371" width="7.5703125" style="50" customWidth="1"/>
    <col min="15372" max="15372" width="5.5703125" style="50" customWidth="1"/>
    <col min="15373" max="15373" width="7.42578125" style="50" bestFit="1" customWidth="1"/>
    <col min="15374" max="15374" width="7.7109375" style="50" customWidth="1"/>
    <col min="15375" max="15375" width="4.85546875" style="50" customWidth="1"/>
    <col min="15376" max="15376" width="7.28515625" style="50" customWidth="1"/>
    <col min="15377" max="15377" width="8.140625" style="50" customWidth="1"/>
    <col min="15378" max="15378" width="7.7109375" style="50" customWidth="1"/>
    <col min="15379" max="15379" width="8.28515625" style="50" customWidth="1"/>
    <col min="15380" max="15380" width="8" style="50" customWidth="1"/>
    <col min="15381" max="15381" width="0" style="50" hidden="1" customWidth="1"/>
    <col min="15382" max="15616" width="11.42578125" style="50"/>
    <col min="15617" max="15617" width="3.28515625" style="50" customWidth="1"/>
    <col min="15618" max="15618" width="14.7109375" style="50" customWidth="1"/>
    <col min="15619" max="15619" width="8.7109375" style="50" customWidth="1"/>
    <col min="15620" max="15620" width="8" style="50" customWidth="1"/>
    <col min="15621" max="15621" width="11.140625" style="50" customWidth="1"/>
    <col min="15622" max="15622" width="13.7109375" style="50" customWidth="1"/>
    <col min="15623" max="15623" width="4.42578125" style="50" customWidth="1"/>
    <col min="15624" max="15624" width="3.42578125" style="50" bestFit="1" customWidth="1"/>
    <col min="15625" max="15625" width="8" style="50" customWidth="1"/>
    <col min="15626" max="15626" width="7" style="50" customWidth="1"/>
    <col min="15627" max="15627" width="7.5703125" style="50" customWidth="1"/>
    <col min="15628" max="15628" width="5.5703125" style="50" customWidth="1"/>
    <col min="15629" max="15629" width="7.42578125" style="50" bestFit="1" customWidth="1"/>
    <col min="15630" max="15630" width="7.7109375" style="50" customWidth="1"/>
    <col min="15631" max="15631" width="4.85546875" style="50" customWidth="1"/>
    <col min="15632" max="15632" width="7.28515625" style="50" customWidth="1"/>
    <col min="15633" max="15633" width="8.140625" style="50" customWidth="1"/>
    <col min="15634" max="15634" width="7.7109375" style="50" customWidth="1"/>
    <col min="15635" max="15635" width="8.28515625" style="50" customWidth="1"/>
    <col min="15636" max="15636" width="8" style="50" customWidth="1"/>
    <col min="15637" max="15637" width="0" style="50" hidden="1" customWidth="1"/>
    <col min="15638" max="15872" width="11.42578125" style="50"/>
    <col min="15873" max="15873" width="3.28515625" style="50" customWidth="1"/>
    <col min="15874" max="15874" width="14.7109375" style="50" customWidth="1"/>
    <col min="15875" max="15875" width="8.7109375" style="50" customWidth="1"/>
    <col min="15876" max="15876" width="8" style="50" customWidth="1"/>
    <col min="15877" max="15877" width="11.140625" style="50" customWidth="1"/>
    <col min="15878" max="15878" width="13.7109375" style="50" customWidth="1"/>
    <col min="15879" max="15879" width="4.42578125" style="50" customWidth="1"/>
    <col min="15880" max="15880" width="3.42578125" style="50" bestFit="1" customWidth="1"/>
    <col min="15881" max="15881" width="8" style="50" customWidth="1"/>
    <col min="15882" max="15882" width="7" style="50" customWidth="1"/>
    <col min="15883" max="15883" width="7.5703125" style="50" customWidth="1"/>
    <col min="15884" max="15884" width="5.5703125" style="50" customWidth="1"/>
    <col min="15885" max="15885" width="7.42578125" style="50" bestFit="1" customWidth="1"/>
    <col min="15886" max="15886" width="7.7109375" style="50" customWidth="1"/>
    <col min="15887" max="15887" width="4.85546875" style="50" customWidth="1"/>
    <col min="15888" max="15888" width="7.28515625" style="50" customWidth="1"/>
    <col min="15889" max="15889" width="8.140625" style="50" customWidth="1"/>
    <col min="15890" max="15890" width="7.7109375" style="50" customWidth="1"/>
    <col min="15891" max="15891" width="8.28515625" style="50" customWidth="1"/>
    <col min="15892" max="15892" width="8" style="50" customWidth="1"/>
    <col min="15893" max="15893" width="0" style="50" hidden="1" customWidth="1"/>
    <col min="15894" max="16128" width="11.42578125" style="50"/>
    <col min="16129" max="16129" width="3.28515625" style="50" customWidth="1"/>
    <col min="16130" max="16130" width="14.7109375" style="50" customWidth="1"/>
    <col min="16131" max="16131" width="8.7109375" style="50" customWidth="1"/>
    <col min="16132" max="16132" width="8" style="50" customWidth="1"/>
    <col min="16133" max="16133" width="11.140625" style="50" customWidth="1"/>
    <col min="16134" max="16134" width="13.7109375" style="50" customWidth="1"/>
    <col min="16135" max="16135" width="4.42578125" style="50" customWidth="1"/>
    <col min="16136" max="16136" width="3.42578125" style="50" bestFit="1" customWidth="1"/>
    <col min="16137" max="16137" width="8" style="50" customWidth="1"/>
    <col min="16138" max="16138" width="7" style="50" customWidth="1"/>
    <col min="16139" max="16139" width="7.5703125" style="50" customWidth="1"/>
    <col min="16140" max="16140" width="5.5703125" style="50" customWidth="1"/>
    <col min="16141" max="16141" width="7.42578125" style="50" bestFit="1" customWidth="1"/>
    <col min="16142" max="16142" width="7.7109375" style="50" customWidth="1"/>
    <col min="16143" max="16143" width="4.85546875" style="50" customWidth="1"/>
    <col min="16144" max="16144" width="7.28515625" style="50" customWidth="1"/>
    <col min="16145" max="16145" width="8.140625" style="50" customWidth="1"/>
    <col min="16146" max="16146" width="7.7109375" style="50" customWidth="1"/>
    <col min="16147" max="16147" width="8.28515625" style="50" customWidth="1"/>
    <col min="16148" max="16148" width="8" style="50" customWidth="1"/>
    <col min="16149" max="16149" width="0" style="50" hidden="1" customWidth="1"/>
    <col min="16150" max="16384" width="11.42578125" style="50"/>
  </cols>
  <sheetData>
    <row r="1" spans="1:28" ht="15.75" thickBot="1" x14ac:dyDescent="0.25">
      <c r="B1" s="51"/>
      <c r="C1" s="51"/>
      <c r="D1" s="51"/>
      <c r="E1" s="51"/>
      <c r="Y1" s="52"/>
      <c r="Z1" s="53"/>
    </row>
    <row r="2" spans="1:28" ht="21.75" thickBot="1" x14ac:dyDescent="0.4">
      <c r="A2" s="51"/>
      <c r="B2" s="161" t="s">
        <v>110</v>
      </c>
      <c r="C2" s="162"/>
      <c r="D2" s="162"/>
      <c r="E2" s="163"/>
      <c r="F2" s="51"/>
      <c r="G2" s="51"/>
      <c r="L2" s="54" t="s">
        <v>65</v>
      </c>
      <c r="M2" s="55"/>
      <c r="N2" s="55"/>
      <c r="O2" s="55"/>
      <c r="P2" s="55"/>
      <c r="Q2" s="55"/>
      <c r="R2" s="56"/>
      <c r="S2" s="57" t="s">
        <v>93</v>
      </c>
      <c r="T2" s="58"/>
      <c r="Y2" s="52"/>
      <c r="Z2" s="53"/>
      <c r="AA2" s="52"/>
    </row>
    <row r="3" spans="1:28" ht="21.75" thickBot="1" x14ac:dyDescent="0.4">
      <c r="A3" s="51"/>
      <c r="B3" s="59"/>
      <c r="C3" s="60"/>
      <c r="D3" s="61"/>
      <c r="E3" s="61"/>
      <c r="F3" s="51"/>
      <c r="G3" s="51"/>
      <c r="L3" s="54"/>
      <c r="M3" s="55"/>
      <c r="N3" s="55"/>
      <c r="O3" s="55"/>
      <c r="P3" s="55"/>
      <c r="Q3" s="55"/>
      <c r="R3" s="56"/>
      <c r="S3" s="62"/>
      <c r="T3" s="58"/>
      <c r="Y3" s="52"/>
      <c r="Z3" s="53"/>
      <c r="AA3" s="52"/>
    </row>
    <row r="4" spans="1:28" ht="26.25" thickBot="1" x14ac:dyDescent="0.35">
      <c r="A4" s="51"/>
      <c r="B4" s="63" t="s">
        <v>66</v>
      </c>
      <c r="C4" s="64">
        <v>0.33333333333333331</v>
      </c>
      <c r="D4" s="65"/>
      <c r="E4" s="51"/>
      <c r="F4" s="66"/>
      <c r="G4" s="67"/>
      <c r="H4" s="68"/>
      <c r="I4" s="106"/>
      <c r="J4" s="68"/>
      <c r="K4" s="69"/>
      <c r="L4" s="70"/>
      <c r="Q4" s="53"/>
      <c r="S4" s="52"/>
      <c r="Y4" s="52"/>
      <c r="Z4" s="53"/>
      <c r="AB4" s="53">
        <v>0</v>
      </c>
    </row>
    <row r="5" spans="1:28" ht="20.25" thickBot="1" x14ac:dyDescent="0.35">
      <c r="A5" s="51"/>
      <c r="B5" s="71" t="s">
        <v>67</v>
      </c>
      <c r="C5" s="72">
        <v>8000</v>
      </c>
      <c r="D5" s="73"/>
      <c r="E5" s="51"/>
      <c r="F5" s="66"/>
      <c r="G5" s="67"/>
      <c r="H5" s="68"/>
      <c r="I5" s="69"/>
      <c r="J5" s="68"/>
      <c r="K5" s="69"/>
      <c r="L5" s="70"/>
      <c r="Q5" s="52"/>
      <c r="R5" s="52"/>
      <c r="S5" s="52"/>
      <c r="T5" s="52"/>
      <c r="V5" s="53"/>
      <c r="Y5" s="52"/>
      <c r="Z5" s="53"/>
    </row>
    <row r="6" spans="1:28" ht="20.25" thickBot="1" x14ac:dyDescent="0.35">
      <c r="A6" s="51"/>
      <c r="B6" s="74" t="s">
        <v>68</v>
      </c>
      <c r="C6" s="75">
        <v>0.20833333333333334</v>
      </c>
      <c r="D6" s="51"/>
      <c r="F6" s="66"/>
      <c r="G6" s="67"/>
      <c r="H6" s="68"/>
      <c r="I6" s="69"/>
      <c r="J6" s="76"/>
      <c r="K6" s="69"/>
      <c r="L6" s="70"/>
      <c r="Q6" s="52"/>
      <c r="R6" s="52"/>
      <c r="S6" s="52"/>
      <c r="T6" s="52"/>
      <c r="W6" s="52"/>
      <c r="Y6" s="52"/>
      <c r="Z6" s="53"/>
    </row>
    <row r="7" spans="1:28" ht="17.25" thickBot="1" x14ac:dyDescent="0.3">
      <c r="B7" s="77"/>
      <c r="C7" s="51"/>
    </row>
    <row r="8" spans="1:28" s="96" customFormat="1" ht="15.75" thickBot="1" x14ac:dyDescent="0.25">
      <c r="A8" s="94" t="s">
        <v>69</v>
      </c>
      <c r="B8" s="164" t="s">
        <v>70</v>
      </c>
      <c r="C8" s="164"/>
      <c r="D8" s="164"/>
      <c r="E8" s="165"/>
      <c r="F8" s="166" t="s">
        <v>71</v>
      </c>
      <c r="G8" s="164"/>
      <c r="H8" s="164"/>
      <c r="I8" s="164"/>
      <c r="J8" s="164"/>
      <c r="K8" s="164"/>
      <c r="L8" s="164"/>
      <c r="M8" s="164"/>
      <c r="N8" s="164"/>
      <c r="O8" s="164"/>
      <c r="P8" s="165"/>
      <c r="Q8" s="166" t="s">
        <v>72</v>
      </c>
      <c r="R8" s="164"/>
      <c r="S8" s="164"/>
      <c r="T8" s="165"/>
      <c r="U8" s="127"/>
    </row>
    <row r="9" spans="1:28" s="82" customFormat="1" ht="15.75" customHeight="1" thickBot="1" x14ac:dyDescent="0.3">
      <c r="A9" s="108" t="s">
        <v>73</v>
      </c>
      <c r="B9" s="84" t="s">
        <v>74</v>
      </c>
      <c r="C9" s="85" t="s">
        <v>75</v>
      </c>
      <c r="D9" s="86" t="s">
        <v>76</v>
      </c>
      <c r="E9" s="87" t="s">
        <v>77</v>
      </c>
      <c r="F9" s="88" t="s">
        <v>78</v>
      </c>
      <c r="G9" s="89" t="s">
        <v>79</v>
      </c>
      <c r="H9" s="84" t="s">
        <v>80</v>
      </c>
      <c r="I9" s="89" t="s">
        <v>109</v>
      </c>
      <c r="J9" s="84" t="s">
        <v>81</v>
      </c>
      <c r="K9" s="84" t="s">
        <v>82</v>
      </c>
      <c r="L9" s="84" t="s">
        <v>83</v>
      </c>
      <c r="M9" s="84" t="s">
        <v>84</v>
      </c>
      <c r="N9" s="84" t="s">
        <v>85</v>
      </c>
      <c r="O9" s="84" t="s">
        <v>86</v>
      </c>
      <c r="P9" s="90" t="s">
        <v>87</v>
      </c>
      <c r="Q9" s="108" t="s">
        <v>88</v>
      </c>
      <c r="R9" s="86" t="s">
        <v>89</v>
      </c>
      <c r="S9" s="91" t="s">
        <v>90</v>
      </c>
      <c r="T9" s="92" t="s">
        <v>91</v>
      </c>
      <c r="U9" s="93" t="s">
        <v>92</v>
      </c>
    </row>
    <row r="10" spans="1:28" s="96" customFormat="1" x14ac:dyDescent="0.2">
      <c r="A10" s="97">
        <v>1</v>
      </c>
      <c r="B10" s="99" t="s">
        <v>117</v>
      </c>
      <c r="C10" s="109">
        <f t="shared" ref="C10:C49" si="0">IF(OR(D10="",E10=""),"",E10-D10+1)</f>
        <v>3.1423616666666665</v>
      </c>
      <c r="D10" s="109">
        <f>IF(F10="","",VLOOKUP(F10,DATOS!$A$2:$D$42,3,0))</f>
        <v>6.25E-2</v>
      </c>
      <c r="E10" s="109">
        <f t="shared" ref="E10:E49" si="1">IF(OR(J10="",Q10=""),"",Q10-J10+1)</f>
        <v>2.2048616666666665</v>
      </c>
      <c r="F10" s="97" t="s">
        <v>18</v>
      </c>
      <c r="G10" s="97">
        <v>1</v>
      </c>
      <c r="H10" s="97" t="s">
        <v>112</v>
      </c>
      <c r="I10" s="118">
        <v>42</v>
      </c>
      <c r="J10" s="110">
        <v>0.10416666666666667</v>
      </c>
      <c r="K10" s="78">
        <v>3000</v>
      </c>
      <c r="L10" s="79">
        <v>7</v>
      </c>
      <c r="M10" s="111">
        <f t="shared" ref="M10:M49" si="2">IF(OR(K10="",L10=""),"",(K10*L10)/1000)</f>
        <v>21</v>
      </c>
      <c r="N10" s="97"/>
      <c r="O10" s="80">
        <v>288</v>
      </c>
      <c r="P10" s="112">
        <f t="shared" ref="P10:P49" si="3">IF(OR(L10=0,O10=0),"",L10*O10)</f>
        <v>2016</v>
      </c>
      <c r="Q10" s="109">
        <f t="shared" ref="Q10:Q49" si="4">IF(R10="","",R10-0.024305+1)</f>
        <v>1.3090283333333332</v>
      </c>
      <c r="R10" s="109">
        <f>IF(C4="","",$C$4)</f>
        <v>0.33333333333333331</v>
      </c>
      <c r="S10" s="122">
        <v>1.6799999999999999E-2</v>
      </c>
      <c r="T10" s="109">
        <f t="shared" ref="T10:T49" si="5">IF(OR(R10="",S10=""),"",R10+S10)</f>
        <v>0.3501333333333333</v>
      </c>
      <c r="U10" s="97"/>
      <c r="V10" s="98"/>
    </row>
    <row r="11" spans="1:28" s="96" customFormat="1" x14ac:dyDescent="0.2">
      <c r="A11" s="99">
        <v>2</v>
      </c>
      <c r="B11" s="99" t="s">
        <v>117</v>
      </c>
      <c r="C11" s="109">
        <f t="shared" si="0"/>
        <v>3.1591616666666669</v>
      </c>
      <c r="D11" s="109">
        <f>IF(F11="","",VLOOKUP(F11,DATOS!$A$2:$D$42,3,0))</f>
        <v>6.25E-2</v>
      </c>
      <c r="E11" s="109">
        <f t="shared" si="1"/>
        <v>2.2216616666666669</v>
      </c>
      <c r="F11" s="97" t="s">
        <v>18</v>
      </c>
      <c r="G11" s="97">
        <v>1</v>
      </c>
      <c r="H11" s="97" t="s">
        <v>112</v>
      </c>
      <c r="I11" s="118">
        <v>42</v>
      </c>
      <c r="J11" s="110">
        <v>0.10416666666666667</v>
      </c>
      <c r="K11" s="78">
        <v>3000</v>
      </c>
      <c r="L11" s="79">
        <v>6</v>
      </c>
      <c r="M11" s="111">
        <f t="shared" si="2"/>
        <v>18</v>
      </c>
      <c r="N11" s="97"/>
      <c r="O11" s="80">
        <v>170</v>
      </c>
      <c r="P11" s="112">
        <f t="shared" si="3"/>
        <v>1020</v>
      </c>
      <c r="Q11" s="109">
        <f t="shared" si="4"/>
        <v>1.3258283333333334</v>
      </c>
      <c r="R11" s="113">
        <f t="shared" ref="R11:R49" si="6">IF(T10="","",T10)</f>
        <v>0.3501333333333333</v>
      </c>
      <c r="S11" s="122">
        <v>8.4999999999999989E-3</v>
      </c>
      <c r="T11" s="113">
        <f t="shared" si="5"/>
        <v>0.3586333333333333</v>
      </c>
      <c r="U11" s="99"/>
      <c r="V11" s="98"/>
    </row>
    <row r="12" spans="1:28" s="96" customFormat="1" x14ac:dyDescent="0.2">
      <c r="A12" s="99"/>
      <c r="B12" s="99" t="s">
        <v>117</v>
      </c>
      <c r="C12" s="109">
        <f t="shared" si="0"/>
        <v>3.1676616666666666</v>
      </c>
      <c r="D12" s="109">
        <f>IF(F12="","",VLOOKUP(F12,DATOS!$A$2:$D$42,3,0))</f>
        <v>6.25E-2</v>
      </c>
      <c r="E12" s="109">
        <f t="shared" si="1"/>
        <v>2.2301616666666666</v>
      </c>
      <c r="F12" s="97" t="s">
        <v>18</v>
      </c>
      <c r="G12" s="97">
        <v>3</v>
      </c>
      <c r="H12" s="97" t="s">
        <v>112</v>
      </c>
      <c r="I12" s="118">
        <v>42</v>
      </c>
      <c r="J12" s="110">
        <v>0.10416666666666667</v>
      </c>
      <c r="K12" s="78">
        <v>2940</v>
      </c>
      <c r="L12" s="79">
        <v>6</v>
      </c>
      <c r="M12" s="111">
        <f t="shared" si="2"/>
        <v>17.64</v>
      </c>
      <c r="N12" s="97"/>
      <c r="O12" s="80">
        <f>288-170</f>
        <v>118</v>
      </c>
      <c r="P12" s="112">
        <f t="shared" si="3"/>
        <v>708</v>
      </c>
      <c r="Q12" s="109">
        <f t="shared" si="4"/>
        <v>1.3343283333333333</v>
      </c>
      <c r="R12" s="113">
        <f t="shared" si="6"/>
        <v>0.3586333333333333</v>
      </c>
      <c r="S12" s="122">
        <v>5.8999999999999999E-3</v>
      </c>
      <c r="T12" s="113">
        <f t="shared" si="5"/>
        <v>0.36453333333333332</v>
      </c>
      <c r="U12" s="99"/>
      <c r="V12" s="98"/>
    </row>
    <row r="13" spans="1:28" s="96" customFormat="1" x14ac:dyDescent="0.2">
      <c r="A13" s="99">
        <v>3</v>
      </c>
      <c r="B13" s="99" t="s">
        <v>117</v>
      </c>
      <c r="C13" s="109">
        <f t="shared" si="0"/>
        <v>3.1735616666666666</v>
      </c>
      <c r="D13" s="109">
        <f>IF(F13="","",VLOOKUP(F13,DATOS!$A$2:$D$42,3,0))</f>
        <v>6.25E-2</v>
      </c>
      <c r="E13" s="109">
        <f t="shared" si="1"/>
        <v>2.2360616666666666</v>
      </c>
      <c r="F13" s="97" t="s">
        <v>18</v>
      </c>
      <c r="G13" s="97">
        <v>3</v>
      </c>
      <c r="H13" s="97" t="s">
        <v>112</v>
      </c>
      <c r="I13" s="118">
        <v>42</v>
      </c>
      <c r="J13" s="110">
        <v>0.10416666666666667</v>
      </c>
      <c r="K13" s="78">
        <v>2940</v>
      </c>
      <c r="L13" s="79">
        <v>6</v>
      </c>
      <c r="M13" s="111">
        <f t="shared" si="2"/>
        <v>17.64</v>
      </c>
      <c r="N13" s="97"/>
      <c r="O13" s="80">
        <v>288</v>
      </c>
      <c r="P13" s="112">
        <f t="shared" si="3"/>
        <v>1728</v>
      </c>
      <c r="Q13" s="109">
        <f t="shared" si="4"/>
        <v>1.3402283333333334</v>
      </c>
      <c r="R13" s="113">
        <f t="shared" si="6"/>
        <v>0.36453333333333332</v>
      </c>
      <c r="S13" s="122">
        <v>1.4400000000000001E-2</v>
      </c>
      <c r="T13" s="113">
        <f t="shared" si="5"/>
        <v>0.37893333333333334</v>
      </c>
      <c r="U13" s="99"/>
      <c r="V13" s="98"/>
    </row>
    <row r="14" spans="1:28" s="96" customFormat="1" x14ac:dyDescent="0.2">
      <c r="A14" s="99">
        <v>4</v>
      </c>
      <c r="B14" s="99" t="s">
        <v>117</v>
      </c>
      <c r="C14" s="109">
        <f t="shared" si="0"/>
        <v>3.1879616666666664</v>
      </c>
      <c r="D14" s="109">
        <f>IF(F14="","",VLOOKUP(F14,DATOS!$A$2:$D$42,3,0))</f>
        <v>6.25E-2</v>
      </c>
      <c r="E14" s="109">
        <f t="shared" si="1"/>
        <v>2.2504616666666664</v>
      </c>
      <c r="F14" s="97" t="s">
        <v>18</v>
      </c>
      <c r="G14" s="97">
        <v>3</v>
      </c>
      <c r="H14" s="97" t="s">
        <v>112</v>
      </c>
      <c r="I14" s="118">
        <v>42</v>
      </c>
      <c r="J14" s="110">
        <v>0.10416666666666667</v>
      </c>
      <c r="K14" s="78">
        <v>2940</v>
      </c>
      <c r="L14" s="79">
        <v>6</v>
      </c>
      <c r="M14" s="111">
        <f t="shared" si="2"/>
        <v>17.64</v>
      </c>
      <c r="N14" s="97"/>
      <c r="O14" s="80">
        <v>288</v>
      </c>
      <c r="P14" s="112">
        <f t="shared" si="3"/>
        <v>1728</v>
      </c>
      <c r="Q14" s="109">
        <f t="shared" si="4"/>
        <v>1.3546283333333333</v>
      </c>
      <c r="R14" s="113">
        <f t="shared" si="6"/>
        <v>0.37893333333333334</v>
      </c>
      <c r="S14" s="122">
        <v>1.4400000000000001E-2</v>
      </c>
      <c r="T14" s="113">
        <f t="shared" si="5"/>
        <v>0.39333333333333337</v>
      </c>
      <c r="U14" s="99"/>
      <c r="V14" s="98"/>
    </row>
    <row r="15" spans="1:28" s="96" customFormat="1" x14ac:dyDescent="0.2">
      <c r="A15" s="99">
        <v>5</v>
      </c>
      <c r="B15" s="99" t="s">
        <v>117</v>
      </c>
      <c r="C15" s="109">
        <f t="shared" si="0"/>
        <v>3.2023616666666666</v>
      </c>
      <c r="D15" s="109">
        <f>IF(F15="","",VLOOKUP(F15,DATOS!$A$2:$D$42,3,0))</f>
        <v>6.25E-2</v>
      </c>
      <c r="E15" s="109">
        <f t="shared" si="1"/>
        <v>2.2648616666666666</v>
      </c>
      <c r="F15" s="97" t="s">
        <v>18</v>
      </c>
      <c r="G15" s="97">
        <v>3</v>
      </c>
      <c r="H15" s="97" t="s">
        <v>112</v>
      </c>
      <c r="I15" s="118">
        <v>42</v>
      </c>
      <c r="J15" s="110">
        <v>0.10416666666666667</v>
      </c>
      <c r="K15" s="78">
        <v>2940</v>
      </c>
      <c r="L15" s="79">
        <v>6</v>
      </c>
      <c r="M15" s="111">
        <f t="shared" si="2"/>
        <v>17.64</v>
      </c>
      <c r="N15" s="97"/>
      <c r="O15" s="80">
        <v>288</v>
      </c>
      <c r="P15" s="112">
        <f t="shared" si="3"/>
        <v>1728</v>
      </c>
      <c r="Q15" s="109">
        <f t="shared" si="4"/>
        <v>1.3690283333333333</v>
      </c>
      <c r="R15" s="113">
        <f t="shared" si="6"/>
        <v>0.39333333333333337</v>
      </c>
      <c r="S15" s="122">
        <v>1.4400000000000001E-2</v>
      </c>
      <c r="T15" s="113">
        <f t="shared" si="5"/>
        <v>0.40773333333333339</v>
      </c>
      <c r="U15" s="99"/>
      <c r="V15" s="98"/>
    </row>
    <row r="16" spans="1:28" s="96" customFormat="1" x14ac:dyDescent="0.2">
      <c r="A16" s="99">
        <v>6</v>
      </c>
      <c r="B16" s="99" t="s">
        <v>117</v>
      </c>
      <c r="C16" s="109">
        <f t="shared" si="0"/>
        <v>3.2167616666666667</v>
      </c>
      <c r="D16" s="109">
        <f>IF(F16="","",VLOOKUP(F16,DATOS!$A$2:$D$42,3,0))</f>
        <v>6.25E-2</v>
      </c>
      <c r="E16" s="109">
        <f t="shared" si="1"/>
        <v>2.2792616666666667</v>
      </c>
      <c r="F16" s="97" t="s">
        <v>18</v>
      </c>
      <c r="G16" s="97">
        <v>3</v>
      </c>
      <c r="H16" s="97" t="s">
        <v>112</v>
      </c>
      <c r="I16" s="118">
        <v>42</v>
      </c>
      <c r="J16" s="110">
        <v>0.10416666666666667</v>
      </c>
      <c r="K16" s="78">
        <v>2940</v>
      </c>
      <c r="L16" s="79">
        <v>6</v>
      </c>
      <c r="M16" s="111">
        <f t="shared" si="2"/>
        <v>17.64</v>
      </c>
      <c r="N16" s="97"/>
      <c r="O16" s="80">
        <v>288</v>
      </c>
      <c r="P16" s="112">
        <f t="shared" si="3"/>
        <v>1728</v>
      </c>
      <c r="Q16" s="109">
        <f t="shared" si="4"/>
        <v>1.3834283333333333</v>
      </c>
      <c r="R16" s="113">
        <f t="shared" si="6"/>
        <v>0.40773333333333339</v>
      </c>
      <c r="S16" s="122">
        <v>1.4400000000000001E-2</v>
      </c>
      <c r="T16" s="113">
        <f t="shared" si="5"/>
        <v>0.42213333333333342</v>
      </c>
      <c r="U16" s="99"/>
      <c r="V16" s="98"/>
    </row>
    <row r="17" spans="1:22" s="96" customFormat="1" x14ac:dyDescent="0.2">
      <c r="A17" s="99">
        <v>7</v>
      </c>
      <c r="B17" s="99"/>
      <c r="C17" s="109">
        <f t="shared" si="0"/>
        <v>3.2027783333333333</v>
      </c>
      <c r="D17" s="109">
        <f>IF(F17="","",VLOOKUP(F17,DATOS!$A$2:$D$42,3,0))</f>
        <v>6.25E-2</v>
      </c>
      <c r="E17" s="109">
        <f t="shared" si="1"/>
        <v>2.2652783333333333</v>
      </c>
      <c r="F17" s="97" t="s">
        <v>34</v>
      </c>
      <c r="G17" s="99">
        <v>1</v>
      </c>
      <c r="H17" s="99" t="s">
        <v>113</v>
      </c>
      <c r="I17" s="118">
        <v>40</v>
      </c>
      <c r="J17" s="110">
        <v>0.14583333333333334</v>
      </c>
      <c r="K17" s="78">
        <v>2400</v>
      </c>
      <c r="L17" s="79">
        <v>7</v>
      </c>
      <c r="M17" s="111">
        <f t="shared" si="2"/>
        <v>16.8</v>
      </c>
      <c r="N17" s="99"/>
      <c r="O17" s="80">
        <v>288</v>
      </c>
      <c r="P17" s="112">
        <f t="shared" si="3"/>
        <v>2016</v>
      </c>
      <c r="Q17" s="109">
        <f t="shared" si="4"/>
        <v>1.4111116666666665</v>
      </c>
      <c r="R17" s="123">
        <v>0.43541666666666662</v>
      </c>
      <c r="S17" s="109">
        <f t="shared" ref="S17:S49" si="7">IF(OR($C$5="",P17=""),"",(P17/$C$5)/24)</f>
        <v>1.0500000000000001E-2</v>
      </c>
      <c r="T17" s="113">
        <f t="shared" si="5"/>
        <v>0.44591666666666663</v>
      </c>
      <c r="U17" s="99"/>
      <c r="V17" s="98"/>
    </row>
    <row r="18" spans="1:22" s="96" customFormat="1" x14ac:dyDescent="0.2">
      <c r="A18" s="99">
        <v>8</v>
      </c>
      <c r="B18" s="99"/>
      <c r="C18" s="109">
        <f t="shared" si="0"/>
        <v>3.2132783333333332</v>
      </c>
      <c r="D18" s="109">
        <f>IF(F18="","",VLOOKUP(F18,DATOS!$A$2:$D$42,3,0))</f>
        <v>6.25E-2</v>
      </c>
      <c r="E18" s="109">
        <f t="shared" si="1"/>
        <v>2.2757783333333332</v>
      </c>
      <c r="F18" s="97" t="s">
        <v>34</v>
      </c>
      <c r="G18" s="99">
        <v>1</v>
      </c>
      <c r="H18" s="99" t="s">
        <v>113</v>
      </c>
      <c r="I18" s="118">
        <v>40</v>
      </c>
      <c r="J18" s="110">
        <v>0.14583333333333334</v>
      </c>
      <c r="K18" s="78">
        <v>2400</v>
      </c>
      <c r="L18" s="79">
        <v>7</v>
      </c>
      <c r="M18" s="111">
        <f t="shared" si="2"/>
        <v>16.8</v>
      </c>
      <c r="N18" s="99"/>
      <c r="O18" s="80">
        <v>288</v>
      </c>
      <c r="P18" s="112">
        <f t="shared" si="3"/>
        <v>2016</v>
      </c>
      <c r="Q18" s="109">
        <f t="shared" si="4"/>
        <v>1.4216116666666667</v>
      </c>
      <c r="R18" s="113">
        <f t="shared" si="6"/>
        <v>0.44591666666666663</v>
      </c>
      <c r="S18" s="109">
        <f t="shared" si="7"/>
        <v>1.0500000000000001E-2</v>
      </c>
      <c r="T18" s="113">
        <f t="shared" si="5"/>
        <v>0.45641666666666664</v>
      </c>
      <c r="U18" s="99"/>
      <c r="V18" s="98"/>
    </row>
    <row r="19" spans="1:22" s="96" customFormat="1" x14ac:dyDescent="0.2">
      <c r="A19" s="99">
        <v>9</v>
      </c>
      <c r="B19" s="99"/>
      <c r="C19" s="109">
        <f t="shared" si="0"/>
        <v>3.2237783333333336</v>
      </c>
      <c r="D19" s="109">
        <f>IF(F19="","",VLOOKUP(F19,DATOS!$A$2:$D$42,3,0))</f>
        <v>6.25E-2</v>
      </c>
      <c r="E19" s="109">
        <f t="shared" si="1"/>
        <v>2.2862783333333336</v>
      </c>
      <c r="F19" s="97" t="s">
        <v>34</v>
      </c>
      <c r="G19" s="99">
        <v>1</v>
      </c>
      <c r="H19" s="99" t="s">
        <v>113</v>
      </c>
      <c r="I19" s="118">
        <v>40</v>
      </c>
      <c r="J19" s="110">
        <v>0.14583333333333334</v>
      </c>
      <c r="K19" s="78">
        <v>2400</v>
      </c>
      <c r="L19" s="79">
        <v>7</v>
      </c>
      <c r="M19" s="111">
        <f t="shared" si="2"/>
        <v>16.8</v>
      </c>
      <c r="N19" s="99"/>
      <c r="O19" s="80">
        <v>288</v>
      </c>
      <c r="P19" s="112">
        <f t="shared" si="3"/>
        <v>2016</v>
      </c>
      <c r="Q19" s="109">
        <f t="shared" si="4"/>
        <v>1.4321116666666667</v>
      </c>
      <c r="R19" s="113">
        <f t="shared" si="6"/>
        <v>0.45641666666666664</v>
      </c>
      <c r="S19" s="109">
        <f t="shared" si="7"/>
        <v>1.0500000000000001E-2</v>
      </c>
      <c r="T19" s="113">
        <f t="shared" si="5"/>
        <v>0.46691666666666665</v>
      </c>
      <c r="U19" s="99"/>
      <c r="V19" s="98"/>
    </row>
    <row r="20" spans="1:22" s="96" customFormat="1" x14ac:dyDescent="0.2">
      <c r="A20" s="99">
        <v>10</v>
      </c>
      <c r="B20" s="99"/>
      <c r="C20" s="109">
        <f t="shared" si="0"/>
        <v>3.2759450000000001</v>
      </c>
      <c r="D20" s="109">
        <f>IF(F20="","",VLOOKUP(F20,DATOS!$A$2:$D$42,3,0))</f>
        <v>6.25E-2</v>
      </c>
      <c r="E20" s="109">
        <f t="shared" si="1"/>
        <v>2.3384450000000001</v>
      </c>
      <c r="F20" s="97" t="s">
        <v>18</v>
      </c>
      <c r="G20" s="99">
        <v>8</v>
      </c>
      <c r="H20" s="99" t="s">
        <v>112</v>
      </c>
      <c r="I20" s="118">
        <v>42</v>
      </c>
      <c r="J20" s="110">
        <v>0.10416666666666667</v>
      </c>
      <c r="K20" s="78">
        <v>2920</v>
      </c>
      <c r="L20" s="79">
        <v>7</v>
      </c>
      <c r="M20" s="111">
        <f t="shared" ref="M20:M38" si="8">IF(OR(K20="",L20=""),"",(K20*L20)/1000)</f>
        <v>20.440000000000001</v>
      </c>
      <c r="N20" s="99"/>
      <c r="O20" s="80">
        <v>288</v>
      </c>
      <c r="P20" s="112">
        <f t="shared" si="3"/>
        <v>2016</v>
      </c>
      <c r="Q20" s="109">
        <f t="shared" si="4"/>
        <v>1.4426116666666666</v>
      </c>
      <c r="R20" s="113">
        <f t="shared" si="6"/>
        <v>0.46691666666666665</v>
      </c>
      <c r="S20" s="122">
        <v>1.5272727272727273E-2</v>
      </c>
      <c r="T20" s="113">
        <f t="shared" si="5"/>
        <v>0.48218939393939392</v>
      </c>
      <c r="U20" s="99"/>
      <c r="V20" s="98"/>
    </row>
    <row r="21" spans="1:22" s="96" customFormat="1" x14ac:dyDescent="0.2">
      <c r="A21" s="99">
        <v>11</v>
      </c>
      <c r="B21" s="99"/>
      <c r="C21" s="109">
        <f t="shared" si="0"/>
        <v>3.291217727272727</v>
      </c>
      <c r="D21" s="109">
        <f>IF(F21="","",VLOOKUP(F21,DATOS!$A$2:$D$42,3,0))</f>
        <v>6.25E-2</v>
      </c>
      <c r="E21" s="109">
        <f t="shared" si="1"/>
        <v>2.353717727272727</v>
      </c>
      <c r="F21" s="97" t="s">
        <v>18</v>
      </c>
      <c r="G21" s="99">
        <v>8</v>
      </c>
      <c r="H21" s="99" t="s">
        <v>112</v>
      </c>
      <c r="I21" s="118">
        <v>42</v>
      </c>
      <c r="J21" s="110">
        <v>0.10416666666666667</v>
      </c>
      <c r="K21" s="78">
        <v>2920</v>
      </c>
      <c r="L21" s="79">
        <v>7</v>
      </c>
      <c r="M21" s="111">
        <f t="shared" si="8"/>
        <v>20.440000000000001</v>
      </c>
      <c r="N21" s="99"/>
      <c r="O21" s="80">
        <v>130</v>
      </c>
      <c r="P21" s="112">
        <f t="shared" si="3"/>
        <v>910</v>
      </c>
      <c r="Q21" s="109">
        <f t="shared" si="4"/>
        <v>1.457884393939394</v>
      </c>
      <c r="R21" s="113">
        <f t="shared" si="6"/>
        <v>0.48218939393939392</v>
      </c>
      <c r="S21" s="122">
        <v>6.8939393939393941E-3</v>
      </c>
      <c r="T21" s="113">
        <f t="shared" si="5"/>
        <v>0.48908333333333331</v>
      </c>
      <c r="U21" s="99"/>
      <c r="V21" s="98"/>
    </row>
    <row r="22" spans="1:22" s="96" customFormat="1" x14ac:dyDescent="0.2">
      <c r="A22" s="99"/>
      <c r="B22" s="99"/>
      <c r="C22" s="109">
        <f t="shared" si="0"/>
        <v>3.2981116666666663</v>
      </c>
      <c r="D22" s="109">
        <f>IF(F22="","",VLOOKUP(F22,DATOS!$A$2:$D$42,3,0))</f>
        <v>6.25E-2</v>
      </c>
      <c r="E22" s="109">
        <f t="shared" si="1"/>
        <v>2.3606116666666663</v>
      </c>
      <c r="F22" s="97" t="s">
        <v>18</v>
      </c>
      <c r="G22" s="99">
        <v>9</v>
      </c>
      <c r="H22" s="99" t="s">
        <v>112</v>
      </c>
      <c r="I22" s="118">
        <v>42</v>
      </c>
      <c r="J22" s="110">
        <v>0.10416666666666667</v>
      </c>
      <c r="K22" s="78">
        <v>3000</v>
      </c>
      <c r="L22" s="79">
        <v>7</v>
      </c>
      <c r="M22" s="111">
        <f t="shared" si="8"/>
        <v>21</v>
      </c>
      <c r="N22" s="99"/>
      <c r="O22" s="80">
        <f>288-130</f>
        <v>158</v>
      </c>
      <c r="P22" s="112">
        <f t="shared" si="3"/>
        <v>1106</v>
      </c>
      <c r="Q22" s="109">
        <f t="shared" si="4"/>
        <v>1.4647783333333333</v>
      </c>
      <c r="R22" s="113">
        <f t="shared" si="6"/>
        <v>0.48908333333333331</v>
      </c>
      <c r="S22" s="122">
        <v>8.3787878787878797E-3</v>
      </c>
      <c r="T22" s="113">
        <f t="shared" si="5"/>
        <v>0.49746212121212119</v>
      </c>
      <c r="U22" s="99"/>
      <c r="V22" s="98"/>
    </row>
    <row r="23" spans="1:22" s="96" customFormat="1" x14ac:dyDescent="0.2">
      <c r="A23" s="99">
        <v>12</v>
      </c>
      <c r="B23" s="99"/>
      <c r="C23" s="109">
        <f t="shared" si="0"/>
        <v>3.3064904545454548</v>
      </c>
      <c r="D23" s="109">
        <f>IF(F23="","",VLOOKUP(F23,DATOS!$A$2:$D$42,3,0))</f>
        <v>6.25E-2</v>
      </c>
      <c r="E23" s="109">
        <f t="shared" si="1"/>
        <v>2.3689904545454548</v>
      </c>
      <c r="F23" s="97" t="s">
        <v>18</v>
      </c>
      <c r="G23" s="99">
        <v>9</v>
      </c>
      <c r="H23" s="99" t="s">
        <v>112</v>
      </c>
      <c r="I23" s="118">
        <v>42</v>
      </c>
      <c r="J23" s="110">
        <v>0.10416666666666667</v>
      </c>
      <c r="K23" s="78">
        <v>3000</v>
      </c>
      <c r="L23" s="79">
        <v>6</v>
      </c>
      <c r="M23" s="111">
        <f t="shared" si="8"/>
        <v>18</v>
      </c>
      <c r="N23" s="99"/>
      <c r="O23" s="80">
        <v>288</v>
      </c>
      <c r="P23" s="112">
        <f t="shared" si="3"/>
        <v>1728</v>
      </c>
      <c r="Q23" s="109">
        <f t="shared" si="4"/>
        <v>1.4731571212121213</v>
      </c>
      <c r="R23" s="113">
        <f t="shared" si="6"/>
        <v>0.49746212121212119</v>
      </c>
      <c r="S23" s="122">
        <v>1.3090909090909091E-2</v>
      </c>
      <c r="T23" s="113">
        <f t="shared" si="5"/>
        <v>0.51055303030303023</v>
      </c>
      <c r="U23" s="99"/>
      <c r="V23" s="98"/>
    </row>
    <row r="24" spans="1:22" s="96" customFormat="1" x14ac:dyDescent="0.2">
      <c r="A24" s="99">
        <v>13</v>
      </c>
      <c r="B24" s="99"/>
      <c r="C24" s="109">
        <f t="shared" si="0"/>
        <v>3.3195813636363631</v>
      </c>
      <c r="D24" s="109">
        <f>IF(F24="","",VLOOKUP(F24,DATOS!$A$2:$D$42,3,0))</f>
        <v>6.25E-2</v>
      </c>
      <c r="E24" s="109">
        <f t="shared" si="1"/>
        <v>2.3820813636363631</v>
      </c>
      <c r="F24" s="97" t="s">
        <v>18</v>
      </c>
      <c r="G24" s="99">
        <v>9</v>
      </c>
      <c r="H24" s="99" t="s">
        <v>112</v>
      </c>
      <c r="I24" s="118">
        <v>42</v>
      </c>
      <c r="J24" s="110">
        <v>0.10416666666666667</v>
      </c>
      <c r="K24" s="78">
        <v>3000</v>
      </c>
      <c r="L24" s="79">
        <v>6</v>
      </c>
      <c r="M24" s="111">
        <f t="shared" si="8"/>
        <v>18</v>
      </c>
      <c r="N24" s="99"/>
      <c r="O24" s="80">
        <v>288</v>
      </c>
      <c r="P24" s="112">
        <f t="shared" si="3"/>
        <v>1728</v>
      </c>
      <c r="Q24" s="109">
        <f t="shared" si="4"/>
        <v>1.4862480303030301</v>
      </c>
      <c r="R24" s="113">
        <f t="shared" si="6"/>
        <v>0.51055303030303023</v>
      </c>
      <c r="S24" s="122">
        <v>1.3090909090909091E-2</v>
      </c>
      <c r="T24" s="113">
        <f t="shared" si="5"/>
        <v>0.52364393939393927</v>
      </c>
      <c r="U24" s="99"/>
      <c r="V24" s="98"/>
    </row>
    <row r="25" spans="1:22" s="96" customFormat="1" x14ac:dyDescent="0.2">
      <c r="A25" s="99">
        <v>14</v>
      </c>
      <c r="B25" s="99"/>
      <c r="C25" s="109">
        <f t="shared" si="0"/>
        <v>3.3326722727272724</v>
      </c>
      <c r="D25" s="109">
        <f>IF(F25="","",VLOOKUP(F25,DATOS!$A$2:$D$42,3,0))</f>
        <v>6.25E-2</v>
      </c>
      <c r="E25" s="109">
        <f t="shared" si="1"/>
        <v>2.3951722727272724</v>
      </c>
      <c r="F25" s="97" t="s">
        <v>12</v>
      </c>
      <c r="G25" s="99">
        <v>2</v>
      </c>
      <c r="H25" s="99" t="s">
        <v>113</v>
      </c>
      <c r="I25" s="118">
        <v>35</v>
      </c>
      <c r="J25" s="110">
        <v>0.10416666666666667</v>
      </c>
      <c r="K25" s="78">
        <v>1860</v>
      </c>
      <c r="L25" s="79">
        <v>10</v>
      </c>
      <c r="M25" s="111">
        <f t="shared" si="8"/>
        <v>18.600000000000001</v>
      </c>
      <c r="N25" s="99"/>
      <c r="O25" s="80">
        <v>288</v>
      </c>
      <c r="P25" s="112">
        <f t="shared" si="3"/>
        <v>2880</v>
      </c>
      <c r="Q25" s="109">
        <f t="shared" si="4"/>
        <v>1.4993389393939394</v>
      </c>
      <c r="R25" s="113">
        <f t="shared" si="6"/>
        <v>0.52364393939393927</v>
      </c>
      <c r="S25" s="109">
        <f t="shared" si="7"/>
        <v>1.4999999999999999E-2</v>
      </c>
      <c r="T25" s="113">
        <f t="shared" si="5"/>
        <v>0.53864393939393929</v>
      </c>
      <c r="U25" s="99"/>
      <c r="V25" s="98"/>
    </row>
    <row r="26" spans="1:22" s="96" customFormat="1" x14ac:dyDescent="0.2">
      <c r="A26" s="99">
        <v>15</v>
      </c>
      <c r="B26" s="99"/>
      <c r="C26" s="109">
        <f t="shared" si="0"/>
        <v>3.3476722727272725</v>
      </c>
      <c r="D26" s="109">
        <f>IF(F26="","",VLOOKUP(F26,DATOS!$A$2:$D$42,3,0))</f>
        <v>6.25E-2</v>
      </c>
      <c r="E26" s="109">
        <f t="shared" si="1"/>
        <v>2.4101722727272725</v>
      </c>
      <c r="F26" s="97" t="s">
        <v>12</v>
      </c>
      <c r="G26" s="99">
        <v>2</v>
      </c>
      <c r="H26" s="99" t="s">
        <v>113</v>
      </c>
      <c r="I26" s="118">
        <v>35</v>
      </c>
      <c r="J26" s="110">
        <v>0.10416666666666667</v>
      </c>
      <c r="K26" s="78">
        <v>1860</v>
      </c>
      <c r="L26" s="79">
        <v>10</v>
      </c>
      <c r="M26" s="111">
        <f t="shared" si="8"/>
        <v>18.600000000000001</v>
      </c>
      <c r="N26" s="99"/>
      <c r="O26" s="80">
        <v>288</v>
      </c>
      <c r="P26" s="112">
        <f t="shared" si="3"/>
        <v>2880</v>
      </c>
      <c r="Q26" s="109">
        <f t="shared" si="4"/>
        <v>1.5143389393939393</v>
      </c>
      <c r="R26" s="113">
        <f t="shared" si="6"/>
        <v>0.53864393939393929</v>
      </c>
      <c r="S26" s="109">
        <f t="shared" si="7"/>
        <v>1.4999999999999999E-2</v>
      </c>
      <c r="T26" s="113">
        <f t="shared" si="5"/>
        <v>0.5536439393939393</v>
      </c>
      <c r="U26" s="99"/>
      <c r="V26" s="98"/>
    </row>
    <row r="27" spans="1:22" s="96" customFormat="1" x14ac:dyDescent="0.2">
      <c r="A27" s="99">
        <v>16</v>
      </c>
      <c r="B27" s="99"/>
      <c r="C27" s="109">
        <f t="shared" si="0"/>
        <v>3.3902783333333328</v>
      </c>
      <c r="D27" s="109">
        <f>IF(F27="","",VLOOKUP(F27,DATOS!$A$2:$D$42,3,0))</f>
        <v>6.25E-2</v>
      </c>
      <c r="E27" s="109">
        <f t="shared" si="1"/>
        <v>2.4527783333333328</v>
      </c>
      <c r="F27" s="97" t="s">
        <v>12</v>
      </c>
      <c r="G27" s="99">
        <v>2</v>
      </c>
      <c r="H27" s="99" t="s">
        <v>113</v>
      </c>
      <c r="I27" s="118">
        <v>35</v>
      </c>
      <c r="J27" s="110">
        <v>0.10416666666666667</v>
      </c>
      <c r="K27" s="78">
        <v>1860</v>
      </c>
      <c r="L27" s="79">
        <v>10</v>
      </c>
      <c r="M27" s="111">
        <f t="shared" si="8"/>
        <v>18.600000000000001</v>
      </c>
      <c r="N27" s="99"/>
      <c r="O27" s="80">
        <v>288</v>
      </c>
      <c r="P27" s="112">
        <f t="shared" si="3"/>
        <v>2880</v>
      </c>
      <c r="Q27" s="109">
        <f t="shared" si="4"/>
        <v>1.5569449999999998</v>
      </c>
      <c r="R27" s="123">
        <v>0.58124999999999993</v>
      </c>
      <c r="S27" s="109">
        <f t="shared" si="7"/>
        <v>1.4999999999999999E-2</v>
      </c>
      <c r="T27" s="113">
        <f t="shared" si="5"/>
        <v>0.59624999999999995</v>
      </c>
      <c r="U27" s="99"/>
      <c r="V27" s="98"/>
    </row>
    <row r="28" spans="1:22" s="96" customFormat="1" x14ac:dyDescent="0.2">
      <c r="A28" s="99">
        <v>17</v>
      </c>
      <c r="B28" s="99"/>
      <c r="C28" s="109">
        <f t="shared" si="0"/>
        <v>3.4052783333333334</v>
      </c>
      <c r="D28" s="109">
        <f>IF(F28="","",VLOOKUP(F28,DATOS!$A$2:$D$42,3,0))</f>
        <v>6.25E-2</v>
      </c>
      <c r="E28" s="109">
        <f t="shared" si="1"/>
        <v>2.4677783333333334</v>
      </c>
      <c r="F28" s="97" t="s">
        <v>18</v>
      </c>
      <c r="G28" s="99">
        <v>9</v>
      </c>
      <c r="H28" s="99" t="s">
        <v>112</v>
      </c>
      <c r="I28" s="118">
        <v>42</v>
      </c>
      <c r="J28" s="110">
        <v>0.10416666666666667</v>
      </c>
      <c r="K28" s="78">
        <v>3000</v>
      </c>
      <c r="L28" s="79">
        <v>6</v>
      </c>
      <c r="M28" s="111">
        <f t="shared" si="8"/>
        <v>18</v>
      </c>
      <c r="N28" s="99"/>
      <c r="O28" s="80">
        <v>288</v>
      </c>
      <c r="P28" s="112">
        <f t="shared" si="3"/>
        <v>1728</v>
      </c>
      <c r="Q28" s="109">
        <f t="shared" si="4"/>
        <v>1.5719449999999999</v>
      </c>
      <c r="R28" s="113">
        <f t="shared" si="6"/>
        <v>0.59624999999999995</v>
      </c>
      <c r="S28" s="122">
        <v>1.3090909090909091E-2</v>
      </c>
      <c r="T28" s="113">
        <f t="shared" si="5"/>
        <v>0.60934090909090899</v>
      </c>
      <c r="U28" s="99"/>
      <c r="V28" s="98"/>
    </row>
    <row r="29" spans="1:22" s="96" customFormat="1" x14ac:dyDescent="0.2">
      <c r="A29" s="99">
        <v>18</v>
      </c>
      <c r="B29" s="99"/>
      <c r="C29" s="109">
        <f t="shared" si="0"/>
        <v>3.4183692424242422</v>
      </c>
      <c r="D29" s="109">
        <f>IF(F29="","",VLOOKUP(F29,DATOS!$A$2:$D$42,3,0))</f>
        <v>6.25E-2</v>
      </c>
      <c r="E29" s="109">
        <f t="shared" si="1"/>
        <v>2.4808692424242422</v>
      </c>
      <c r="F29" s="97" t="s">
        <v>18</v>
      </c>
      <c r="G29" s="99">
        <v>9</v>
      </c>
      <c r="H29" s="99" t="s">
        <v>112</v>
      </c>
      <c r="I29" s="118">
        <v>42</v>
      </c>
      <c r="J29" s="110">
        <v>0.10416666666666667</v>
      </c>
      <c r="K29" s="78">
        <v>3000</v>
      </c>
      <c r="L29" s="79">
        <v>6</v>
      </c>
      <c r="M29" s="111">
        <f t="shared" si="8"/>
        <v>18</v>
      </c>
      <c r="N29" s="99"/>
      <c r="O29" s="80">
        <v>288</v>
      </c>
      <c r="P29" s="112">
        <f t="shared" si="3"/>
        <v>1728</v>
      </c>
      <c r="Q29" s="109">
        <f t="shared" si="4"/>
        <v>1.585035909090909</v>
      </c>
      <c r="R29" s="113">
        <f t="shared" si="6"/>
        <v>0.60934090909090899</v>
      </c>
      <c r="S29" s="122">
        <v>1.3090909090909091E-2</v>
      </c>
      <c r="T29" s="113">
        <f t="shared" si="5"/>
        <v>0.62243181818181803</v>
      </c>
      <c r="U29" s="99"/>
      <c r="V29" s="98"/>
    </row>
    <row r="30" spans="1:22" s="96" customFormat="1" x14ac:dyDescent="0.2">
      <c r="A30" s="99">
        <v>19</v>
      </c>
      <c r="B30" s="99"/>
      <c r="C30" s="109">
        <f t="shared" si="0"/>
        <v>3.431460151515151</v>
      </c>
      <c r="D30" s="109">
        <f>IF(F30="","",VLOOKUP(F30,DATOS!$A$2:$D$42,3,0))</f>
        <v>6.25E-2</v>
      </c>
      <c r="E30" s="109">
        <f t="shared" si="1"/>
        <v>2.493960151515151</v>
      </c>
      <c r="F30" s="97" t="s">
        <v>18</v>
      </c>
      <c r="G30" s="99">
        <v>9</v>
      </c>
      <c r="H30" s="99" t="s">
        <v>112</v>
      </c>
      <c r="I30" s="118">
        <v>42</v>
      </c>
      <c r="J30" s="110">
        <v>0.10416666666666667</v>
      </c>
      <c r="K30" s="78">
        <v>3000</v>
      </c>
      <c r="L30" s="79">
        <v>6</v>
      </c>
      <c r="M30" s="111">
        <f t="shared" si="8"/>
        <v>18</v>
      </c>
      <c r="N30" s="99"/>
      <c r="O30" s="80">
        <v>270</v>
      </c>
      <c r="P30" s="112">
        <f t="shared" si="3"/>
        <v>1620</v>
      </c>
      <c r="Q30" s="109">
        <f t="shared" si="4"/>
        <v>1.598126818181818</v>
      </c>
      <c r="R30" s="113">
        <f t="shared" si="6"/>
        <v>0.62243181818181803</v>
      </c>
      <c r="S30" s="122">
        <v>1.2272727272727274E-2</v>
      </c>
      <c r="T30" s="113">
        <f t="shared" si="5"/>
        <v>0.63470454545454535</v>
      </c>
      <c r="U30" s="99"/>
      <c r="V30" s="98"/>
    </row>
    <row r="31" spans="1:22" s="96" customFormat="1" x14ac:dyDescent="0.2">
      <c r="A31" s="99">
        <v>20</v>
      </c>
      <c r="B31" s="99"/>
      <c r="C31" s="109">
        <f t="shared" si="0"/>
        <v>3.5062328787878787</v>
      </c>
      <c r="D31" s="109">
        <f>IF(F31="","",VLOOKUP(F31,DATOS!$A$2:$D$42,3,0))</f>
        <v>6.25E-2</v>
      </c>
      <c r="E31" s="109">
        <f t="shared" si="1"/>
        <v>2.5687328787878787</v>
      </c>
      <c r="F31" s="97" t="s">
        <v>125</v>
      </c>
      <c r="G31" s="99">
        <v>1</v>
      </c>
      <c r="H31" s="99" t="s">
        <v>113</v>
      </c>
      <c r="I31" s="118">
        <v>36</v>
      </c>
      <c r="J31" s="110" t="str">
        <f>IF(F31="","",VLOOKUP(F31,DATOS!$A$2:$D$42,4,0))</f>
        <v>01:00</v>
      </c>
      <c r="K31" s="78">
        <v>1940</v>
      </c>
      <c r="L31" s="79">
        <v>10</v>
      </c>
      <c r="M31" s="111">
        <f t="shared" si="8"/>
        <v>19.399999999999999</v>
      </c>
      <c r="N31" s="99"/>
      <c r="O31" s="80">
        <v>288</v>
      </c>
      <c r="P31" s="112">
        <f t="shared" si="3"/>
        <v>2880</v>
      </c>
      <c r="Q31" s="109">
        <f t="shared" si="4"/>
        <v>1.6103995454545452</v>
      </c>
      <c r="R31" s="113">
        <f t="shared" si="6"/>
        <v>0.63470454545454535</v>
      </c>
      <c r="S31" s="109">
        <f t="shared" si="7"/>
        <v>1.4999999999999999E-2</v>
      </c>
      <c r="T31" s="113">
        <f t="shared" si="5"/>
        <v>0.64970454545454537</v>
      </c>
      <c r="U31" s="99"/>
      <c r="V31" s="98"/>
    </row>
    <row r="32" spans="1:22" s="96" customFormat="1" x14ac:dyDescent="0.2">
      <c r="A32" s="99">
        <v>21</v>
      </c>
      <c r="B32" s="99"/>
      <c r="C32" s="109">
        <f t="shared" si="0"/>
        <v>3.5212328787878784</v>
      </c>
      <c r="D32" s="109">
        <f>IF(F32="","",VLOOKUP(F32,DATOS!$A$2:$D$42,3,0))</f>
        <v>6.25E-2</v>
      </c>
      <c r="E32" s="109">
        <f t="shared" si="1"/>
        <v>2.5837328787878784</v>
      </c>
      <c r="F32" s="97" t="s">
        <v>125</v>
      </c>
      <c r="G32" s="99">
        <v>1</v>
      </c>
      <c r="H32" s="99" t="s">
        <v>113</v>
      </c>
      <c r="I32" s="118">
        <v>36</v>
      </c>
      <c r="J32" s="110" t="str">
        <f>IF(F32="","",VLOOKUP(F32,DATOS!$A$2:$D$42,4,0))</f>
        <v>01:00</v>
      </c>
      <c r="K32" s="78">
        <v>1940</v>
      </c>
      <c r="L32" s="79">
        <v>10</v>
      </c>
      <c r="M32" s="111">
        <f t="shared" si="8"/>
        <v>19.399999999999999</v>
      </c>
      <c r="N32" s="99"/>
      <c r="O32" s="80">
        <v>288</v>
      </c>
      <c r="P32" s="112">
        <f t="shared" si="3"/>
        <v>2880</v>
      </c>
      <c r="Q32" s="109">
        <f t="shared" si="4"/>
        <v>1.6253995454545453</v>
      </c>
      <c r="R32" s="113">
        <f t="shared" si="6"/>
        <v>0.64970454545454537</v>
      </c>
      <c r="S32" s="109">
        <f t="shared" si="7"/>
        <v>1.4999999999999999E-2</v>
      </c>
      <c r="T32" s="113">
        <f t="shared" si="5"/>
        <v>0.66470454545454538</v>
      </c>
      <c r="U32" s="99"/>
      <c r="V32" s="98"/>
    </row>
    <row r="33" spans="1:22" s="96" customFormat="1" x14ac:dyDescent="0.2">
      <c r="A33" s="99">
        <v>22</v>
      </c>
      <c r="B33" s="99"/>
      <c r="C33" s="109">
        <f t="shared" si="0"/>
        <v>3.536232878787879</v>
      </c>
      <c r="D33" s="109">
        <f>IF(F33="","",VLOOKUP(F33,DATOS!$A$2:$D$42,3,0))</f>
        <v>6.25E-2</v>
      </c>
      <c r="E33" s="109">
        <f t="shared" si="1"/>
        <v>2.598732878787879</v>
      </c>
      <c r="F33" s="97" t="s">
        <v>125</v>
      </c>
      <c r="G33" s="99">
        <v>1</v>
      </c>
      <c r="H33" s="99" t="s">
        <v>113</v>
      </c>
      <c r="I33" s="118">
        <v>36</v>
      </c>
      <c r="J33" s="110" t="str">
        <f>IF(F33="","",VLOOKUP(F33,DATOS!$A$2:$D$42,4,0))</f>
        <v>01:00</v>
      </c>
      <c r="K33" s="78">
        <v>1940</v>
      </c>
      <c r="L33" s="79">
        <v>10</v>
      </c>
      <c r="M33" s="111">
        <f t="shared" si="8"/>
        <v>19.399999999999999</v>
      </c>
      <c r="N33" s="99"/>
      <c r="O33" s="80">
        <v>288</v>
      </c>
      <c r="P33" s="112">
        <f t="shared" si="3"/>
        <v>2880</v>
      </c>
      <c r="Q33" s="109">
        <f t="shared" si="4"/>
        <v>1.6403995454545455</v>
      </c>
      <c r="R33" s="113">
        <f t="shared" si="6"/>
        <v>0.66470454545454538</v>
      </c>
      <c r="S33" s="109">
        <f t="shared" si="7"/>
        <v>1.4999999999999999E-2</v>
      </c>
      <c r="T33" s="113">
        <f t="shared" si="5"/>
        <v>0.67970454545454539</v>
      </c>
      <c r="U33" s="99"/>
      <c r="V33" s="98"/>
    </row>
    <row r="34" spans="1:22" s="96" customFormat="1" x14ac:dyDescent="0.2">
      <c r="A34" s="99">
        <v>23</v>
      </c>
      <c r="B34" s="99"/>
      <c r="C34" s="109">
        <f t="shared" si="0"/>
        <v>3.5512328787878786</v>
      </c>
      <c r="D34" s="109">
        <f>IF(F34="","",VLOOKUP(F34,DATOS!$A$2:$D$42,3,0))</f>
        <v>6.25E-2</v>
      </c>
      <c r="E34" s="109">
        <f t="shared" si="1"/>
        <v>2.6137328787878786</v>
      </c>
      <c r="F34" s="97" t="s">
        <v>125</v>
      </c>
      <c r="G34" s="99">
        <v>1</v>
      </c>
      <c r="H34" s="99" t="s">
        <v>113</v>
      </c>
      <c r="I34" s="118">
        <v>36</v>
      </c>
      <c r="J34" s="110" t="str">
        <f>IF(F34="","",VLOOKUP(F34,DATOS!$A$2:$D$42,4,0))</f>
        <v>01:00</v>
      </c>
      <c r="K34" s="78">
        <v>1940</v>
      </c>
      <c r="L34" s="79">
        <v>10</v>
      </c>
      <c r="M34" s="111">
        <f t="shared" si="8"/>
        <v>19.399999999999999</v>
      </c>
      <c r="N34" s="99"/>
      <c r="O34" s="80">
        <v>200</v>
      </c>
      <c r="P34" s="112">
        <f t="shared" si="3"/>
        <v>2000</v>
      </c>
      <c r="Q34" s="109">
        <f t="shared" si="4"/>
        <v>1.6553995454545454</v>
      </c>
      <c r="R34" s="113">
        <f t="shared" si="6"/>
        <v>0.67970454545454539</v>
      </c>
      <c r="S34" s="109">
        <f t="shared" si="7"/>
        <v>1.0416666666666666E-2</v>
      </c>
      <c r="T34" s="113">
        <f t="shared" si="5"/>
        <v>0.69012121212121202</v>
      </c>
      <c r="U34" s="99"/>
      <c r="V34" s="98"/>
    </row>
    <row r="35" spans="1:22" s="96" customFormat="1" x14ac:dyDescent="0.2">
      <c r="A35" s="99">
        <v>24</v>
      </c>
      <c r="B35" s="99"/>
      <c r="C35" s="109">
        <f t="shared" si="0"/>
        <v>3.5199828787878786</v>
      </c>
      <c r="D35" s="109">
        <f>IF(F35="","",VLOOKUP(F35,DATOS!$A$2:$D$42,3,0))</f>
        <v>6.25E-2</v>
      </c>
      <c r="E35" s="109">
        <f t="shared" si="1"/>
        <v>2.5824828787878786</v>
      </c>
      <c r="F35" s="97" t="s">
        <v>38</v>
      </c>
      <c r="G35" s="99">
        <v>5</v>
      </c>
      <c r="H35" s="99" t="s">
        <v>113</v>
      </c>
      <c r="I35" s="118">
        <v>40</v>
      </c>
      <c r="J35" s="110" t="str">
        <f>IF(F35="","",VLOOKUP(F35,DATOS!$A$2:$D$42,4,0))</f>
        <v>02:00</v>
      </c>
      <c r="K35" s="78">
        <v>2420</v>
      </c>
      <c r="L35" s="79">
        <v>8</v>
      </c>
      <c r="M35" s="111">
        <f t="shared" si="8"/>
        <v>19.36</v>
      </c>
      <c r="N35" s="99"/>
      <c r="O35" s="80">
        <v>288</v>
      </c>
      <c r="P35" s="112">
        <f t="shared" si="3"/>
        <v>2304</v>
      </c>
      <c r="Q35" s="109">
        <f t="shared" si="4"/>
        <v>1.6658162121212121</v>
      </c>
      <c r="R35" s="113">
        <f t="shared" si="6"/>
        <v>0.69012121212121202</v>
      </c>
      <c r="S35" s="109">
        <f t="shared" si="7"/>
        <v>1.1999999999999999E-2</v>
      </c>
      <c r="T35" s="113">
        <f t="shared" si="5"/>
        <v>0.70212121212121203</v>
      </c>
      <c r="U35" s="99"/>
      <c r="V35" s="98"/>
    </row>
    <row r="36" spans="1:22" s="96" customFormat="1" x14ac:dyDescent="0.2">
      <c r="A36" s="99">
        <v>25</v>
      </c>
      <c r="B36" s="99"/>
      <c r="C36" s="109">
        <f t="shared" si="0"/>
        <v>3.5319828787878791</v>
      </c>
      <c r="D36" s="109">
        <f>IF(F36="","",VLOOKUP(F36,DATOS!$A$2:$D$42,3,0))</f>
        <v>6.25E-2</v>
      </c>
      <c r="E36" s="109">
        <f t="shared" si="1"/>
        <v>2.5944828787878791</v>
      </c>
      <c r="F36" s="97" t="s">
        <v>38</v>
      </c>
      <c r="G36" s="99">
        <v>5</v>
      </c>
      <c r="H36" s="99" t="s">
        <v>113</v>
      </c>
      <c r="I36" s="118">
        <v>40</v>
      </c>
      <c r="J36" s="110" t="str">
        <f>IF(F36="","",VLOOKUP(F36,DATOS!$A$2:$D$42,4,0))</f>
        <v>02:00</v>
      </c>
      <c r="K36" s="78">
        <v>2420</v>
      </c>
      <c r="L36" s="79">
        <v>8</v>
      </c>
      <c r="M36" s="111">
        <f t="shared" si="8"/>
        <v>19.36</v>
      </c>
      <c r="N36" s="99"/>
      <c r="O36" s="80">
        <v>288</v>
      </c>
      <c r="P36" s="112">
        <f t="shared" si="3"/>
        <v>2304</v>
      </c>
      <c r="Q36" s="109">
        <f t="shared" si="4"/>
        <v>1.6778162121212121</v>
      </c>
      <c r="R36" s="113">
        <f t="shared" si="6"/>
        <v>0.70212121212121203</v>
      </c>
      <c r="S36" s="109">
        <f t="shared" si="7"/>
        <v>1.1999999999999999E-2</v>
      </c>
      <c r="T36" s="113">
        <f t="shared" si="5"/>
        <v>0.71412121212121205</v>
      </c>
      <c r="U36" s="99"/>
      <c r="V36" s="98"/>
    </row>
    <row r="37" spans="1:22" s="96" customFormat="1" x14ac:dyDescent="0.2">
      <c r="A37" s="99">
        <v>26</v>
      </c>
      <c r="B37" s="99"/>
      <c r="C37" s="109">
        <f t="shared" si="0"/>
        <v>3.5439828787878787</v>
      </c>
      <c r="D37" s="109">
        <f>IF(F37="","",VLOOKUP(F37,DATOS!$A$2:$D$42,3,0))</f>
        <v>6.25E-2</v>
      </c>
      <c r="E37" s="109">
        <f t="shared" si="1"/>
        <v>2.6064828787878787</v>
      </c>
      <c r="F37" s="97" t="s">
        <v>38</v>
      </c>
      <c r="G37" s="99">
        <v>5</v>
      </c>
      <c r="H37" s="99" t="s">
        <v>113</v>
      </c>
      <c r="I37" s="118">
        <v>40</v>
      </c>
      <c r="J37" s="110" t="str">
        <f>IF(F37="","",VLOOKUP(F37,DATOS!$A$2:$D$42,4,0))</f>
        <v>02:00</v>
      </c>
      <c r="K37" s="78">
        <v>2420</v>
      </c>
      <c r="L37" s="79">
        <v>8</v>
      </c>
      <c r="M37" s="111">
        <f t="shared" si="8"/>
        <v>19.36</v>
      </c>
      <c r="N37" s="99"/>
      <c r="O37" s="80">
        <v>288</v>
      </c>
      <c r="P37" s="112">
        <f t="shared" si="3"/>
        <v>2304</v>
      </c>
      <c r="Q37" s="109">
        <f t="shared" si="4"/>
        <v>1.6898162121212121</v>
      </c>
      <c r="R37" s="113">
        <f t="shared" si="6"/>
        <v>0.71412121212121205</v>
      </c>
      <c r="S37" s="109">
        <f t="shared" si="7"/>
        <v>1.1999999999999999E-2</v>
      </c>
      <c r="T37" s="113">
        <f t="shared" si="5"/>
        <v>0.72612121212121206</v>
      </c>
      <c r="U37" s="99"/>
      <c r="V37" s="98"/>
    </row>
    <row r="38" spans="1:22" s="96" customFormat="1" ht="18" customHeight="1" x14ac:dyDescent="0.2">
      <c r="A38" s="99">
        <v>27</v>
      </c>
      <c r="B38" s="99"/>
      <c r="C38" s="109">
        <f t="shared" si="0"/>
        <v>3.5559828787878791</v>
      </c>
      <c r="D38" s="109">
        <f>IF(F38="","",VLOOKUP(F38,DATOS!$A$2:$D$42,3,0))</f>
        <v>6.25E-2</v>
      </c>
      <c r="E38" s="109">
        <f t="shared" si="1"/>
        <v>2.6184828787878791</v>
      </c>
      <c r="F38" s="97" t="s">
        <v>38</v>
      </c>
      <c r="G38" s="99">
        <v>5</v>
      </c>
      <c r="H38" s="99" t="s">
        <v>113</v>
      </c>
      <c r="I38" s="118">
        <v>40</v>
      </c>
      <c r="J38" s="110" t="str">
        <f>IF(F38="","",VLOOKUP(F38,DATOS!$A$2:$D$42,4,0))</f>
        <v>02:00</v>
      </c>
      <c r="K38" s="78">
        <v>2420</v>
      </c>
      <c r="L38" s="79">
        <v>8</v>
      </c>
      <c r="M38" s="111">
        <f t="shared" si="8"/>
        <v>19.36</v>
      </c>
      <c r="N38" s="99"/>
      <c r="O38" s="80">
        <v>200</v>
      </c>
      <c r="P38" s="112">
        <f t="shared" si="3"/>
        <v>1600</v>
      </c>
      <c r="Q38" s="109">
        <f t="shared" si="4"/>
        <v>1.7018162121212121</v>
      </c>
      <c r="R38" s="113">
        <f t="shared" si="6"/>
        <v>0.72612121212121206</v>
      </c>
      <c r="S38" s="109">
        <f t="shared" si="7"/>
        <v>8.3333333333333332E-3</v>
      </c>
      <c r="T38" s="113">
        <f t="shared" si="5"/>
        <v>0.73445454545454536</v>
      </c>
      <c r="U38" s="99"/>
      <c r="V38" s="98"/>
    </row>
    <row r="39" spans="1:22" s="96" customFormat="1" hidden="1" x14ac:dyDescent="0.2">
      <c r="A39" s="99"/>
      <c r="B39" s="99"/>
      <c r="C39" s="109" t="str">
        <f t="shared" si="0"/>
        <v/>
      </c>
      <c r="D39" s="109" t="str">
        <f>IF(F39="","",VLOOKUP(F39,DATOS!$A$2:$D$42,3,0))</f>
        <v/>
      </c>
      <c r="E39" s="109" t="str">
        <f t="shared" si="1"/>
        <v/>
      </c>
      <c r="F39" s="97"/>
      <c r="G39" s="99"/>
      <c r="H39" s="99"/>
      <c r="I39" s="118"/>
      <c r="J39" s="110" t="str">
        <f>IF(F39="","",VLOOKUP(F39,DATOS!$A$2:$D$42,4,0))</f>
        <v/>
      </c>
      <c r="K39" s="78"/>
      <c r="L39" s="79"/>
      <c r="M39" s="111" t="str">
        <f t="shared" si="2"/>
        <v/>
      </c>
      <c r="N39" s="99"/>
      <c r="O39" s="80"/>
      <c r="P39" s="112" t="str">
        <f t="shared" si="3"/>
        <v/>
      </c>
      <c r="Q39" s="109">
        <f t="shared" si="4"/>
        <v>1.7101495454545454</v>
      </c>
      <c r="R39" s="113">
        <f t="shared" si="6"/>
        <v>0.73445454545454536</v>
      </c>
      <c r="S39" s="109" t="str">
        <f t="shared" si="7"/>
        <v/>
      </c>
      <c r="T39" s="113" t="str">
        <f t="shared" si="5"/>
        <v/>
      </c>
      <c r="U39" s="99"/>
      <c r="V39" s="98"/>
    </row>
    <row r="40" spans="1:22" s="96" customFormat="1" hidden="1" x14ac:dyDescent="0.2">
      <c r="A40" s="99"/>
      <c r="B40" s="99"/>
      <c r="C40" s="109" t="str">
        <f t="shared" si="0"/>
        <v/>
      </c>
      <c r="D40" s="109" t="str">
        <f>IF(F40="","",VLOOKUP(F40,DATOS!$A$2:$D$42,3,0))</f>
        <v/>
      </c>
      <c r="E40" s="109" t="str">
        <f t="shared" si="1"/>
        <v/>
      </c>
      <c r="F40" s="99"/>
      <c r="G40" s="99"/>
      <c r="H40" s="99"/>
      <c r="I40" s="118"/>
      <c r="J40" s="110" t="str">
        <f>IF(F40="","",VLOOKUP(F40,DATOS!$A$2:$D$42,4,0))</f>
        <v/>
      </c>
      <c r="K40" s="78"/>
      <c r="L40" s="79"/>
      <c r="M40" s="111" t="str">
        <f t="shared" si="2"/>
        <v/>
      </c>
      <c r="N40" s="99"/>
      <c r="O40" s="81"/>
      <c r="P40" s="112" t="str">
        <f t="shared" si="3"/>
        <v/>
      </c>
      <c r="Q40" s="109" t="str">
        <f t="shared" si="4"/>
        <v/>
      </c>
      <c r="R40" s="113" t="str">
        <f t="shared" si="6"/>
        <v/>
      </c>
      <c r="S40" s="109" t="str">
        <f t="shared" si="7"/>
        <v/>
      </c>
      <c r="T40" s="113" t="str">
        <f t="shared" si="5"/>
        <v/>
      </c>
      <c r="U40" s="99"/>
      <c r="V40" s="98"/>
    </row>
    <row r="41" spans="1:22" s="96" customFormat="1" hidden="1" x14ac:dyDescent="0.2">
      <c r="A41" s="99"/>
      <c r="B41" s="99"/>
      <c r="C41" s="109" t="str">
        <f t="shared" si="0"/>
        <v/>
      </c>
      <c r="D41" s="109" t="str">
        <f>IF(F41="","",VLOOKUP(F41,DATOS!$A$2:$D$42,3,0))</f>
        <v/>
      </c>
      <c r="E41" s="109" t="str">
        <f t="shared" si="1"/>
        <v/>
      </c>
      <c r="F41" s="99"/>
      <c r="G41" s="99"/>
      <c r="H41" s="99"/>
      <c r="I41" s="119"/>
      <c r="J41" s="110" t="str">
        <f>IF(F41="","",VLOOKUP(F41,DATOS!$A$2:$D$42,4,0))</f>
        <v/>
      </c>
      <c r="K41" s="78"/>
      <c r="L41" s="79"/>
      <c r="M41" s="111" t="str">
        <f t="shared" si="2"/>
        <v/>
      </c>
      <c r="N41" s="99"/>
      <c r="O41" s="81"/>
      <c r="P41" s="112" t="str">
        <f t="shared" si="3"/>
        <v/>
      </c>
      <c r="Q41" s="109" t="str">
        <f t="shared" si="4"/>
        <v/>
      </c>
      <c r="R41" s="113" t="str">
        <f t="shared" si="6"/>
        <v/>
      </c>
      <c r="S41" s="109" t="str">
        <f t="shared" si="7"/>
        <v/>
      </c>
      <c r="T41" s="113" t="str">
        <f t="shared" si="5"/>
        <v/>
      </c>
      <c r="U41" s="99"/>
      <c r="V41" s="98"/>
    </row>
    <row r="42" spans="1:22" s="96" customFormat="1" hidden="1" x14ac:dyDescent="0.2">
      <c r="A42" s="99"/>
      <c r="B42" s="99"/>
      <c r="C42" s="109" t="str">
        <f t="shared" si="0"/>
        <v/>
      </c>
      <c r="D42" s="109" t="str">
        <f>IF(F42="","",VLOOKUP(F42,DATOS!$A$2:$D$42,3,0))</f>
        <v/>
      </c>
      <c r="E42" s="109" t="str">
        <f t="shared" si="1"/>
        <v/>
      </c>
      <c r="F42" s="99"/>
      <c r="G42" s="99"/>
      <c r="H42" s="99"/>
      <c r="I42" s="119"/>
      <c r="J42" s="110" t="str">
        <f>IF(F42="","",VLOOKUP(F42,DATOS!$A$2:$D$42,4,0))</f>
        <v/>
      </c>
      <c r="K42" s="78"/>
      <c r="L42" s="79"/>
      <c r="M42" s="111" t="str">
        <f t="shared" si="2"/>
        <v/>
      </c>
      <c r="N42" s="99"/>
      <c r="O42" s="81"/>
      <c r="P42" s="112" t="str">
        <f t="shared" si="3"/>
        <v/>
      </c>
      <c r="Q42" s="109" t="str">
        <f t="shared" si="4"/>
        <v/>
      </c>
      <c r="R42" s="113" t="str">
        <f t="shared" si="6"/>
        <v/>
      </c>
      <c r="S42" s="109" t="str">
        <f t="shared" si="7"/>
        <v/>
      </c>
      <c r="T42" s="113" t="str">
        <f t="shared" si="5"/>
        <v/>
      </c>
      <c r="U42" s="99"/>
      <c r="V42" s="98"/>
    </row>
    <row r="43" spans="1:22" s="96" customFormat="1" hidden="1" x14ac:dyDescent="0.2">
      <c r="A43" s="99"/>
      <c r="B43" s="99"/>
      <c r="C43" s="109" t="str">
        <f t="shared" si="0"/>
        <v/>
      </c>
      <c r="D43" s="109" t="str">
        <f>IF(F43="","",VLOOKUP(F43,DATOS!$A$2:$D$42,3,0))</f>
        <v/>
      </c>
      <c r="E43" s="109" t="str">
        <f t="shared" si="1"/>
        <v/>
      </c>
      <c r="F43" s="99"/>
      <c r="G43" s="99"/>
      <c r="H43" s="99"/>
      <c r="I43" s="119"/>
      <c r="J43" s="110" t="str">
        <f>IF(F43="","",VLOOKUP(F43,DATOS!$A$2:$D$42,4,0))</f>
        <v/>
      </c>
      <c r="K43" s="78"/>
      <c r="L43" s="79"/>
      <c r="M43" s="111" t="str">
        <f t="shared" si="2"/>
        <v/>
      </c>
      <c r="N43" s="99"/>
      <c r="O43" s="81"/>
      <c r="P43" s="112" t="str">
        <f t="shared" si="3"/>
        <v/>
      </c>
      <c r="Q43" s="109" t="str">
        <f t="shared" si="4"/>
        <v/>
      </c>
      <c r="R43" s="113" t="str">
        <f t="shared" si="6"/>
        <v/>
      </c>
      <c r="S43" s="109" t="str">
        <f t="shared" si="7"/>
        <v/>
      </c>
      <c r="T43" s="113" t="str">
        <f t="shared" si="5"/>
        <v/>
      </c>
      <c r="U43" s="99"/>
      <c r="V43" s="98"/>
    </row>
    <row r="44" spans="1:22" s="96" customFormat="1" hidden="1" x14ac:dyDescent="0.2">
      <c r="A44" s="99"/>
      <c r="B44" s="99"/>
      <c r="C44" s="109" t="str">
        <f t="shared" si="0"/>
        <v/>
      </c>
      <c r="D44" s="109" t="str">
        <f>IF(F44="","",VLOOKUP(F44,DATOS!$A$2:$D$42,3,0))</f>
        <v/>
      </c>
      <c r="E44" s="109" t="str">
        <f t="shared" si="1"/>
        <v/>
      </c>
      <c r="F44" s="99"/>
      <c r="G44" s="99"/>
      <c r="H44" s="99"/>
      <c r="I44" s="119"/>
      <c r="J44" s="110" t="str">
        <f>IF(F44="","",VLOOKUP(F44,DATOS!$A$2:$D$42,4,0))</f>
        <v/>
      </c>
      <c r="K44" s="78"/>
      <c r="L44" s="79"/>
      <c r="M44" s="111" t="str">
        <f t="shared" si="2"/>
        <v/>
      </c>
      <c r="N44" s="99"/>
      <c r="O44" s="81"/>
      <c r="P44" s="112" t="str">
        <f t="shared" si="3"/>
        <v/>
      </c>
      <c r="Q44" s="109" t="str">
        <f t="shared" si="4"/>
        <v/>
      </c>
      <c r="R44" s="113" t="str">
        <f t="shared" si="6"/>
        <v/>
      </c>
      <c r="S44" s="109" t="str">
        <f t="shared" si="7"/>
        <v/>
      </c>
      <c r="T44" s="113" t="str">
        <f t="shared" si="5"/>
        <v/>
      </c>
      <c r="U44" s="99"/>
      <c r="V44" s="98"/>
    </row>
    <row r="45" spans="1:22" s="96" customFormat="1" hidden="1" x14ac:dyDescent="0.2">
      <c r="A45" s="99"/>
      <c r="B45" s="99"/>
      <c r="C45" s="109" t="str">
        <f t="shared" si="0"/>
        <v/>
      </c>
      <c r="D45" s="109" t="str">
        <f>IF(F45="","",VLOOKUP(F45,DATOS!$A$2:$D$42,3,0))</f>
        <v/>
      </c>
      <c r="E45" s="109" t="str">
        <f t="shared" si="1"/>
        <v/>
      </c>
      <c r="F45" s="99"/>
      <c r="G45" s="99"/>
      <c r="H45" s="99"/>
      <c r="I45" s="119"/>
      <c r="J45" s="110" t="str">
        <f>IF(F45="","",VLOOKUP(F45,DATOS!$A$2:$D$42,4,0))</f>
        <v/>
      </c>
      <c r="K45" s="78"/>
      <c r="L45" s="79"/>
      <c r="M45" s="111" t="str">
        <f t="shared" si="2"/>
        <v/>
      </c>
      <c r="N45" s="99"/>
      <c r="O45" s="81"/>
      <c r="P45" s="112" t="str">
        <f t="shared" si="3"/>
        <v/>
      </c>
      <c r="Q45" s="109" t="str">
        <f t="shared" si="4"/>
        <v/>
      </c>
      <c r="R45" s="113" t="str">
        <f t="shared" si="6"/>
        <v/>
      </c>
      <c r="S45" s="109" t="str">
        <f t="shared" si="7"/>
        <v/>
      </c>
      <c r="T45" s="113" t="str">
        <f t="shared" si="5"/>
        <v/>
      </c>
      <c r="U45" s="99"/>
      <c r="V45" s="98"/>
    </row>
    <row r="46" spans="1:22" s="96" customFormat="1" hidden="1" x14ac:dyDescent="0.2">
      <c r="A46" s="99"/>
      <c r="B46" s="99"/>
      <c r="C46" s="109" t="str">
        <f t="shared" si="0"/>
        <v/>
      </c>
      <c r="D46" s="109" t="str">
        <f>IF(F46="","",VLOOKUP(F46,DATOS!$A$2:$D$42,3,0))</f>
        <v/>
      </c>
      <c r="E46" s="109" t="str">
        <f t="shared" si="1"/>
        <v/>
      </c>
      <c r="F46" s="99"/>
      <c r="G46" s="99"/>
      <c r="H46" s="99"/>
      <c r="I46" s="119"/>
      <c r="J46" s="110" t="str">
        <f>IF(F46="","",VLOOKUP(F46,DATOS!$A$2:$D$42,4,0))</f>
        <v/>
      </c>
      <c r="K46" s="78"/>
      <c r="L46" s="79"/>
      <c r="M46" s="111" t="str">
        <f t="shared" si="2"/>
        <v/>
      </c>
      <c r="N46" s="99"/>
      <c r="O46" s="81"/>
      <c r="P46" s="112" t="str">
        <f t="shared" si="3"/>
        <v/>
      </c>
      <c r="Q46" s="109" t="str">
        <f t="shared" si="4"/>
        <v/>
      </c>
      <c r="R46" s="113" t="str">
        <f t="shared" si="6"/>
        <v/>
      </c>
      <c r="S46" s="109" t="str">
        <f t="shared" si="7"/>
        <v/>
      </c>
      <c r="T46" s="113" t="str">
        <f t="shared" si="5"/>
        <v/>
      </c>
      <c r="U46" s="99"/>
      <c r="V46" s="98"/>
    </row>
    <row r="47" spans="1:22" s="96" customFormat="1" hidden="1" x14ac:dyDescent="0.2">
      <c r="A47" s="99"/>
      <c r="B47" s="99"/>
      <c r="C47" s="109" t="str">
        <f t="shared" si="0"/>
        <v/>
      </c>
      <c r="D47" s="109" t="str">
        <f>IF(F47="","",VLOOKUP(F47,DATOS!$A$2:$D$42,3,0))</f>
        <v/>
      </c>
      <c r="E47" s="109" t="str">
        <f t="shared" si="1"/>
        <v/>
      </c>
      <c r="F47" s="99"/>
      <c r="G47" s="99"/>
      <c r="H47" s="99"/>
      <c r="I47" s="119"/>
      <c r="J47" s="110" t="str">
        <f>IF(F47="","",VLOOKUP(F47,DATOS!$A$2:$D$42,4,0))</f>
        <v/>
      </c>
      <c r="K47" s="78"/>
      <c r="L47" s="79"/>
      <c r="M47" s="111" t="str">
        <f t="shared" si="2"/>
        <v/>
      </c>
      <c r="N47" s="99"/>
      <c r="O47" s="81"/>
      <c r="P47" s="112" t="str">
        <f t="shared" si="3"/>
        <v/>
      </c>
      <c r="Q47" s="109" t="str">
        <f t="shared" si="4"/>
        <v/>
      </c>
      <c r="R47" s="113" t="str">
        <f t="shared" si="6"/>
        <v/>
      </c>
      <c r="S47" s="109" t="str">
        <f t="shared" si="7"/>
        <v/>
      </c>
      <c r="T47" s="113" t="str">
        <f t="shared" si="5"/>
        <v/>
      </c>
      <c r="U47" s="99"/>
      <c r="V47" s="98"/>
    </row>
    <row r="48" spans="1:22" s="96" customFormat="1" hidden="1" x14ac:dyDescent="0.2">
      <c r="A48" s="99"/>
      <c r="B48" s="99"/>
      <c r="C48" s="109" t="str">
        <f t="shared" si="0"/>
        <v/>
      </c>
      <c r="D48" s="109" t="str">
        <f>IF(F48="","",VLOOKUP(F48,DATOS!$A$2:$D$42,3,0))</f>
        <v/>
      </c>
      <c r="E48" s="109" t="str">
        <f t="shared" si="1"/>
        <v/>
      </c>
      <c r="F48" s="99"/>
      <c r="G48" s="99"/>
      <c r="H48" s="99"/>
      <c r="I48" s="119"/>
      <c r="J48" s="110" t="str">
        <f>IF(F48="","",VLOOKUP(F48,DATOS!$A$2:$D$42,4,0))</f>
        <v/>
      </c>
      <c r="K48" s="78"/>
      <c r="L48" s="79"/>
      <c r="M48" s="111" t="str">
        <f t="shared" si="2"/>
        <v/>
      </c>
      <c r="N48" s="99"/>
      <c r="O48" s="81"/>
      <c r="P48" s="112" t="str">
        <f t="shared" si="3"/>
        <v/>
      </c>
      <c r="Q48" s="109" t="str">
        <f t="shared" si="4"/>
        <v/>
      </c>
      <c r="R48" s="113" t="str">
        <f t="shared" si="6"/>
        <v/>
      </c>
      <c r="S48" s="109" t="str">
        <f t="shared" si="7"/>
        <v/>
      </c>
      <c r="T48" s="113" t="str">
        <f t="shared" si="5"/>
        <v/>
      </c>
      <c r="U48" s="99"/>
      <c r="V48" s="98"/>
    </row>
    <row r="49" spans="1:22" s="96" customFormat="1" x14ac:dyDescent="0.2">
      <c r="A49" s="99"/>
      <c r="B49" s="99"/>
      <c r="C49" s="109" t="str">
        <f t="shared" si="0"/>
        <v/>
      </c>
      <c r="D49" s="109" t="str">
        <f>IF(F49="","",VLOOKUP(F49,DATOS!$A$2:$D$42,3,0))</f>
        <v/>
      </c>
      <c r="E49" s="109" t="str">
        <f t="shared" si="1"/>
        <v/>
      </c>
      <c r="F49" s="99"/>
      <c r="G49" s="99"/>
      <c r="H49" s="99"/>
      <c r="I49" s="119"/>
      <c r="J49" s="110" t="str">
        <f>IF(F49="","",VLOOKUP(F49,DATOS!$A$2:$D$42,4,0))</f>
        <v/>
      </c>
      <c r="K49" s="78"/>
      <c r="L49" s="79"/>
      <c r="M49" s="111" t="str">
        <f t="shared" si="2"/>
        <v/>
      </c>
      <c r="N49" s="99"/>
      <c r="O49" s="81"/>
      <c r="P49" s="112" t="str">
        <f t="shared" si="3"/>
        <v/>
      </c>
      <c r="Q49" s="109" t="str">
        <f t="shared" si="4"/>
        <v/>
      </c>
      <c r="R49" s="113" t="str">
        <f t="shared" si="6"/>
        <v/>
      </c>
      <c r="S49" s="109" t="str">
        <f t="shared" si="7"/>
        <v/>
      </c>
      <c r="T49" s="113" t="str">
        <f t="shared" si="5"/>
        <v/>
      </c>
      <c r="U49" s="99"/>
      <c r="V49" s="98"/>
    </row>
    <row r="50" spans="1:22" s="96" customFormat="1" x14ac:dyDescent="0.2">
      <c r="A50" s="100"/>
      <c r="B50" s="100"/>
      <c r="C50" s="100"/>
      <c r="D50" s="100"/>
      <c r="E50" s="100"/>
      <c r="F50" s="100"/>
      <c r="G50" s="100"/>
      <c r="H50" s="100"/>
      <c r="I50" s="120"/>
      <c r="J50" s="100"/>
      <c r="K50" s="101">
        <f>AVERAGE(K10:K49)</f>
        <v>2577.9310344827586</v>
      </c>
      <c r="L50" s="102">
        <f>AVERAGE(L10:L49)</f>
        <v>7.4827586206896548</v>
      </c>
      <c r="M50" s="103">
        <f>AVERAGE(M10:M49)</f>
        <v>18.631724137931037</v>
      </c>
      <c r="N50" s="100"/>
      <c r="O50" s="100"/>
      <c r="P50" s="104">
        <f>SUM(P10:P49)</f>
        <v>57060</v>
      </c>
      <c r="Q50" s="100"/>
      <c r="R50" s="100"/>
      <c r="S50" s="100"/>
      <c r="T50" s="100"/>
      <c r="U50" s="100"/>
      <c r="V50" s="98"/>
    </row>
    <row r="51" spans="1:22" s="96" customFormat="1" x14ac:dyDescent="0.2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2" s="96" customFormat="1" x14ac:dyDescent="0.2"/>
    <row r="53" spans="1:22" s="96" customFormat="1" x14ac:dyDescent="0.2"/>
  </sheetData>
  <mergeCells count="4">
    <mergeCell ref="B2:E2"/>
    <mergeCell ref="B8:E8"/>
    <mergeCell ref="F8:P8"/>
    <mergeCell ref="Q8:T8"/>
  </mergeCells>
  <printOptions horizontalCentered="1" verticalCentered="1"/>
  <pageMargins left="0" right="0" top="0.39370078740157483" bottom="0.39370078740157483" header="0" footer="0"/>
  <pageSetup scale="90" orientation="landscape" cellComments="asDisplayed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34</vt:i4>
      </vt:variant>
    </vt:vector>
  </HeadingPairs>
  <TitlesOfParts>
    <vt:vector size="55" baseType="lpstr">
      <vt:lpstr>BGTA</vt:lpstr>
      <vt:lpstr>DATOS</vt:lpstr>
      <vt:lpstr>MODELO PROPUESTO</vt:lpstr>
      <vt:lpstr>Sabado 01 de Febrero</vt:lpstr>
      <vt:lpstr>Lunes 03 Febrero</vt:lpstr>
      <vt:lpstr>Martes 04 de Febrero (4)</vt:lpstr>
      <vt:lpstr>Miercoles 05 de Febrero (3)</vt:lpstr>
      <vt:lpstr>Jueves 06 de Febrero </vt:lpstr>
      <vt:lpstr>Sabado 08 de Febrero (2)</vt:lpstr>
      <vt:lpstr>Lunes 10 de Febrero (3)</vt:lpstr>
      <vt:lpstr>Martes 11 de Febrero</vt:lpstr>
      <vt:lpstr>Martes 11 de Febrero (3)</vt:lpstr>
      <vt:lpstr>Miercoles 12 de Febrero (2)</vt:lpstr>
      <vt:lpstr>Jueves 13 de Febrero </vt:lpstr>
      <vt:lpstr>Viernes 14 de Febrero (3)</vt:lpstr>
      <vt:lpstr>Sabado 15 de Febrero </vt:lpstr>
      <vt:lpstr>Lunes 17 de Febrero </vt:lpstr>
      <vt:lpstr>Martes 18 de Febrero (4)</vt:lpstr>
      <vt:lpstr>BGTA  Martes 18 Marzo</vt:lpstr>
      <vt:lpstr>Miercoles 19 de Febrero (2)</vt:lpstr>
      <vt:lpstr>BGTA  Miercoles 19 Marzo </vt:lpstr>
      <vt:lpstr>'Jueves 06 de Febrero '!Área_de_impresión</vt:lpstr>
      <vt:lpstr>'Jueves 13 de Febrero '!Área_de_impresión</vt:lpstr>
      <vt:lpstr>'Lunes 03 Febrero'!Área_de_impresión</vt:lpstr>
      <vt:lpstr>'Lunes 10 de Febrero (3)'!Área_de_impresión</vt:lpstr>
      <vt:lpstr>'Lunes 17 de Febrero '!Área_de_impresión</vt:lpstr>
      <vt:lpstr>'Martes 04 de Febrero (4)'!Área_de_impresión</vt:lpstr>
      <vt:lpstr>'Martes 11 de Febrero'!Área_de_impresión</vt:lpstr>
      <vt:lpstr>'Martes 11 de Febrero (3)'!Área_de_impresión</vt:lpstr>
      <vt:lpstr>'Martes 18 de Febrero (4)'!Área_de_impresión</vt:lpstr>
      <vt:lpstr>'Miercoles 05 de Febrero (3)'!Área_de_impresión</vt:lpstr>
      <vt:lpstr>'Miercoles 12 de Febrero (2)'!Área_de_impresión</vt:lpstr>
      <vt:lpstr>'Miercoles 19 de Febrero (2)'!Área_de_impresión</vt:lpstr>
      <vt:lpstr>'MODELO PROPUESTO'!Área_de_impresión</vt:lpstr>
      <vt:lpstr>'Sabado 01 de Febrero'!Área_de_impresión</vt:lpstr>
      <vt:lpstr>'Sabado 08 de Febrero (2)'!Área_de_impresión</vt:lpstr>
      <vt:lpstr>'Sabado 15 de Febrero '!Área_de_impresión</vt:lpstr>
      <vt:lpstr>'Viernes 14 de Febrero (3)'!Área_de_impresión</vt:lpstr>
      <vt:lpstr>'Jueves 06 de Febrero '!Títulos_a_imprimir</vt:lpstr>
      <vt:lpstr>'Jueves 13 de Febrero '!Títulos_a_imprimir</vt:lpstr>
      <vt:lpstr>'Lunes 03 Febrero'!Títulos_a_imprimir</vt:lpstr>
      <vt:lpstr>'Lunes 10 de Febrero (3)'!Títulos_a_imprimir</vt:lpstr>
      <vt:lpstr>'Lunes 17 de Febrero '!Títulos_a_imprimir</vt:lpstr>
      <vt:lpstr>'Martes 04 de Febrero (4)'!Títulos_a_imprimir</vt:lpstr>
      <vt:lpstr>'Martes 11 de Febrero'!Títulos_a_imprimir</vt:lpstr>
      <vt:lpstr>'Martes 11 de Febrero (3)'!Títulos_a_imprimir</vt:lpstr>
      <vt:lpstr>'Martes 18 de Febrero (4)'!Títulos_a_imprimir</vt:lpstr>
      <vt:lpstr>'Miercoles 05 de Febrero (3)'!Títulos_a_imprimir</vt:lpstr>
      <vt:lpstr>'Miercoles 12 de Febrero (2)'!Títulos_a_imprimir</vt:lpstr>
      <vt:lpstr>'Miercoles 19 de Febrero (2)'!Títulos_a_imprimir</vt:lpstr>
      <vt:lpstr>'MODELO PROPUESTO'!Títulos_a_imprimir</vt:lpstr>
      <vt:lpstr>'Sabado 01 de Febrero'!Títulos_a_imprimir</vt:lpstr>
      <vt:lpstr>'Sabado 08 de Febrero (2)'!Títulos_a_imprimir</vt:lpstr>
      <vt:lpstr>'Sabado 15 de Febrero '!Títulos_a_imprimir</vt:lpstr>
      <vt:lpstr>'Viernes 14 de Febrero (3)'!Títulos_a_imprimir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</dc:creator>
  <cp:lastModifiedBy>Deyci Milena Echavarria Villada O_GRA</cp:lastModifiedBy>
  <cp:lastPrinted>2018-11-14T22:23:40Z</cp:lastPrinted>
  <dcterms:created xsi:type="dcterms:W3CDTF">2017-06-29T20:44:15Z</dcterms:created>
  <dcterms:modified xsi:type="dcterms:W3CDTF">2020-02-18T15:18:35Z</dcterms:modified>
</cp:coreProperties>
</file>