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3RD YEAR CHBE\CHBE 346\"/>
    </mc:Choice>
  </mc:AlternateContent>
  <xr:revisionPtr revIDLastSave="0" documentId="13_ncr:1_{BA692696-91B6-47D7-AD81-B8C68220440C}" xr6:coauthVersionLast="45" xr6:coauthVersionMax="45" xr10:uidLastSave="{00000000-0000-0000-0000-000000000000}"/>
  <bookViews>
    <workbookView xWindow="-120" yWindow="-120" windowWidth="29040" windowHeight="15840" xr2:uid="{3867A66F-4D1D-445E-9D32-13221DEC289F}"/>
  </bookViews>
  <sheets>
    <sheet name="Sheet1" sheetId="1" r:id="rId1"/>
    <sheet name="Drafting for Question 3" sheetId="2" r:id="rId2"/>
    <sheet name="Sheet2" sheetId="3" r:id="rId3"/>
  </sheets>
  <definedNames>
    <definedName name="solver_adj" localSheetId="1" hidden="1">'Drafting for Question 3'!$B$8</definedName>
    <definedName name="solver_adj" localSheetId="2" hidden="1">Sheet2!$B$2,Sheet2!$B$3,Sheet2!$B$11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'Drafting for Question 3'!$B$8</definedName>
    <definedName name="solver_lhs1" localSheetId="2" hidden="1">Sheet2!$B$11</definedName>
    <definedName name="solver_lhs2" localSheetId="1" hidden="1">'Drafting for Question 3'!$F$12</definedName>
    <definedName name="solver_lhs2" localSheetId="2" hidden="1">Sheet2!$B$2</definedName>
    <definedName name="solver_lhs3" localSheetId="1" hidden="1">'Drafting for Question 3'!$F$12</definedName>
    <definedName name="solver_lhs3" localSheetId="2" hidden="1">Sheet2!$B$3</definedName>
    <definedName name="solver_lhs4" localSheetId="1" hidden="1">'Drafting for Question 3'!$F$12</definedName>
    <definedName name="solver_lhs5" localSheetId="1" hidden="1">'Drafting for Question 3'!$F$12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1</definedName>
    <definedName name="solver_num" localSheetId="2" hidden="1">3</definedName>
    <definedName name="solver_nwt" localSheetId="1" hidden="1">1</definedName>
    <definedName name="solver_nwt" localSheetId="2" hidden="1">1</definedName>
    <definedName name="solver_opt" localSheetId="1" hidden="1">'Drafting for Question 3'!$T$16</definedName>
    <definedName name="solver_opt" localSheetId="2" hidden="1">Sheet2!$E$12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1</definedName>
    <definedName name="solver_rel1" localSheetId="2" hidden="1">1</definedName>
    <definedName name="solver_rel2" localSheetId="1" hidden="1">1</definedName>
    <definedName name="solver_rel2" localSheetId="2" hidden="1">3</definedName>
    <definedName name="solver_rel3" localSheetId="1" hidden="1">1</definedName>
    <definedName name="solver_rel3" localSheetId="2" hidden="1">3</definedName>
    <definedName name="solver_rel4" localSheetId="1" hidden="1">1</definedName>
    <definedName name="solver_rel5" localSheetId="1" hidden="1">1</definedName>
    <definedName name="solver_rhs1" localSheetId="1" hidden="1">0</definedName>
    <definedName name="solver_rhs1" localSheetId="2" hidden="1">1</definedName>
    <definedName name="solver_rhs2" localSheetId="1" hidden="1">1</definedName>
    <definedName name="solver_rhs2" localSheetId="2" hidden="1">0</definedName>
    <definedName name="solver_rhs3" localSheetId="1" hidden="1">1</definedName>
    <definedName name="solver_rhs3" localSheetId="2" hidden="1">273.15</definedName>
    <definedName name="solver_rhs4" localSheetId="1" hidden="1">1</definedName>
    <definedName name="solver_rhs5" localSheetId="1" hidden="1">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" i="2" l="1"/>
  <c r="D36" i="2"/>
  <c r="E36" i="2"/>
  <c r="F36" i="2"/>
  <c r="G36" i="2"/>
  <c r="H36" i="2"/>
  <c r="C37" i="2"/>
  <c r="D37" i="2"/>
  <c r="E37" i="2"/>
  <c r="F37" i="2"/>
  <c r="G37" i="2"/>
  <c r="H37" i="2"/>
  <c r="C38" i="2"/>
  <c r="D38" i="2"/>
  <c r="E38" i="2"/>
  <c r="F38" i="2"/>
  <c r="G38" i="2"/>
  <c r="H38" i="2"/>
  <c r="C39" i="2"/>
  <c r="D39" i="2"/>
  <c r="E39" i="2"/>
  <c r="F39" i="2"/>
  <c r="G39" i="2"/>
  <c r="H39" i="2"/>
  <c r="C40" i="2"/>
  <c r="D40" i="2"/>
  <c r="E40" i="2"/>
  <c r="F40" i="2"/>
  <c r="G40" i="2"/>
  <c r="H40" i="2"/>
  <c r="C41" i="2"/>
  <c r="D41" i="2"/>
  <c r="E41" i="2"/>
  <c r="F41" i="2"/>
  <c r="G41" i="2"/>
  <c r="H41" i="2"/>
  <c r="C42" i="2"/>
  <c r="D42" i="2"/>
  <c r="E42" i="2"/>
  <c r="F42" i="2"/>
  <c r="G42" i="2"/>
  <c r="H42" i="2"/>
  <c r="C43" i="2"/>
  <c r="D43" i="2"/>
  <c r="E43" i="2"/>
  <c r="F43" i="2"/>
  <c r="G43" i="2"/>
  <c r="H43" i="2"/>
  <c r="C44" i="2"/>
  <c r="D44" i="2"/>
  <c r="E44" i="2"/>
  <c r="F44" i="2"/>
  <c r="G44" i="2"/>
  <c r="H44" i="2"/>
  <c r="C45" i="2"/>
  <c r="D45" i="2"/>
  <c r="E45" i="2"/>
  <c r="F45" i="2"/>
  <c r="G45" i="2"/>
  <c r="H45" i="2"/>
  <c r="C46" i="2"/>
  <c r="D46" i="2"/>
  <c r="E46" i="2"/>
  <c r="F46" i="2"/>
  <c r="G46" i="2"/>
  <c r="H46" i="2"/>
  <c r="C47" i="2"/>
  <c r="D47" i="2"/>
  <c r="E47" i="2"/>
  <c r="F47" i="2"/>
  <c r="G47" i="2"/>
  <c r="H47" i="2"/>
  <c r="C48" i="2"/>
  <c r="D48" i="2"/>
  <c r="E48" i="2"/>
  <c r="F48" i="2"/>
  <c r="G48" i="2"/>
  <c r="H48" i="2"/>
  <c r="C49" i="2"/>
  <c r="D49" i="2"/>
  <c r="E49" i="2"/>
  <c r="F49" i="2"/>
  <c r="G49" i="2"/>
  <c r="H49" i="2"/>
  <c r="C50" i="2"/>
  <c r="D50" i="2"/>
  <c r="E50" i="2"/>
  <c r="F50" i="2"/>
  <c r="G50" i="2"/>
  <c r="H50" i="2"/>
  <c r="C51" i="2"/>
  <c r="D51" i="2"/>
  <c r="E51" i="2"/>
  <c r="F51" i="2"/>
  <c r="G51" i="2"/>
  <c r="H51" i="2"/>
  <c r="C52" i="2"/>
  <c r="D52" i="2"/>
  <c r="E52" i="2"/>
  <c r="F52" i="2"/>
  <c r="G52" i="2"/>
  <c r="H52" i="2"/>
  <c r="C53" i="2"/>
  <c r="D53" i="2"/>
  <c r="E53" i="2"/>
  <c r="F53" i="2"/>
  <c r="G53" i="2"/>
  <c r="H53" i="2"/>
  <c r="C54" i="2"/>
  <c r="D54" i="2"/>
  <c r="E54" i="2"/>
  <c r="F54" i="2"/>
  <c r="G54" i="2"/>
  <c r="H54" i="2"/>
  <c r="C55" i="2"/>
  <c r="D55" i="2"/>
  <c r="E55" i="2"/>
  <c r="F55" i="2"/>
  <c r="G55" i="2"/>
  <c r="H55" i="2"/>
  <c r="C56" i="2"/>
  <c r="D56" i="2"/>
  <c r="E56" i="2"/>
  <c r="F56" i="2"/>
  <c r="G56" i="2"/>
  <c r="H56" i="2"/>
  <c r="C57" i="2"/>
  <c r="D57" i="2"/>
  <c r="E57" i="2"/>
  <c r="F57" i="2"/>
  <c r="G57" i="2"/>
  <c r="H57" i="2"/>
  <c r="C58" i="2"/>
  <c r="D58" i="2"/>
  <c r="E58" i="2"/>
  <c r="F58" i="2"/>
  <c r="G58" i="2"/>
  <c r="H58" i="2"/>
  <c r="C59" i="2"/>
  <c r="D59" i="2"/>
  <c r="E59" i="2"/>
  <c r="F59" i="2"/>
  <c r="G59" i="2"/>
  <c r="H59" i="2"/>
  <c r="C60" i="2"/>
  <c r="D60" i="2"/>
  <c r="E60" i="2"/>
  <c r="F60" i="2"/>
  <c r="G60" i="2"/>
  <c r="H60" i="2"/>
  <c r="C61" i="2"/>
  <c r="D61" i="2"/>
  <c r="E61" i="2"/>
  <c r="F61" i="2"/>
  <c r="G61" i="2"/>
  <c r="H61" i="2"/>
  <c r="C62" i="2"/>
  <c r="D62" i="2"/>
  <c r="E62" i="2"/>
  <c r="F62" i="2"/>
  <c r="G62" i="2"/>
  <c r="H62" i="2"/>
  <c r="C63" i="2"/>
  <c r="D63" i="2"/>
  <c r="E63" i="2"/>
  <c r="F63" i="2"/>
  <c r="G63" i="2"/>
  <c r="H63" i="2"/>
  <c r="C64" i="2"/>
  <c r="D64" i="2"/>
  <c r="E64" i="2"/>
  <c r="F64" i="2"/>
  <c r="G64" i="2"/>
  <c r="H64" i="2"/>
  <c r="C65" i="2"/>
  <c r="D65" i="2"/>
  <c r="E65" i="2"/>
  <c r="F65" i="2"/>
  <c r="G65" i="2"/>
  <c r="H65" i="2"/>
  <c r="C66" i="2"/>
  <c r="D66" i="2"/>
  <c r="E66" i="2"/>
  <c r="F66" i="2"/>
  <c r="G66" i="2"/>
  <c r="H66" i="2"/>
  <c r="C67" i="2"/>
  <c r="D67" i="2"/>
  <c r="E67" i="2"/>
  <c r="F67" i="2"/>
  <c r="G67" i="2"/>
  <c r="H67" i="2"/>
  <c r="C68" i="2"/>
  <c r="D68" i="2"/>
  <c r="E68" i="2"/>
  <c r="F68" i="2"/>
  <c r="G68" i="2"/>
  <c r="H68" i="2"/>
  <c r="C69" i="2"/>
  <c r="D69" i="2"/>
  <c r="E69" i="2"/>
  <c r="F69" i="2"/>
  <c r="G69" i="2"/>
  <c r="H69" i="2"/>
  <c r="C70" i="2"/>
  <c r="D70" i="2"/>
  <c r="E70" i="2"/>
  <c r="F70" i="2"/>
  <c r="G70" i="2"/>
  <c r="H70" i="2"/>
  <c r="C71" i="2"/>
  <c r="D71" i="2"/>
  <c r="E71" i="2"/>
  <c r="F71" i="2"/>
  <c r="G71" i="2"/>
  <c r="H71" i="2"/>
  <c r="C72" i="2"/>
  <c r="D72" i="2"/>
  <c r="E72" i="2"/>
  <c r="F72" i="2"/>
  <c r="G72" i="2"/>
  <c r="H72" i="2"/>
  <c r="C73" i="2"/>
  <c r="D73" i="2"/>
  <c r="E73" i="2"/>
  <c r="F73" i="2"/>
  <c r="G73" i="2"/>
  <c r="H73" i="2"/>
  <c r="C74" i="2"/>
  <c r="D74" i="2"/>
  <c r="E74" i="2"/>
  <c r="F74" i="2"/>
  <c r="G74" i="2"/>
  <c r="H74" i="2"/>
  <c r="C75" i="2"/>
  <c r="D75" i="2"/>
  <c r="E75" i="2"/>
  <c r="F75" i="2"/>
  <c r="G75" i="2"/>
  <c r="H75" i="2"/>
  <c r="C76" i="2"/>
  <c r="D76" i="2"/>
  <c r="E76" i="2"/>
  <c r="F76" i="2"/>
  <c r="G76" i="2"/>
  <c r="H76" i="2"/>
  <c r="C77" i="2"/>
  <c r="D77" i="2"/>
  <c r="E77" i="2"/>
  <c r="F77" i="2"/>
  <c r="G77" i="2"/>
  <c r="H77" i="2"/>
  <c r="C78" i="2"/>
  <c r="D78" i="2"/>
  <c r="E78" i="2"/>
  <c r="F78" i="2"/>
  <c r="G78" i="2"/>
  <c r="H78" i="2"/>
  <c r="C79" i="2"/>
  <c r="D79" i="2"/>
  <c r="E79" i="2"/>
  <c r="F79" i="2"/>
  <c r="G79" i="2"/>
  <c r="H79" i="2"/>
  <c r="C80" i="2"/>
  <c r="D80" i="2"/>
  <c r="E80" i="2"/>
  <c r="F80" i="2"/>
  <c r="G80" i="2"/>
  <c r="H80" i="2"/>
  <c r="C81" i="2"/>
  <c r="D81" i="2"/>
  <c r="E81" i="2"/>
  <c r="F81" i="2"/>
  <c r="G81" i="2"/>
  <c r="H81" i="2"/>
  <c r="C82" i="2"/>
  <c r="D82" i="2"/>
  <c r="E82" i="2"/>
  <c r="F82" i="2"/>
  <c r="G82" i="2"/>
  <c r="H82" i="2"/>
  <c r="C83" i="2"/>
  <c r="D83" i="2"/>
  <c r="E83" i="2"/>
  <c r="F83" i="2"/>
  <c r="G83" i="2"/>
  <c r="H83" i="2"/>
  <c r="C84" i="2"/>
  <c r="D84" i="2"/>
  <c r="E84" i="2"/>
  <c r="F84" i="2"/>
  <c r="G84" i="2"/>
  <c r="H84" i="2"/>
  <c r="C85" i="2"/>
  <c r="D85" i="2"/>
  <c r="E85" i="2"/>
  <c r="F85" i="2"/>
  <c r="G85" i="2"/>
  <c r="H85" i="2"/>
  <c r="C86" i="2"/>
  <c r="D86" i="2"/>
  <c r="E86" i="2"/>
  <c r="F86" i="2"/>
  <c r="G86" i="2"/>
  <c r="H86" i="2"/>
  <c r="C87" i="2"/>
  <c r="D87" i="2"/>
  <c r="E87" i="2"/>
  <c r="F87" i="2"/>
  <c r="G87" i="2"/>
  <c r="H87" i="2"/>
  <c r="C88" i="2"/>
  <c r="D88" i="2"/>
  <c r="E88" i="2"/>
  <c r="F88" i="2"/>
  <c r="G88" i="2"/>
  <c r="H88" i="2"/>
  <c r="C89" i="2"/>
  <c r="D89" i="2"/>
  <c r="E89" i="2"/>
  <c r="F89" i="2"/>
  <c r="G89" i="2"/>
  <c r="H89" i="2"/>
  <c r="C90" i="2"/>
  <c r="D90" i="2"/>
  <c r="E90" i="2"/>
  <c r="F90" i="2"/>
  <c r="G90" i="2"/>
  <c r="H90" i="2"/>
  <c r="C91" i="2"/>
  <c r="D91" i="2"/>
  <c r="E91" i="2"/>
  <c r="F91" i="2"/>
  <c r="G91" i="2"/>
  <c r="H91" i="2"/>
  <c r="C92" i="2"/>
  <c r="D92" i="2"/>
  <c r="E92" i="2"/>
  <c r="F92" i="2"/>
  <c r="G92" i="2"/>
  <c r="H92" i="2"/>
  <c r="C93" i="2"/>
  <c r="D93" i="2"/>
  <c r="E93" i="2"/>
  <c r="F93" i="2"/>
  <c r="G93" i="2"/>
  <c r="H93" i="2"/>
  <c r="C94" i="2"/>
  <c r="D94" i="2"/>
  <c r="E94" i="2"/>
  <c r="F94" i="2"/>
  <c r="G94" i="2"/>
  <c r="H94" i="2"/>
  <c r="C95" i="2"/>
  <c r="D95" i="2"/>
  <c r="E95" i="2"/>
  <c r="F95" i="2"/>
  <c r="G95" i="2"/>
  <c r="H95" i="2"/>
  <c r="C96" i="2"/>
  <c r="D96" i="2"/>
  <c r="E96" i="2"/>
  <c r="F96" i="2"/>
  <c r="G96" i="2"/>
  <c r="H96" i="2"/>
  <c r="C97" i="2"/>
  <c r="D97" i="2"/>
  <c r="E97" i="2"/>
  <c r="F97" i="2"/>
  <c r="G97" i="2"/>
  <c r="H97" i="2"/>
  <c r="C98" i="2"/>
  <c r="D98" i="2"/>
  <c r="E98" i="2"/>
  <c r="F98" i="2"/>
  <c r="G98" i="2"/>
  <c r="H98" i="2"/>
  <c r="C99" i="2"/>
  <c r="D99" i="2"/>
  <c r="E99" i="2"/>
  <c r="F99" i="2"/>
  <c r="G99" i="2"/>
  <c r="H99" i="2"/>
  <c r="C100" i="2"/>
  <c r="D100" i="2"/>
  <c r="E100" i="2"/>
  <c r="F100" i="2"/>
  <c r="G100" i="2"/>
  <c r="H100" i="2"/>
  <c r="C101" i="2"/>
  <c r="D101" i="2"/>
  <c r="E101" i="2"/>
  <c r="F101" i="2"/>
  <c r="G101" i="2"/>
  <c r="H101" i="2"/>
  <c r="C102" i="2"/>
  <c r="D102" i="2"/>
  <c r="E102" i="2"/>
  <c r="F102" i="2"/>
  <c r="G102" i="2"/>
  <c r="H102" i="2"/>
  <c r="C103" i="2"/>
  <c r="D103" i="2"/>
  <c r="E103" i="2"/>
  <c r="F103" i="2"/>
  <c r="G103" i="2"/>
  <c r="H103" i="2"/>
  <c r="C104" i="2"/>
  <c r="D104" i="2"/>
  <c r="E104" i="2"/>
  <c r="F104" i="2"/>
  <c r="G104" i="2"/>
  <c r="H104" i="2"/>
  <c r="C105" i="2"/>
  <c r="D105" i="2"/>
  <c r="E105" i="2"/>
  <c r="F105" i="2"/>
  <c r="G105" i="2"/>
  <c r="H105" i="2"/>
  <c r="C106" i="2"/>
  <c r="D106" i="2"/>
  <c r="E106" i="2"/>
  <c r="F106" i="2"/>
  <c r="G106" i="2"/>
  <c r="H106" i="2"/>
  <c r="C107" i="2"/>
  <c r="D107" i="2"/>
  <c r="E107" i="2"/>
  <c r="F107" i="2"/>
  <c r="G107" i="2"/>
  <c r="H107" i="2"/>
  <c r="C108" i="2"/>
  <c r="D108" i="2"/>
  <c r="E108" i="2"/>
  <c r="F108" i="2"/>
  <c r="G108" i="2"/>
  <c r="H108" i="2"/>
  <c r="C109" i="2"/>
  <c r="D109" i="2"/>
  <c r="E109" i="2"/>
  <c r="F109" i="2"/>
  <c r="G109" i="2"/>
  <c r="H109" i="2"/>
  <c r="C110" i="2"/>
  <c r="D110" i="2"/>
  <c r="E110" i="2"/>
  <c r="F110" i="2"/>
  <c r="G110" i="2"/>
  <c r="H110" i="2"/>
  <c r="C111" i="2"/>
  <c r="D111" i="2"/>
  <c r="E111" i="2"/>
  <c r="F111" i="2"/>
  <c r="G111" i="2"/>
  <c r="H111" i="2"/>
  <c r="C112" i="2"/>
  <c r="D112" i="2"/>
  <c r="E112" i="2"/>
  <c r="F112" i="2"/>
  <c r="G112" i="2"/>
  <c r="H112" i="2"/>
  <c r="C113" i="2"/>
  <c r="D113" i="2"/>
  <c r="E113" i="2"/>
  <c r="F113" i="2"/>
  <c r="G113" i="2"/>
  <c r="H113" i="2"/>
  <c r="C114" i="2"/>
  <c r="D114" i="2"/>
  <c r="E114" i="2"/>
  <c r="F114" i="2"/>
  <c r="G114" i="2"/>
  <c r="H114" i="2"/>
  <c r="C115" i="2"/>
  <c r="D115" i="2"/>
  <c r="E115" i="2"/>
  <c r="F115" i="2"/>
  <c r="G115" i="2"/>
  <c r="H11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H35" i="2"/>
  <c r="G35" i="2"/>
  <c r="B35" i="2"/>
  <c r="F35" i="2" s="1"/>
  <c r="H34" i="2"/>
  <c r="G34" i="2"/>
  <c r="B34" i="2"/>
  <c r="F34" i="2" s="1"/>
  <c r="H33" i="2"/>
  <c r="G33" i="2"/>
  <c r="B33" i="2"/>
  <c r="F33" i="2" s="1"/>
  <c r="H32" i="2"/>
  <c r="G32" i="2"/>
  <c r="B32" i="2"/>
  <c r="F32" i="2" s="1"/>
  <c r="H31" i="2"/>
  <c r="G31" i="2"/>
  <c r="B31" i="2"/>
  <c r="F31" i="2" s="1"/>
  <c r="H30" i="2"/>
  <c r="G30" i="2"/>
  <c r="B30" i="2"/>
  <c r="F30" i="2" s="1"/>
  <c r="H29" i="2"/>
  <c r="G29" i="2"/>
  <c r="B29" i="2"/>
  <c r="F29" i="2" s="1"/>
  <c r="H28" i="2"/>
  <c r="G28" i="2"/>
  <c r="F28" i="2"/>
  <c r="B28" i="2"/>
  <c r="E28" i="2" s="1"/>
  <c r="H27" i="2"/>
  <c r="G27" i="2"/>
  <c r="B27" i="2"/>
  <c r="D27" i="2" s="1"/>
  <c r="H26" i="2"/>
  <c r="G26" i="2"/>
  <c r="B26" i="2"/>
  <c r="C26" i="2" s="1"/>
  <c r="H25" i="2"/>
  <c r="G25" i="2"/>
  <c r="C25" i="2"/>
  <c r="B25" i="2"/>
  <c r="E25" i="2" s="1"/>
  <c r="H24" i="2"/>
  <c r="G24" i="2"/>
  <c r="B24" i="2"/>
  <c r="F24" i="2" s="1"/>
  <c r="H23" i="2"/>
  <c r="G23" i="2"/>
  <c r="B23" i="2"/>
  <c r="F23" i="2" s="1"/>
  <c r="H22" i="2"/>
  <c r="G22" i="2"/>
  <c r="B22" i="2"/>
  <c r="F22" i="2" s="1"/>
  <c r="H21" i="2"/>
  <c r="G21" i="2"/>
  <c r="B21" i="2"/>
  <c r="F21" i="2" s="1"/>
  <c r="H20" i="2"/>
  <c r="G20" i="2"/>
  <c r="B20" i="2"/>
  <c r="F20" i="2" s="1"/>
  <c r="H19" i="2"/>
  <c r="G19" i="2"/>
  <c r="B19" i="2"/>
  <c r="F19" i="2" s="1"/>
  <c r="H18" i="2"/>
  <c r="G18" i="2"/>
  <c r="B18" i="2"/>
  <c r="F18" i="2" s="1"/>
  <c r="H17" i="2"/>
  <c r="G17" i="2"/>
  <c r="B17" i="2"/>
  <c r="F17" i="2" s="1"/>
  <c r="H16" i="2"/>
  <c r="G16" i="2"/>
  <c r="B16" i="2"/>
  <c r="E16" i="2" s="1"/>
  <c r="H15" i="2"/>
  <c r="G15" i="2"/>
  <c r="F15" i="2"/>
  <c r="E15" i="2"/>
  <c r="B15" i="2"/>
  <c r="D15" i="2" s="1"/>
  <c r="G7" i="2"/>
  <c r="F7" i="2"/>
  <c r="E7" i="2"/>
  <c r="E6" i="2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15" i="1"/>
  <c r="G7" i="1"/>
  <c r="I114" i="2" l="1"/>
  <c r="I112" i="2"/>
  <c r="I108" i="2"/>
  <c r="I70" i="2"/>
  <c r="I66" i="2"/>
  <c r="I58" i="2"/>
  <c r="I46" i="2"/>
  <c r="I42" i="2"/>
  <c r="J65" i="2"/>
  <c r="J59" i="2"/>
  <c r="J41" i="2"/>
  <c r="J77" i="2"/>
  <c r="J113" i="2"/>
  <c r="I101" i="2"/>
  <c r="J107" i="2"/>
  <c r="I106" i="2"/>
  <c r="I40" i="2"/>
  <c r="J108" i="2"/>
  <c r="K108" i="2" s="1"/>
  <c r="J102" i="2"/>
  <c r="J47" i="2"/>
  <c r="I100" i="2"/>
  <c r="J66" i="2"/>
  <c r="L66" i="2" s="1"/>
  <c r="I60" i="2"/>
  <c r="J42" i="2"/>
  <c r="L42" i="2" s="1"/>
  <c r="J114" i="2"/>
  <c r="L114" i="2" s="1"/>
  <c r="J96" i="2"/>
  <c r="I76" i="2"/>
  <c r="I72" i="2"/>
  <c r="I113" i="2"/>
  <c r="I107" i="2"/>
  <c r="I95" i="2"/>
  <c r="I89" i="2"/>
  <c r="I83" i="2"/>
  <c r="I65" i="2"/>
  <c r="I59" i="2"/>
  <c r="I53" i="2"/>
  <c r="I41" i="2"/>
  <c r="J69" i="2"/>
  <c r="J67" i="2"/>
  <c r="I57" i="2"/>
  <c r="J76" i="2"/>
  <c r="I92" i="2"/>
  <c r="I86" i="2"/>
  <c r="J36" i="2"/>
  <c r="J93" i="2"/>
  <c r="J74" i="2"/>
  <c r="J58" i="2"/>
  <c r="I52" i="2"/>
  <c r="J48" i="2"/>
  <c r="J95" i="2"/>
  <c r="J56" i="2"/>
  <c r="J91" i="2"/>
  <c r="J87" i="2"/>
  <c r="J85" i="2"/>
  <c r="J53" i="2"/>
  <c r="J106" i="2"/>
  <c r="J38" i="2"/>
  <c r="J100" i="2"/>
  <c r="I96" i="2"/>
  <c r="J84" i="2"/>
  <c r="J78" i="2"/>
  <c r="J72" i="2"/>
  <c r="I84" i="2"/>
  <c r="I48" i="2"/>
  <c r="I82" i="2"/>
  <c r="I78" i="2"/>
  <c r="J105" i="2"/>
  <c r="J103" i="2"/>
  <c r="J70" i="2"/>
  <c r="K70" i="2" s="1"/>
  <c r="I36" i="2"/>
  <c r="J15" i="2"/>
  <c r="I105" i="2"/>
  <c r="I103" i="2"/>
  <c r="I64" i="2"/>
  <c r="J60" i="2"/>
  <c r="I102" i="2"/>
  <c r="I77" i="2"/>
  <c r="J71" i="2"/>
  <c r="I68" i="2"/>
  <c r="J64" i="2"/>
  <c r="I47" i="2"/>
  <c r="L47" i="2" s="1"/>
  <c r="I110" i="2"/>
  <c r="I54" i="2"/>
  <c r="J51" i="2"/>
  <c r="I94" i="2"/>
  <c r="I90" i="2"/>
  <c r="I88" i="2"/>
  <c r="J81" i="2"/>
  <c r="I51" i="2"/>
  <c r="I49" i="2"/>
  <c r="J49" i="2"/>
  <c r="J46" i="2"/>
  <c r="J101" i="2"/>
  <c r="J88" i="2"/>
  <c r="I69" i="2"/>
  <c r="I67" i="2"/>
  <c r="J62" i="2"/>
  <c r="J44" i="2"/>
  <c r="J98" i="2"/>
  <c r="J79" i="2"/>
  <c r="I74" i="2"/>
  <c r="I62" i="2"/>
  <c r="I44" i="2"/>
  <c r="I98" i="2"/>
  <c r="J89" i="2"/>
  <c r="K89" i="2" s="1"/>
  <c r="J86" i="2"/>
  <c r="I81" i="2"/>
  <c r="I79" i="2"/>
  <c r="J57" i="2"/>
  <c r="J55" i="2"/>
  <c r="J52" i="2"/>
  <c r="J39" i="2"/>
  <c r="J37" i="2"/>
  <c r="I55" i="2"/>
  <c r="I39" i="2"/>
  <c r="I37" i="2"/>
  <c r="I111" i="2"/>
  <c r="I109" i="2"/>
  <c r="I93" i="2"/>
  <c r="I91" i="2"/>
  <c r="L91" i="2" s="1"/>
  <c r="J50" i="2"/>
  <c r="J40" i="2"/>
  <c r="J104" i="2"/>
  <c r="J82" i="2"/>
  <c r="J68" i="2"/>
  <c r="I50" i="2"/>
  <c r="J109" i="2"/>
  <c r="I104" i="2"/>
  <c r="J90" i="2"/>
  <c r="J75" i="2"/>
  <c r="J73" i="2"/>
  <c r="J63" i="2"/>
  <c r="J61" i="2"/>
  <c r="J54" i="2"/>
  <c r="J45" i="2"/>
  <c r="J43" i="2"/>
  <c r="J111" i="2"/>
  <c r="J115" i="2"/>
  <c r="J112" i="2"/>
  <c r="L112" i="2" s="1"/>
  <c r="J99" i="2"/>
  <c r="J97" i="2"/>
  <c r="J94" i="2"/>
  <c r="J83" i="2"/>
  <c r="J80" i="2"/>
  <c r="I75" i="2"/>
  <c r="I73" i="2"/>
  <c r="I71" i="2"/>
  <c r="I63" i="2"/>
  <c r="I61" i="2"/>
  <c r="I45" i="2"/>
  <c r="I43" i="2"/>
  <c r="I115" i="2"/>
  <c r="I99" i="2"/>
  <c r="I97" i="2"/>
  <c r="I80" i="2"/>
  <c r="J110" i="2"/>
  <c r="J92" i="2"/>
  <c r="I87" i="2"/>
  <c r="I85" i="2"/>
  <c r="I56" i="2"/>
  <c r="I38" i="2"/>
  <c r="D26" i="2"/>
  <c r="E17" i="2"/>
  <c r="E27" i="2"/>
  <c r="C23" i="2"/>
  <c r="F26" i="2"/>
  <c r="E30" i="2"/>
  <c r="E26" i="2"/>
  <c r="I26" i="2" s="1"/>
  <c r="D16" i="2"/>
  <c r="F16" i="2"/>
  <c r="J16" i="2"/>
  <c r="C24" i="2"/>
  <c r="D25" i="2"/>
  <c r="F27" i="2"/>
  <c r="J27" i="2" s="1"/>
  <c r="D24" i="2"/>
  <c r="C35" i="2"/>
  <c r="C22" i="2"/>
  <c r="D23" i="2"/>
  <c r="E24" i="2"/>
  <c r="F25" i="2"/>
  <c r="I25" i="2" s="1"/>
  <c r="C34" i="2"/>
  <c r="D35" i="2"/>
  <c r="C21" i="2"/>
  <c r="D22" i="2"/>
  <c r="E23" i="2"/>
  <c r="I23" i="2" s="1"/>
  <c r="C33" i="2"/>
  <c r="D34" i="2"/>
  <c r="J34" i="2" s="1"/>
  <c r="E35" i="2"/>
  <c r="C20" i="2"/>
  <c r="D21" i="2"/>
  <c r="E22" i="2"/>
  <c r="C32" i="2"/>
  <c r="D33" i="2"/>
  <c r="E34" i="2"/>
  <c r="C19" i="2"/>
  <c r="D20" i="2"/>
  <c r="E21" i="2"/>
  <c r="C31" i="2"/>
  <c r="D32" i="2"/>
  <c r="J32" i="2" s="1"/>
  <c r="E33" i="2"/>
  <c r="C18" i="2"/>
  <c r="D19" i="2"/>
  <c r="E20" i="2"/>
  <c r="C30" i="2"/>
  <c r="I30" i="2" s="1"/>
  <c r="D31" i="2"/>
  <c r="E32" i="2"/>
  <c r="C17" i="2"/>
  <c r="I17" i="2" s="1"/>
  <c r="D18" i="2"/>
  <c r="E19" i="2"/>
  <c r="C29" i="2"/>
  <c r="I29" i="2" s="1"/>
  <c r="D30" i="2"/>
  <c r="J30" i="2" s="1"/>
  <c r="E31" i="2"/>
  <c r="C16" i="2"/>
  <c r="I16" i="2" s="1"/>
  <c r="D17" i="2"/>
  <c r="J17" i="2" s="1"/>
  <c r="E18" i="2"/>
  <c r="C28" i="2"/>
  <c r="I28" i="2" s="1"/>
  <c r="D29" i="2"/>
  <c r="C15" i="2"/>
  <c r="I15" i="2" s="1"/>
  <c r="C27" i="2"/>
  <c r="I27" i="2" s="1"/>
  <c r="D28" i="2"/>
  <c r="J28" i="2" s="1"/>
  <c r="E29" i="2"/>
  <c r="H44" i="1"/>
  <c r="K83" i="2" l="1"/>
  <c r="K59" i="2"/>
  <c r="K38" i="2"/>
  <c r="K100" i="2"/>
  <c r="L65" i="2"/>
  <c r="K66" i="2"/>
  <c r="K58" i="2"/>
  <c r="L58" i="2"/>
  <c r="L41" i="2"/>
  <c r="L110" i="2"/>
  <c r="L67" i="2"/>
  <c r="M66" i="2"/>
  <c r="K65" i="2"/>
  <c r="L101" i="2"/>
  <c r="L56" i="2"/>
  <c r="L113" i="2"/>
  <c r="K107" i="2"/>
  <c r="K85" i="2"/>
  <c r="L108" i="2"/>
  <c r="M108" i="2" s="1"/>
  <c r="L107" i="2"/>
  <c r="K92" i="2"/>
  <c r="L46" i="2"/>
  <c r="K77" i="2"/>
  <c r="K46" i="2"/>
  <c r="K106" i="2"/>
  <c r="K40" i="2"/>
  <c r="K82" i="2"/>
  <c r="L36" i="2"/>
  <c r="K102" i="2"/>
  <c r="L86" i="2"/>
  <c r="K91" i="2"/>
  <c r="M91" i="2" s="1"/>
  <c r="L37" i="2"/>
  <c r="L73" i="2"/>
  <c r="L72" i="2"/>
  <c r="K53" i="2"/>
  <c r="L60" i="2"/>
  <c r="L70" i="2"/>
  <c r="M70" i="2" s="1"/>
  <c r="L100" i="2"/>
  <c r="K60" i="2"/>
  <c r="K114" i="2"/>
  <c r="M114" i="2" s="1"/>
  <c r="K52" i="2"/>
  <c r="K95" i="2"/>
  <c r="K80" i="2"/>
  <c r="L93" i="2"/>
  <c r="K45" i="2"/>
  <c r="K87" i="2"/>
  <c r="K36" i="2"/>
  <c r="L95" i="2"/>
  <c r="L94" i="2"/>
  <c r="K37" i="2"/>
  <c r="L53" i="2"/>
  <c r="K44" i="2"/>
  <c r="K76" i="2"/>
  <c r="L96" i="2"/>
  <c r="L109" i="2"/>
  <c r="K69" i="2"/>
  <c r="L76" i="2"/>
  <c r="K96" i="2"/>
  <c r="K42" i="2"/>
  <c r="M42" i="2" s="1"/>
  <c r="L97" i="2"/>
  <c r="L84" i="2"/>
  <c r="L103" i="2"/>
  <c r="L69" i="2"/>
  <c r="L64" i="2"/>
  <c r="K103" i="2"/>
  <c r="K74" i="2"/>
  <c r="L52" i="2"/>
  <c r="K49" i="2"/>
  <c r="K105" i="2"/>
  <c r="K113" i="2"/>
  <c r="K51" i="2"/>
  <c r="L63" i="2"/>
  <c r="K98" i="2"/>
  <c r="K78" i="2"/>
  <c r="K73" i="2"/>
  <c r="L44" i="2"/>
  <c r="K72" i="2"/>
  <c r="L89" i="2"/>
  <c r="M89" i="2" s="1"/>
  <c r="L75" i="2"/>
  <c r="K57" i="2"/>
  <c r="L48" i="2"/>
  <c r="L74" i="2"/>
  <c r="K93" i="2"/>
  <c r="M93" i="2" s="1"/>
  <c r="K84" i="2"/>
  <c r="K41" i="2"/>
  <c r="L105" i="2"/>
  <c r="K39" i="2"/>
  <c r="K61" i="2"/>
  <c r="L49" i="2"/>
  <c r="L57" i="2"/>
  <c r="K68" i="2"/>
  <c r="K94" i="2"/>
  <c r="K56" i="2"/>
  <c r="K86" i="2"/>
  <c r="L59" i="2"/>
  <c r="M59" i="2" s="1"/>
  <c r="L82" i="2"/>
  <c r="L80" i="2"/>
  <c r="L98" i="2"/>
  <c r="L83" i="2"/>
  <c r="M83" i="2" s="1"/>
  <c r="K97" i="2"/>
  <c r="L115" i="2"/>
  <c r="K109" i="2"/>
  <c r="L51" i="2"/>
  <c r="K50" i="2"/>
  <c r="L88" i="2"/>
  <c r="K63" i="2"/>
  <c r="K55" i="2"/>
  <c r="K71" i="2"/>
  <c r="L38" i="2"/>
  <c r="M38" i="2" s="1"/>
  <c r="L40" i="2"/>
  <c r="K75" i="2"/>
  <c r="L106" i="2"/>
  <c r="L71" i="2"/>
  <c r="L78" i="2"/>
  <c r="K48" i="2"/>
  <c r="L77" i="2"/>
  <c r="K88" i="2"/>
  <c r="M88" i="2" s="1"/>
  <c r="L39" i="2"/>
  <c r="K62" i="2"/>
  <c r="L102" i="2"/>
  <c r="K99" i="2"/>
  <c r="K90" i="2"/>
  <c r="K79" i="2"/>
  <c r="L68" i="2"/>
  <c r="K43" i="2"/>
  <c r="K104" i="2"/>
  <c r="K111" i="2"/>
  <c r="L81" i="2"/>
  <c r="K67" i="2"/>
  <c r="K47" i="2"/>
  <c r="M47" i="2" s="1"/>
  <c r="L99" i="2"/>
  <c r="K54" i="2"/>
  <c r="K81" i="2"/>
  <c r="K110" i="2"/>
  <c r="L61" i="2"/>
  <c r="L55" i="2"/>
  <c r="K64" i="2"/>
  <c r="L50" i="2"/>
  <c r="L54" i="2"/>
  <c r="L111" i="2"/>
  <c r="K101" i="2"/>
  <c r="K112" i="2"/>
  <c r="M112" i="2" s="1"/>
  <c r="L85" i="2"/>
  <c r="L79" i="2"/>
  <c r="L62" i="2"/>
  <c r="L87" i="2"/>
  <c r="L104" i="2"/>
  <c r="L92" i="2"/>
  <c r="K115" i="2"/>
  <c r="M115" i="2" s="1"/>
  <c r="L43" i="2"/>
  <c r="L45" i="2"/>
  <c r="L90" i="2"/>
  <c r="I20" i="2"/>
  <c r="I18" i="2"/>
  <c r="I22" i="2"/>
  <c r="J24" i="2"/>
  <c r="J25" i="2"/>
  <c r="K25" i="2" s="1"/>
  <c r="J20" i="2"/>
  <c r="J22" i="2"/>
  <c r="I24" i="2"/>
  <c r="J18" i="2"/>
  <c r="J26" i="2"/>
  <c r="K26" i="2" s="1"/>
  <c r="I35" i="2"/>
  <c r="I31" i="2"/>
  <c r="I33" i="2"/>
  <c r="I21" i="2"/>
  <c r="L27" i="2"/>
  <c r="K27" i="2"/>
  <c r="J35" i="2"/>
  <c r="K16" i="2"/>
  <c r="L16" i="2"/>
  <c r="L15" i="2"/>
  <c r="K15" i="2"/>
  <c r="J31" i="2"/>
  <c r="J33" i="2"/>
  <c r="I34" i="2"/>
  <c r="L28" i="2"/>
  <c r="K28" i="2"/>
  <c r="I32" i="2"/>
  <c r="I19" i="2"/>
  <c r="L30" i="2"/>
  <c r="K30" i="2"/>
  <c r="K17" i="2"/>
  <c r="L17" i="2"/>
  <c r="J29" i="2"/>
  <c r="L29" i="2" s="1"/>
  <c r="J19" i="2"/>
  <c r="J21" i="2"/>
  <c r="J23" i="2"/>
  <c r="L23" i="2" s="1"/>
  <c r="Z47" i="1"/>
  <c r="AA47" i="1"/>
  <c r="Y47" i="1"/>
  <c r="Z45" i="1"/>
  <c r="AA45" i="1"/>
  <c r="Z43" i="1"/>
  <c r="AA50" i="1" s="1"/>
  <c r="AA43" i="1"/>
  <c r="AD50" i="1" s="1"/>
  <c r="Y43" i="1"/>
  <c r="Y45" i="1"/>
  <c r="X45" i="1"/>
  <c r="W45" i="1"/>
  <c r="V45" i="1"/>
  <c r="X43" i="1"/>
  <c r="W43" i="1"/>
  <c r="V43" i="1"/>
  <c r="M67" i="2" l="1"/>
  <c r="M73" i="2"/>
  <c r="M110" i="2"/>
  <c r="M37" i="2"/>
  <c r="M100" i="2"/>
  <c r="M81" i="2"/>
  <c r="M41" i="2"/>
  <c r="O16" i="2"/>
  <c r="M60" i="2"/>
  <c r="M75" i="2"/>
  <c r="M65" i="2"/>
  <c r="M28" i="2"/>
  <c r="M58" i="2"/>
  <c r="M64" i="2"/>
  <c r="M48" i="2"/>
  <c r="M30" i="2"/>
  <c r="M90" i="2"/>
  <c r="M63" i="2"/>
  <c r="M15" i="2"/>
  <c r="M43" i="2"/>
  <c r="M86" i="2"/>
  <c r="M113" i="2"/>
  <c r="M68" i="2"/>
  <c r="M39" i="2"/>
  <c r="M78" i="2"/>
  <c r="M16" i="2"/>
  <c r="M99" i="2"/>
  <c r="M106" i="2"/>
  <c r="M17" i="2"/>
  <c r="M27" i="2"/>
  <c r="M54" i="2"/>
  <c r="M71" i="2"/>
  <c r="M84" i="2"/>
  <c r="M46" i="2"/>
  <c r="M55" i="2"/>
  <c r="M51" i="2"/>
  <c r="M36" i="2"/>
  <c r="M96" i="2"/>
  <c r="M50" i="2"/>
  <c r="M57" i="2"/>
  <c r="M79" i="2"/>
  <c r="M82" i="2"/>
  <c r="M98" i="2"/>
  <c r="M40" i="2"/>
  <c r="M62" i="2"/>
  <c r="M53" i="2"/>
  <c r="M77" i="2"/>
  <c r="R15" i="2"/>
  <c r="U15" i="2" s="1" a="1"/>
  <c r="U15" i="2" s="1"/>
  <c r="U16" i="2" s="1"/>
  <c r="U18" i="2" s="1"/>
  <c r="M87" i="2"/>
  <c r="M101" i="2"/>
  <c r="M56" i="2"/>
  <c r="M105" i="2"/>
  <c r="M45" i="2"/>
  <c r="M92" i="2"/>
  <c r="M94" i="2"/>
  <c r="M49" i="2"/>
  <c r="M69" i="2"/>
  <c r="M111" i="2"/>
  <c r="M80" i="2"/>
  <c r="M104" i="2"/>
  <c r="M109" i="2"/>
  <c r="M74" i="2"/>
  <c r="M95" i="2"/>
  <c r="M85" i="2"/>
  <c r="M72" i="2"/>
  <c r="M103" i="2"/>
  <c r="M76" i="2"/>
  <c r="M52" i="2"/>
  <c r="M102" i="2"/>
  <c r="M107" i="2"/>
  <c r="M97" i="2"/>
  <c r="M61" i="2"/>
  <c r="M44" i="2"/>
  <c r="K20" i="2"/>
  <c r="L18" i="2"/>
  <c r="L25" i="2"/>
  <c r="M25" i="2" s="1"/>
  <c r="L24" i="2"/>
  <c r="L20" i="2"/>
  <c r="K22" i="2"/>
  <c r="K24" i="2"/>
  <c r="K18" i="2"/>
  <c r="L22" i="2"/>
  <c r="L26" i="2"/>
  <c r="M26" i="2" s="1"/>
  <c r="K33" i="2"/>
  <c r="L33" i="2"/>
  <c r="L31" i="2"/>
  <c r="K31" i="2"/>
  <c r="K29" i="2"/>
  <c r="M29" i="2" s="1"/>
  <c r="L32" i="2"/>
  <c r="K32" i="2"/>
  <c r="L35" i="2"/>
  <c r="K35" i="2"/>
  <c r="K19" i="2"/>
  <c r="L19" i="2"/>
  <c r="K34" i="2"/>
  <c r="L34" i="2"/>
  <c r="K21" i="2"/>
  <c r="L21" i="2"/>
  <c r="K23" i="2"/>
  <c r="M23" i="2" s="1"/>
  <c r="Y50" i="1"/>
  <c r="AC50" i="1"/>
  <c r="R63" i="1"/>
  <c r="R75" i="1"/>
  <c r="R59" i="1"/>
  <c r="R73" i="1"/>
  <c r="R62" i="1"/>
  <c r="R64" i="1"/>
  <c r="R76" i="1"/>
  <c r="R65" i="1"/>
  <c r="R56" i="1"/>
  <c r="R66" i="1"/>
  <c r="R58" i="1"/>
  <c r="R67" i="1"/>
  <c r="R70" i="1"/>
  <c r="R71" i="1"/>
  <c r="R61" i="1"/>
  <c r="R68" i="1"/>
  <c r="R57" i="1"/>
  <c r="R69" i="1"/>
  <c r="R60" i="1"/>
  <c r="R72" i="1"/>
  <c r="R74" i="1"/>
  <c r="AB50" i="1"/>
  <c r="P69" i="1" s="1"/>
  <c r="Z50" i="1"/>
  <c r="H45" i="1"/>
  <c r="G45" i="1"/>
  <c r="G44" i="1"/>
  <c r="C56" i="1" s="1"/>
  <c r="M32" i="2" l="1"/>
  <c r="M18" i="2"/>
  <c r="M33" i="2"/>
  <c r="M24" i="2"/>
  <c r="Q15" i="2"/>
  <c r="T15" i="2" s="1" a="1"/>
  <c r="T15" i="2" s="1"/>
  <c r="T16" i="2" s="1"/>
  <c r="M22" i="2"/>
  <c r="M34" i="2"/>
  <c r="M19" i="2"/>
  <c r="M31" i="2"/>
  <c r="M35" i="2"/>
  <c r="M20" i="2"/>
  <c r="M21" i="2"/>
  <c r="P75" i="1"/>
  <c r="P60" i="1"/>
  <c r="P63" i="1"/>
  <c r="P70" i="1"/>
  <c r="P58" i="1"/>
  <c r="P64" i="1"/>
  <c r="P73" i="1"/>
  <c r="P61" i="1"/>
  <c r="P68" i="1"/>
  <c r="S68" i="1" s="1"/>
  <c r="U68" i="1" s="1"/>
  <c r="P65" i="1"/>
  <c r="P76" i="1"/>
  <c r="P67" i="1"/>
  <c r="P72" i="1"/>
  <c r="Q66" i="1"/>
  <c r="Q68" i="1"/>
  <c r="Q67" i="1"/>
  <c r="Q62" i="1"/>
  <c r="Q64" i="1"/>
  <c r="Q57" i="1"/>
  <c r="Q69" i="1"/>
  <c r="S69" i="1" s="1"/>
  <c r="U69" i="1" s="1"/>
  <c r="Q61" i="1"/>
  <c r="Q58" i="1"/>
  <c r="Q70" i="1"/>
  <c r="S70" i="1" s="1"/>
  <c r="U70" i="1" s="1"/>
  <c r="Q74" i="1"/>
  <c r="Q65" i="1"/>
  <c r="Q59" i="1"/>
  <c r="Q71" i="1"/>
  <c r="Q60" i="1"/>
  <c r="S60" i="1" s="1"/>
  <c r="U60" i="1" s="1"/>
  <c r="Q72" i="1"/>
  <c r="Q73" i="1"/>
  <c r="Q56" i="1"/>
  <c r="Q63" i="1"/>
  <c r="T63" i="1" s="1"/>
  <c r="V63" i="1" s="1"/>
  <c r="Q75" i="1"/>
  <c r="S75" i="1" s="1"/>
  <c r="U75" i="1" s="1"/>
  <c r="Q76" i="1"/>
  <c r="P66" i="1"/>
  <c r="P74" i="1"/>
  <c r="S74" i="1" s="1"/>
  <c r="U74" i="1" s="1"/>
  <c r="P71" i="1"/>
  <c r="P56" i="1"/>
  <c r="P62" i="1"/>
  <c r="P59" i="1"/>
  <c r="T59" i="1" s="1"/>
  <c r="V59" i="1" s="1"/>
  <c r="P57" i="1"/>
  <c r="C59" i="1"/>
  <c r="C71" i="1"/>
  <c r="C66" i="1"/>
  <c r="C69" i="1"/>
  <c r="C60" i="1"/>
  <c r="C72" i="1"/>
  <c r="C61" i="1"/>
  <c r="C73" i="1"/>
  <c r="C68" i="1"/>
  <c r="C58" i="1"/>
  <c r="C62" i="1"/>
  <c r="C74" i="1"/>
  <c r="C67" i="1"/>
  <c r="C63" i="1"/>
  <c r="C75" i="1"/>
  <c r="C65" i="1"/>
  <c r="C64" i="1"/>
  <c r="C76" i="1"/>
  <c r="C70" i="1"/>
  <c r="C57" i="1"/>
  <c r="G68" i="1"/>
  <c r="G75" i="1"/>
  <c r="G57" i="1"/>
  <c r="G69" i="1"/>
  <c r="G56" i="1"/>
  <c r="G58" i="1"/>
  <c r="G70" i="1"/>
  <c r="G59" i="1"/>
  <c r="G71" i="1"/>
  <c r="G60" i="1"/>
  <c r="G72" i="1"/>
  <c r="G65" i="1"/>
  <c r="G67" i="1"/>
  <c r="G61" i="1"/>
  <c r="G73" i="1"/>
  <c r="G74" i="1"/>
  <c r="G76" i="1"/>
  <c r="G66" i="1"/>
  <c r="G62" i="1"/>
  <c r="G63" i="1"/>
  <c r="G64" i="1"/>
  <c r="E45" i="1"/>
  <c r="F45" i="1" s="1"/>
  <c r="E44" i="1"/>
  <c r="F44" i="1" s="1"/>
  <c r="E7" i="1"/>
  <c r="E6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F7" i="1"/>
  <c r="T18" i="2" l="1"/>
  <c r="T19" i="2" s="1"/>
  <c r="V16" i="2"/>
  <c r="O15" i="2"/>
  <c r="P15" i="2" s="1"/>
  <c r="T62" i="1"/>
  <c r="S62" i="1"/>
  <c r="U62" i="1" s="1"/>
  <c r="T67" i="1"/>
  <c r="V67" i="1" s="1"/>
  <c r="T64" i="1"/>
  <c r="V64" i="1" s="1"/>
  <c r="T60" i="1"/>
  <c r="V60" i="1" s="1"/>
  <c r="T76" i="1"/>
  <c r="V76" i="1" s="1"/>
  <c r="S73" i="1"/>
  <c r="U73" i="1" s="1"/>
  <c r="T61" i="1"/>
  <c r="V61" i="1" s="1"/>
  <c r="S64" i="1"/>
  <c r="U64" i="1" s="1"/>
  <c r="T70" i="1"/>
  <c r="V70" i="1" s="1"/>
  <c r="T75" i="1"/>
  <c r="V75" i="1" s="1"/>
  <c r="T73" i="1"/>
  <c r="V73" i="1" s="1"/>
  <c r="T68" i="1"/>
  <c r="V68" i="1" s="1"/>
  <c r="S57" i="1"/>
  <c r="U57" i="1" s="1"/>
  <c r="S71" i="1"/>
  <c r="U71" i="1" s="1"/>
  <c r="S65" i="1"/>
  <c r="U65" i="1" s="1"/>
  <c r="S56" i="1"/>
  <c r="U56" i="1" s="1"/>
  <c r="S76" i="1"/>
  <c r="U76" i="1" s="1"/>
  <c r="S58" i="1"/>
  <c r="U58" i="1" s="1"/>
  <c r="S67" i="1"/>
  <c r="U67" i="1" s="1"/>
  <c r="S61" i="1"/>
  <c r="U61" i="1" s="1"/>
  <c r="S72" i="1"/>
  <c r="U72" i="1" s="1"/>
  <c r="S63" i="1"/>
  <c r="U63" i="1" s="1"/>
  <c r="T71" i="1"/>
  <c r="V71" i="1" s="1"/>
  <c r="T58" i="1"/>
  <c r="V58" i="1" s="1"/>
  <c r="T69" i="1"/>
  <c r="V69" i="1" s="1"/>
  <c r="T74" i="1"/>
  <c r="V74" i="1" s="1"/>
  <c r="T65" i="1"/>
  <c r="V65" i="1" s="1"/>
  <c r="V62" i="1"/>
  <c r="S59" i="1"/>
  <c r="U59" i="1" s="1"/>
  <c r="S66" i="1"/>
  <c r="U66" i="1" s="1"/>
  <c r="T66" i="1"/>
  <c r="V66" i="1" s="1"/>
  <c r="T56" i="1"/>
  <c r="V56" i="1" s="1"/>
  <c r="T57" i="1"/>
  <c r="V57" i="1" s="1"/>
  <c r="T72" i="1"/>
  <c r="V72" i="1" s="1"/>
  <c r="E28" i="1"/>
  <c r="O76" i="1"/>
  <c r="M76" i="1"/>
  <c r="N76" i="1"/>
  <c r="M66" i="1"/>
  <c r="N66" i="1"/>
  <c r="O66" i="1"/>
  <c r="M63" i="1"/>
  <c r="N63" i="1"/>
  <c r="O63" i="1"/>
  <c r="F19" i="1"/>
  <c r="F35" i="1"/>
  <c r="F32" i="1"/>
  <c r="M56" i="1"/>
  <c r="O56" i="1"/>
  <c r="N56" i="1"/>
  <c r="O68" i="1"/>
  <c r="M68" i="1"/>
  <c r="N68" i="1"/>
  <c r="F31" i="1"/>
  <c r="F16" i="1"/>
  <c r="O57" i="1"/>
  <c r="M57" i="1"/>
  <c r="N57" i="1"/>
  <c r="O69" i="1"/>
  <c r="M69" i="1"/>
  <c r="N69" i="1"/>
  <c r="F23" i="1"/>
  <c r="F20" i="1"/>
  <c r="O58" i="1"/>
  <c r="N58" i="1"/>
  <c r="M58" i="1"/>
  <c r="O70" i="1"/>
  <c r="M70" i="1"/>
  <c r="N70" i="1"/>
  <c r="M64" i="1"/>
  <c r="O64" i="1"/>
  <c r="N64" i="1"/>
  <c r="F29" i="1"/>
  <c r="N59" i="1"/>
  <c r="M59" i="1"/>
  <c r="O59" i="1"/>
  <c r="N71" i="1"/>
  <c r="O71" i="1"/>
  <c r="M71" i="1"/>
  <c r="M75" i="1"/>
  <c r="O75" i="1"/>
  <c r="N75" i="1"/>
  <c r="O67" i="1"/>
  <c r="M67" i="1"/>
  <c r="N67" i="1"/>
  <c r="M60" i="1"/>
  <c r="N60" i="1"/>
  <c r="O60" i="1"/>
  <c r="M72" i="1"/>
  <c r="N72" i="1"/>
  <c r="O72" i="1"/>
  <c r="M65" i="1"/>
  <c r="N65" i="1"/>
  <c r="O65" i="1"/>
  <c r="F25" i="1"/>
  <c r="F22" i="1"/>
  <c r="D26" i="1"/>
  <c r="M61" i="1"/>
  <c r="N61" i="1"/>
  <c r="O61" i="1"/>
  <c r="M73" i="1"/>
  <c r="N73" i="1"/>
  <c r="O73" i="1"/>
  <c r="F24" i="1"/>
  <c r="E31" i="1"/>
  <c r="M62" i="1"/>
  <c r="N62" i="1"/>
  <c r="O62" i="1"/>
  <c r="M74" i="1"/>
  <c r="N74" i="1"/>
  <c r="O74" i="1"/>
  <c r="E16" i="1"/>
  <c r="E32" i="1"/>
  <c r="E23" i="1"/>
  <c r="F26" i="1"/>
  <c r="D17" i="1"/>
  <c r="E20" i="1"/>
  <c r="D30" i="1"/>
  <c r="D33" i="1"/>
  <c r="E25" i="1"/>
  <c r="C29" i="1"/>
  <c r="E30" i="1"/>
  <c r="F33" i="1"/>
  <c r="F27" i="1"/>
  <c r="D18" i="1"/>
  <c r="D21" i="1"/>
  <c r="E19" i="1"/>
  <c r="F21" i="1"/>
  <c r="F34" i="1"/>
  <c r="E18" i="1"/>
  <c r="F15" i="1"/>
  <c r="F28" i="1"/>
  <c r="H58" i="1"/>
  <c r="D58" i="1"/>
  <c r="H59" i="1"/>
  <c r="D59" i="1"/>
  <c r="H63" i="1"/>
  <c r="D63" i="1"/>
  <c r="H65" i="1"/>
  <c r="D65" i="1"/>
  <c r="H71" i="1"/>
  <c r="D71" i="1"/>
  <c r="D61" i="1"/>
  <c r="H61" i="1"/>
  <c r="H75" i="1"/>
  <c r="D75" i="1"/>
  <c r="H66" i="1"/>
  <c r="D66" i="1"/>
  <c r="H70" i="1"/>
  <c r="D70" i="1"/>
  <c r="H72" i="1"/>
  <c r="D72" i="1"/>
  <c r="H62" i="1"/>
  <c r="D62" i="1"/>
  <c r="D76" i="1"/>
  <c r="H76" i="1"/>
  <c r="D67" i="1"/>
  <c r="H67" i="1"/>
  <c r="H73" i="1"/>
  <c r="D73" i="1"/>
  <c r="H56" i="1"/>
  <c r="D56" i="1"/>
  <c r="D68" i="1"/>
  <c r="H68" i="1"/>
  <c r="D60" i="1"/>
  <c r="H60" i="1"/>
  <c r="D74" i="1"/>
  <c r="H74" i="1"/>
  <c r="H64" i="1"/>
  <c r="D64" i="1"/>
  <c r="H57" i="1"/>
  <c r="D57" i="1"/>
  <c r="D69" i="1"/>
  <c r="H69" i="1"/>
  <c r="D19" i="1"/>
  <c r="C28" i="1"/>
  <c r="C15" i="1"/>
  <c r="D16" i="1"/>
  <c r="J16" i="1" s="1"/>
  <c r="E17" i="1"/>
  <c r="F18" i="1"/>
  <c r="C27" i="1"/>
  <c r="D28" i="1"/>
  <c r="E29" i="1"/>
  <c r="F30" i="1"/>
  <c r="C16" i="1"/>
  <c r="D29" i="1"/>
  <c r="D15" i="1"/>
  <c r="F17" i="1"/>
  <c r="C25" i="1"/>
  <c r="E27" i="1"/>
  <c r="C26" i="1"/>
  <c r="D27" i="1"/>
  <c r="E15" i="1"/>
  <c r="C24" i="1"/>
  <c r="D25" i="1"/>
  <c r="E26" i="1"/>
  <c r="C35" i="1"/>
  <c r="C22" i="1"/>
  <c r="D23" i="1"/>
  <c r="J23" i="1" s="1"/>
  <c r="E24" i="1"/>
  <c r="C34" i="1"/>
  <c r="I34" i="1" s="1"/>
  <c r="D35" i="1"/>
  <c r="J35" i="1" s="1"/>
  <c r="C23" i="1"/>
  <c r="C33" i="1"/>
  <c r="D34" i="1"/>
  <c r="E35" i="1"/>
  <c r="C20" i="1"/>
  <c r="E22" i="1"/>
  <c r="C32" i="1"/>
  <c r="E34" i="1"/>
  <c r="D24" i="1"/>
  <c r="C21" i="1"/>
  <c r="D22" i="1"/>
  <c r="J22" i="1" s="1"/>
  <c r="C19" i="1"/>
  <c r="I19" i="1" s="1"/>
  <c r="D20" i="1"/>
  <c r="E21" i="1"/>
  <c r="C31" i="1"/>
  <c r="D32" i="1"/>
  <c r="E33" i="1"/>
  <c r="C18" i="1"/>
  <c r="C30" i="1"/>
  <c r="D31" i="1"/>
  <c r="C17" i="1"/>
  <c r="I28" i="1" l="1"/>
  <c r="I22" i="1"/>
  <c r="J29" i="1"/>
  <c r="I16" i="1"/>
  <c r="K16" i="1" s="1"/>
  <c r="J20" i="1"/>
  <c r="I23" i="1"/>
  <c r="I26" i="1"/>
  <c r="J19" i="1"/>
  <c r="K19" i="1" s="1"/>
  <c r="J31" i="1"/>
  <c r="I20" i="1"/>
  <c r="K20" i="1" s="1"/>
  <c r="I25" i="1"/>
  <c r="J15" i="1"/>
  <c r="J26" i="1"/>
  <c r="J32" i="1"/>
  <c r="I31" i="1"/>
  <c r="I29" i="1"/>
  <c r="L29" i="1" s="1"/>
  <c r="I15" i="1"/>
  <c r="I32" i="1"/>
  <c r="J21" i="1"/>
  <c r="J18" i="1"/>
  <c r="J17" i="1"/>
  <c r="I21" i="1"/>
  <c r="J24" i="1"/>
  <c r="I30" i="1"/>
  <c r="J30" i="1"/>
  <c r="J25" i="1"/>
  <c r="J28" i="1"/>
  <c r="L28" i="1" s="1"/>
  <c r="I18" i="1"/>
  <c r="J33" i="1"/>
  <c r="I76" i="1"/>
  <c r="J76" i="1"/>
  <c r="E61" i="1"/>
  <c r="F61" i="1"/>
  <c r="E62" i="1"/>
  <c r="F62" i="1"/>
  <c r="F74" i="1"/>
  <c r="E74" i="1"/>
  <c r="I71" i="1"/>
  <c r="J71" i="1"/>
  <c r="J72" i="1"/>
  <c r="I72" i="1"/>
  <c r="I69" i="1"/>
  <c r="J69" i="1"/>
  <c r="J63" i="1"/>
  <c r="I63" i="1"/>
  <c r="I74" i="1"/>
  <c r="J74" i="1"/>
  <c r="J60" i="1"/>
  <c r="I60" i="1"/>
  <c r="I68" i="1"/>
  <c r="J68" i="1"/>
  <c r="E68" i="1"/>
  <c r="F68" i="1"/>
  <c r="E70" i="1"/>
  <c r="F70" i="1"/>
  <c r="F73" i="1"/>
  <c r="E73" i="1"/>
  <c r="E59" i="1"/>
  <c r="F59" i="1"/>
  <c r="I61" i="1"/>
  <c r="J61" i="1"/>
  <c r="E60" i="1"/>
  <c r="F60" i="1"/>
  <c r="F65" i="1"/>
  <c r="E65" i="1"/>
  <c r="E56" i="1"/>
  <c r="F56" i="1"/>
  <c r="E69" i="1"/>
  <c r="F69" i="1"/>
  <c r="E57" i="1"/>
  <c r="F57" i="1"/>
  <c r="I73" i="1"/>
  <c r="J73" i="1"/>
  <c r="I59" i="1"/>
  <c r="J59" i="1"/>
  <c r="E71" i="1"/>
  <c r="F71" i="1"/>
  <c r="J65" i="1"/>
  <c r="I65" i="1"/>
  <c r="I70" i="1"/>
  <c r="J70" i="1"/>
  <c r="E58" i="1"/>
  <c r="F58" i="1"/>
  <c r="F76" i="1"/>
  <c r="E76" i="1"/>
  <c r="I62" i="1"/>
  <c r="J62" i="1"/>
  <c r="F72" i="1"/>
  <c r="L72" i="1" s="1"/>
  <c r="X72" i="1" s="1"/>
  <c r="E72" i="1"/>
  <c r="K72" i="1" s="1"/>
  <c r="W72" i="1" s="1"/>
  <c r="E63" i="1"/>
  <c r="F63" i="1"/>
  <c r="J56" i="1"/>
  <c r="I56" i="1"/>
  <c r="F66" i="1"/>
  <c r="E66" i="1"/>
  <c r="I57" i="1"/>
  <c r="J57" i="1"/>
  <c r="I66" i="1"/>
  <c r="J66" i="1"/>
  <c r="F64" i="1"/>
  <c r="E64" i="1"/>
  <c r="J67" i="1"/>
  <c r="I67" i="1"/>
  <c r="E75" i="1"/>
  <c r="F75" i="1"/>
  <c r="I64" i="1"/>
  <c r="J64" i="1"/>
  <c r="F67" i="1"/>
  <c r="E67" i="1"/>
  <c r="J75" i="1"/>
  <c r="I75" i="1"/>
  <c r="I58" i="1"/>
  <c r="J58" i="1"/>
  <c r="L23" i="1"/>
  <c r="K23" i="1"/>
  <c r="K22" i="1"/>
  <c r="L22" i="1"/>
  <c r="I35" i="1"/>
  <c r="L16" i="1"/>
  <c r="I17" i="1"/>
  <c r="J34" i="1"/>
  <c r="K34" i="1" s="1"/>
  <c r="I27" i="1"/>
  <c r="I24" i="1"/>
  <c r="I33" i="1"/>
  <c r="J27" i="1"/>
  <c r="L19" i="1" l="1"/>
  <c r="L30" i="1"/>
  <c r="L26" i="1"/>
  <c r="K25" i="1"/>
  <c r="K32" i="1"/>
  <c r="L20" i="1"/>
  <c r="L31" i="1"/>
  <c r="L18" i="1"/>
  <c r="K31" i="1"/>
  <c r="K26" i="1"/>
  <c r="K71" i="1"/>
  <c r="W71" i="1" s="1"/>
  <c r="K68" i="1"/>
  <c r="W68" i="1" s="1"/>
  <c r="Y72" i="1"/>
  <c r="Z72" i="1"/>
  <c r="K63" i="1"/>
  <c r="W63" i="1" s="1"/>
  <c r="L64" i="1"/>
  <c r="X64" i="1" s="1"/>
  <c r="K64" i="1"/>
  <c r="W64" i="1" s="1"/>
  <c r="L60" i="1"/>
  <c r="X60" i="1" s="1"/>
  <c r="K74" i="1"/>
  <c r="W74" i="1" s="1"/>
  <c r="K30" i="1"/>
  <c r="L25" i="1"/>
  <c r="L21" i="1"/>
  <c r="L32" i="1"/>
  <c r="L71" i="1"/>
  <c r="X71" i="1" s="1"/>
  <c r="L68" i="1"/>
  <c r="X68" i="1" s="1"/>
  <c r="Z68" i="1" s="1"/>
  <c r="K15" i="1"/>
  <c r="L65" i="1"/>
  <c r="X65" i="1" s="1"/>
  <c r="K18" i="1"/>
  <c r="K76" i="1"/>
  <c r="W76" i="1" s="1"/>
  <c r="K29" i="1"/>
  <c r="K28" i="1"/>
  <c r="K21" i="1"/>
  <c r="L15" i="1"/>
  <c r="K69" i="1"/>
  <c r="W69" i="1" s="1"/>
  <c r="L63" i="1"/>
  <c r="X63" i="1" s="1"/>
  <c r="K65" i="1"/>
  <c r="W65" i="1" s="1"/>
  <c r="K67" i="1"/>
  <c r="W67" i="1" s="1"/>
  <c r="L67" i="1"/>
  <c r="X67" i="1" s="1"/>
  <c r="L76" i="1"/>
  <c r="X76" i="1" s="1"/>
  <c r="L69" i="1"/>
  <c r="X69" i="1" s="1"/>
  <c r="K60" i="1"/>
  <c r="W60" i="1" s="1"/>
  <c r="L74" i="1"/>
  <c r="X74" i="1" s="1"/>
  <c r="K66" i="1"/>
  <c r="W66" i="1" s="1"/>
  <c r="L58" i="1"/>
  <c r="X58" i="1" s="1"/>
  <c r="L57" i="1"/>
  <c r="X57" i="1" s="1"/>
  <c r="L59" i="1"/>
  <c r="X59" i="1" s="1"/>
  <c r="L62" i="1"/>
  <c r="X62" i="1" s="1"/>
  <c r="L66" i="1"/>
  <c r="X66" i="1" s="1"/>
  <c r="K58" i="1"/>
  <c r="W58" i="1" s="1"/>
  <c r="K57" i="1"/>
  <c r="W57" i="1" s="1"/>
  <c r="K59" i="1"/>
  <c r="W59" i="1" s="1"/>
  <c r="K62" i="1"/>
  <c r="W62" i="1" s="1"/>
  <c r="Y62" i="1" s="1"/>
  <c r="K73" i="1"/>
  <c r="W73" i="1" s="1"/>
  <c r="L61" i="1"/>
  <c r="X61" i="1" s="1"/>
  <c r="K75" i="1"/>
  <c r="W75" i="1" s="1"/>
  <c r="L73" i="1"/>
  <c r="X73" i="1" s="1"/>
  <c r="K61" i="1"/>
  <c r="W61" i="1" s="1"/>
  <c r="L75" i="1"/>
  <c r="X75" i="1" s="1"/>
  <c r="L56" i="1"/>
  <c r="X56" i="1" s="1"/>
  <c r="L70" i="1"/>
  <c r="X70" i="1" s="1"/>
  <c r="K56" i="1"/>
  <c r="W56" i="1" s="1"/>
  <c r="K70" i="1"/>
  <c r="W70" i="1" s="1"/>
  <c r="L27" i="1"/>
  <c r="K27" i="1"/>
  <c r="L35" i="1"/>
  <c r="K35" i="1"/>
  <c r="L33" i="1"/>
  <c r="K33" i="1"/>
  <c r="L34" i="1"/>
  <c r="K17" i="1"/>
  <c r="L17" i="1"/>
  <c r="L24" i="1"/>
  <c r="K24" i="1"/>
  <c r="Z74" i="1" l="1"/>
  <c r="Z73" i="1"/>
  <c r="Z75" i="1"/>
  <c r="Z69" i="1"/>
  <c r="Z65" i="1"/>
  <c r="Z71" i="1"/>
  <c r="Y74" i="1"/>
  <c r="Z64" i="1"/>
  <c r="Y64" i="1"/>
  <c r="Y76" i="1"/>
  <c r="Z76" i="1"/>
  <c r="Y65" i="1"/>
  <c r="Y68" i="1"/>
  <c r="Z57" i="1"/>
  <c r="Y57" i="1"/>
  <c r="Y56" i="1"/>
  <c r="Z56" i="1"/>
  <c r="Y63" i="1"/>
  <c r="Z63" i="1"/>
  <c r="Z60" i="1"/>
  <c r="Y60" i="1"/>
  <c r="Y71" i="1"/>
  <c r="Y73" i="1"/>
  <c r="Z58" i="1"/>
  <c r="Y58" i="1"/>
  <c r="Y66" i="1"/>
  <c r="Z66" i="1"/>
  <c r="Y59" i="1"/>
  <c r="Z59" i="1"/>
  <c r="Z67" i="1"/>
  <c r="Y67" i="1"/>
  <c r="Z62" i="1"/>
  <c r="Y69" i="1"/>
  <c r="Y70" i="1"/>
  <c r="Z70" i="1"/>
  <c r="Y75" i="1"/>
  <c r="Z61" i="1"/>
  <c r="Y6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<sst xmlns="http://schemas.openxmlformats.org/spreadsheetml/2006/main" count="187" uniqueCount="117">
  <si>
    <t>ASSIGNMENT 4 QUESTION 1</t>
  </si>
  <si>
    <t>Parameters</t>
  </si>
  <si>
    <t>Methanol</t>
  </si>
  <si>
    <t>R</t>
  </si>
  <si>
    <t>Q</t>
  </si>
  <si>
    <t>A</t>
  </si>
  <si>
    <t>B</t>
  </si>
  <si>
    <t>C</t>
  </si>
  <si>
    <t>Psat</t>
  </si>
  <si>
    <t>r</t>
  </si>
  <si>
    <t>q</t>
  </si>
  <si>
    <t>CH3</t>
  </si>
  <si>
    <t>OH</t>
  </si>
  <si>
    <t>Benzene</t>
  </si>
  <si>
    <t>Temp (c)</t>
  </si>
  <si>
    <t>alpha12</t>
  </si>
  <si>
    <t>alpha21</t>
  </si>
  <si>
    <t>ACH</t>
  </si>
  <si>
    <t>z1</t>
  </si>
  <si>
    <t>z2</t>
  </si>
  <si>
    <t>Phi1</t>
  </si>
  <si>
    <t>Phi2</t>
  </si>
  <si>
    <t>Theta1</t>
  </si>
  <si>
    <t>Theta 2</t>
  </si>
  <si>
    <t>Tau12</t>
  </si>
  <si>
    <t>Tau21</t>
  </si>
  <si>
    <t>gamma1</t>
  </si>
  <si>
    <t>gamma2</t>
  </si>
  <si>
    <t>P (bubble)</t>
  </si>
  <si>
    <t>P (dew)</t>
  </si>
  <si>
    <t>ASSIGNMENT 4 QUESTION 2</t>
  </si>
  <si>
    <t>COMB</t>
  </si>
  <si>
    <t>RES</t>
  </si>
  <si>
    <t>Water</t>
  </si>
  <si>
    <t>Acetic Acid</t>
  </si>
  <si>
    <t>Psat (bar)</t>
  </si>
  <si>
    <t>H2O</t>
  </si>
  <si>
    <t>COOH</t>
  </si>
  <si>
    <t>r1x1</t>
  </si>
  <si>
    <t>r2x2</t>
  </si>
  <si>
    <t>J1</t>
  </si>
  <si>
    <t>J2</t>
  </si>
  <si>
    <t>L1</t>
  </si>
  <si>
    <t>L2</t>
  </si>
  <si>
    <t>q1x1</t>
  </si>
  <si>
    <t>q2x2</t>
  </si>
  <si>
    <t>G1,1</t>
  </si>
  <si>
    <t>G2,2</t>
  </si>
  <si>
    <t>Subgroup</t>
  </si>
  <si>
    <t>G1,2</t>
  </si>
  <si>
    <t>G2,1</t>
  </si>
  <si>
    <t>G3,1</t>
  </si>
  <si>
    <t>G3,2</t>
  </si>
  <si>
    <t>theta1</t>
  </si>
  <si>
    <t>theta2</t>
  </si>
  <si>
    <t>theta3</t>
  </si>
  <si>
    <t>a1,2</t>
  </si>
  <si>
    <t>a1,3</t>
  </si>
  <si>
    <t>a2,3</t>
  </si>
  <si>
    <t>a2,1</t>
  </si>
  <si>
    <t>a3,1</t>
  </si>
  <si>
    <t>a3,2</t>
  </si>
  <si>
    <t>a1,1</t>
  </si>
  <si>
    <t>a2,2</t>
  </si>
  <si>
    <t>a3,3</t>
  </si>
  <si>
    <t>S1,1</t>
  </si>
  <si>
    <t>S1,2</t>
  </si>
  <si>
    <t>S2,1</t>
  </si>
  <si>
    <t>S2,2</t>
  </si>
  <si>
    <t>S3,1</t>
  </si>
  <si>
    <t>S3,2</t>
  </si>
  <si>
    <t>tau1,2</t>
  </si>
  <si>
    <t>tau1,3</t>
  </si>
  <si>
    <t>tau2,3</t>
  </si>
  <si>
    <t>tau2,1</t>
  </si>
  <si>
    <t>tau3,1</t>
  </si>
  <si>
    <t>tau3,2</t>
  </si>
  <si>
    <t>tau1,1</t>
  </si>
  <si>
    <t>tau2,2</t>
  </si>
  <si>
    <t>tau3,3</t>
  </si>
  <si>
    <t>Eta1</t>
  </si>
  <si>
    <t>Eta2</t>
  </si>
  <si>
    <t>Eta3</t>
  </si>
  <si>
    <t>sum*_1</t>
  </si>
  <si>
    <t>sum*_2</t>
  </si>
  <si>
    <t>Activity Coefficient</t>
  </si>
  <si>
    <t>P Bub</t>
  </si>
  <si>
    <t>P Dew</t>
  </si>
  <si>
    <t>Operating Conditions</t>
  </si>
  <si>
    <t>Pressure</t>
  </si>
  <si>
    <t>Component</t>
  </si>
  <si>
    <t>Ki</t>
  </si>
  <si>
    <t>Temperature</t>
  </si>
  <si>
    <t>Shortcut Method</t>
  </si>
  <si>
    <t>i</t>
  </si>
  <si>
    <t>Methanol (1)</t>
  </si>
  <si>
    <t>Benzene (2)</t>
  </si>
  <si>
    <t>w</t>
  </si>
  <si>
    <t>Pc</t>
  </si>
  <si>
    <t>Tc</t>
  </si>
  <si>
    <t>zi</t>
  </si>
  <si>
    <t>First Flash</t>
  </si>
  <si>
    <t>V/F</t>
  </si>
  <si>
    <t>D1</t>
  </si>
  <si>
    <t>D2</t>
  </si>
  <si>
    <t>x1</t>
  </si>
  <si>
    <t>y2</t>
  </si>
  <si>
    <t>y1</t>
  </si>
  <si>
    <t>x2</t>
  </si>
  <si>
    <t>yi</t>
  </si>
  <si>
    <t>xi</t>
  </si>
  <si>
    <t>L Stream</t>
  </si>
  <si>
    <t>V Stream</t>
  </si>
  <si>
    <t>Difference</t>
  </si>
  <si>
    <t>Azeotrope</t>
  </si>
  <si>
    <t>Average P</t>
  </si>
  <si>
    <t>ASSIGNMENT 4 QUESTION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</si>
</sst>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2" fontId="0" fillId="3" borderId="0" xfId="0" applyNumberFormat="1" applyFill="1"/>
    <xf numFmtId="0" fontId="0" fillId="3" borderId="0" xfId="0" applyFill="1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Pxy of Methanol</a:t>
            </a:r>
            <a:r>
              <a:rPr lang="en-CA" baseline="0"/>
              <a:t> (1) - Benzene (2) using UNIQUACK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Bubble 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Sheet1!$A$16:$A$34</c:f>
              <c:numCache>
                <c:formatCode>0.00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xVal>
          <c:yVal>
            <c:numRef>
              <c:f>Sheet1!$K$16:$K$34</c:f>
              <c:numCache>
                <c:formatCode>General</c:formatCode>
                <c:ptCount val="19"/>
                <c:pt idx="0">
                  <c:v>1503.0542725231919</c:v>
                </c:pt>
                <c:pt idx="1">
                  <c:v>1787.2854199678895</c:v>
                </c:pt>
                <c:pt idx="2">
                  <c:v>1959.1314533743362</c:v>
                </c:pt>
                <c:pt idx="3">
                  <c:v>2065.3429207934905</c:v>
                </c:pt>
                <c:pt idx="4">
                  <c:v>2132.4497570084568</c:v>
                </c:pt>
                <c:pt idx="5">
                  <c:v>2175.9945197825245</c:v>
                </c:pt>
                <c:pt idx="6">
                  <c:v>2205.2921579108979</c:v>
                </c:pt>
                <c:pt idx="7">
                  <c:v>2225.9848140194586</c:v>
                </c:pt>
                <c:pt idx="8">
                  <c:v>2241.455656046151</c:v>
                </c:pt>
                <c:pt idx="9">
                  <c:v>2253.623996167772</c:v>
                </c:pt>
                <c:pt idx="10">
                  <c:v>2263.3868935590563</c:v>
                </c:pt>
                <c:pt idx="11">
                  <c:v>2270.8436571033485</c:v>
                </c:pt>
                <c:pt idx="12">
                  <c:v>2275.3705233896499</c:v>
                </c:pt>
                <c:pt idx="13">
                  <c:v>2275.5710185237049</c:v>
                </c:pt>
                <c:pt idx="14">
                  <c:v>2269.0960889581193</c:v>
                </c:pt>
                <c:pt idx="15">
                  <c:v>2252.2954707676222</c:v>
                </c:pt>
                <c:pt idx="16">
                  <c:v>2219.6160190586234</c:v>
                </c:pt>
                <c:pt idx="17">
                  <c:v>2162.5853784057485</c:v>
                </c:pt>
                <c:pt idx="18">
                  <c:v>2068.074876862147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F2-4BBC-9960-0A2F3F7EF954}"/>
            </c:ext>
          </c:extLst>
        </c:ser>
        <c:ser>
          <c:idx val="1"/>
          <c:order val="1"/>
          <c:tx>
            <c:v>Dew Line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Sheet1!$A$16:$A$34</c:f>
              <c:numCache>
                <c:formatCode>0.00</c:formatCode>
                <c:ptCount val="19"/>
                <c:pt idx="0">
                  <c:v>0.05</c:v>
                </c:pt>
                <c:pt idx="1">
                  <c:v>0.1</c:v>
                </c:pt>
                <c:pt idx="2">
                  <c:v>0.15</c:v>
                </c:pt>
                <c:pt idx="3">
                  <c:v>0.2</c:v>
                </c:pt>
                <c:pt idx="4">
                  <c:v>0.25</c:v>
                </c:pt>
                <c:pt idx="5">
                  <c:v>0.3</c:v>
                </c:pt>
                <c:pt idx="6">
                  <c:v>0.35</c:v>
                </c:pt>
                <c:pt idx="7">
                  <c:v>0.4</c:v>
                </c:pt>
                <c:pt idx="8">
                  <c:v>0.45</c:v>
                </c:pt>
                <c:pt idx="9">
                  <c:v>0.5</c:v>
                </c:pt>
                <c:pt idx="10">
                  <c:v>0.55000000000000004</c:v>
                </c:pt>
                <c:pt idx="11">
                  <c:v>0.6</c:v>
                </c:pt>
                <c:pt idx="12">
                  <c:v>0.65</c:v>
                </c:pt>
                <c:pt idx="13">
                  <c:v>0.7</c:v>
                </c:pt>
                <c:pt idx="14">
                  <c:v>0.75</c:v>
                </c:pt>
                <c:pt idx="15">
                  <c:v>0.8</c:v>
                </c:pt>
                <c:pt idx="16">
                  <c:v>0.85</c:v>
                </c:pt>
                <c:pt idx="17">
                  <c:v>0.9</c:v>
                </c:pt>
                <c:pt idx="18">
                  <c:v>0.95</c:v>
                </c:pt>
              </c:numCache>
            </c:numRef>
          </c:xVal>
          <c:yVal>
            <c:numRef>
              <c:f>Sheet1!$L$16:$L$34</c:f>
              <c:numCache>
                <c:formatCode>General</c:formatCode>
                <c:ptCount val="19"/>
                <c:pt idx="0">
                  <c:v>1075.6924996292735</c:v>
                </c:pt>
                <c:pt idx="1">
                  <c:v>1145.9896726764246</c:v>
                </c:pt>
                <c:pt idx="2">
                  <c:v>1231.0506697450157</c:v>
                </c:pt>
                <c:pt idx="3">
                  <c:v>1330.2928390143265</c:v>
                </c:pt>
                <c:pt idx="4">
                  <c:v>1442.6204278256641</c:v>
                </c:pt>
                <c:pt idx="5">
                  <c:v>1565.9761353023184</c:v>
                </c:pt>
                <c:pt idx="6">
                  <c:v>1696.9010551421013</c:v>
                </c:pt>
                <c:pt idx="7">
                  <c:v>1830.2121745099723</c:v>
                </c:pt>
                <c:pt idx="8">
                  <c:v>1958.9798063039309</c:v>
                </c:pt>
                <c:pt idx="9">
                  <c:v>2075.0084659331314</c:v>
                </c:pt>
                <c:pt idx="10">
                  <c:v>2169.9220445850333</c:v>
                </c:pt>
                <c:pt idx="11">
                  <c:v>2236.6994543242236</c:v>
                </c:pt>
                <c:pt idx="12">
                  <c:v>2271.2017414626503</c:v>
                </c:pt>
                <c:pt idx="13">
                  <c:v>2273.1006223144859</c:v>
                </c:pt>
                <c:pt idx="14">
                  <c:v>2245.8283091523117</c:v>
                </c:pt>
                <c:pt idx="15">
                  <c:v>2195.6227078867933</c:v>
                </c:pt>
                <c:pt idx="16">
                  <c:v>2130.1278594361274</c:v>
                </c:pt>
                <c:pt idx="17">
                  <c:v>2057.0901104027821</c:v>
                </c:pt>
                <c:pt idx="18">
                  <c:v>1983.497813867976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F2-4BBC-9960-0A2F3F7EF954}"/>
            </c:ext>
          </c:extLst>
        </c:ser>
        <c:ser>
          <c:idx val="2"/>
          <c:order val="2"/>
          <c:tx>
            <c:v>Psat Methanol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Sheet1!$A$35</c:f>
              <c:numCache>
                <c:formatCode>0.00</c:formatCode>
                <c:ptCount val="1"/>
                <c:pt idx="0">
                  <c:v>1</c:v>
                </c:pt>
              </c:numCache>
            </c:numRef>
          </c:xVal>
          <c:yVal>
            <c:numRef>
              <c:f>Sheet1!$E$6</c:f>
              <c:numCache>
                <c:formatCode>General</c:formatCode>
                <c:ptCount val="1"/>
                <c:pt idx="0">
                  <c:v>1915.2478408396244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F2-4BBC-9960-0A2F3F7EF954}"/>
            </c:ext>
          </c:extLst>
        </c:ser>
        <c:ser>
          <c:idx val="3"/>
          <c:order val="3"/>
          <c:tx>
            <c:v>Psat of Benzene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Sheet1!$A$15</c:f>
              <c:numCache>
                <c:formatCode>0.00</c:formatCode>
                <c:ptCount val="1"/>
                <c:pt idx="0">
                  <c:v>0</c:v>
                </c:pt>
              </c:numCache>
            </c:numRef>
          </c:xVal>
          <c:yVal>
            <c:numRef>
              <c:f>Sheet1!$E$7</c:f>
              <c:numCache>
                <c:formatCode>General</c:formatCode>
                <c:ptCount val="1"/>
                <c:pt idx="0">
                  <c:v>1020.6508845907977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F2-4BBC-9960-0A2F3F7EF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744912"/>
        <c:axId val="132351248"/>
      </c:scatterChart>
      <c:valAx>
        <c:axId val="17074491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x,y of Methanol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351248"/>
        <c:crosses val="autoZero"/>
        <c:crossBetween val="midCat"/>
      </c:valAx>
      <c:valAx>
        <c:axId val="13235124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Pressure (mmHg)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744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800" b="0" i="0" baseline="0">
                <a:effectLst/>
              </a:rPr>
              <a:t>Pxy of Water (1) - Acetic Acid (2) using UNIFAC</a:t>
            </a:r>
            <a:endParaRPr lang="en-CA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Bubble Line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Sheet1!$A$56:$A$76</c:f>
              <c:numCache>
                <c:formatCode>0.00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Sheet1!$Y$56:$Y$76</c:f>
              <c:numCache>
                <c:formatCode>General</c:formatCode>
                <c:ptCount val="21"/>
                <c:pt idx="0">
                  <c:v>0.55572094790249738</c:v>
                </c:pt>
                <c:pt idx="1">
                  <c:v>0.68394860989925177</c:v>
                </c:pt>
                <c:pt idx="2">
                  <c:v>0.79895698758277411</c:v>
                </c:pt>
                <c:pt idx="3">
                  <c:v>0.90069560925385228</c:v>
                </c:pt>
                <c:pt idx="4">
                  <c:v>0.98922015180923961</c:v>
                </c:pt>
                <c:pt idx="5">
                  <c:v>1.0646924377993994</c:v>
                </c:pt>
                <c:pt idx="6">
                  <c:v>1.1273794673881217</c:v>
                </c:pt>
                <c:pt idx="7">
                  <c:v>1.1776514464535328</c:v>
                </c:pt>
                <c:pt idx="8">
                  <c:v>1.2159787632797197</c:v>
                </c:pt>
                <c:pt idx="9">
                  <c:v>1.2429278436105173</c:v>
                </c:pt>
                <c:pt idx="10">
                  <c:v>1.2591557646566305</c:v>
                </c:pt>
                <c:pt idx="11">
                  <c:v>1.265403408691032</c:v>
                </c:pt>
                <c:pt idx="12">
                  <c:v>1.2624867384293346</c:v>
                </c:pt>
                <c:pt idx="13">
                  <c:v>1.2512853833446502</c:v>
                </c:pt>
                <c:pt idx="14">
                  <c:v>1.2327269390519495</c:v>
                </c:pt>
                <c:pt idx="15">
                  <c:v>1.2077637735293953</c:v>
                </c:pt>
                <c:pt idx="16">
                  <c:v>1.1773357525076185</c:v>
                </c:pt>
                <c:pt idx="17">
                  <c:v>1.1423049282070366</c:v>
                </c:pt>
                <c:pt idx="18">
                  <c:v>1.1033314677284476</c:v>
                </c:pt>
                <c:pt idx="19">
                  <c:v>1.0606199065804351</c:v>
                </c:pt>
                <c:pt idx="20">
                  <c:v>1.0133623490980699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C02F-4A8A-861B-779A08B84B39}"/>
            </c:ext>
          </c:extLst>
        </c:ser>
        <c:ser>
          <c:idx val="1"/>
          <c:order val="1"/>
          <c:tx>
            <c:v>Dew Line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Sheet1!$A$56:$A$76</c:f>
              <c:numCache>
                <c:formatCode>0.00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xVal>
          <c:yVal>
            <c:numRef>
              <c:f>Sheet1!$Z$56:$Z$76</c:f>
              <c:numCache>
                <c:formatCode>General</c:formatCode>
                <c:ptCount val="21"/>
                <c:pt idx="0">
                  <c:v>0.55572094790249738</c:v>
                </c:pt>
                <c:pt idx="1">
                  <c:v>0.56482606947442593</c:v>
                </c:pt>
                <c:pt idx="2">
                  <c:v>0.57510353449164631</c:v>
                </c:pt>
                <c:pt idx="3">
                  <c:v>0.58677170969062675</c:v>
                </c:pt>
                <c:pt idx="4">
                  <c:v>0.60008445336942906</c:v>
                </c:pt>
                <c:pt idx="5">
                  <c:v>0.61533603023162231</c:v>
                </c:pt>
                <c:pt idx="6">
                  <c:v>0.63286533493667252</c:v>
                </c:pt>
                <c:pt idx="7">
                  <c:v>0.65305789780658241</c:v>
                </c:pt>
                <c:pt idx="8">
                  <c:v>0.67634277548904553</c:v>
                </c:pt>
                <c:pt idx="9">
                  <c:v>0.70317904128687425</c:v>
                </c:pt>
                <c:pt idx="10">
                  <c:v>0.7340225798026212</c:v>
                </c:pt>
                <c:pt idx="11">
                  <c:v>0.76925754250565825</c:v>
                </c:pt>
                <c:pt idx="12">
                  <c:v>0.80906781085892476</c:v>
                </c:pt>
                <c:pt idx="13">
                  <c:v>0.85321389289052207</c:v>
                </c:pt>
                <c:pt idx="14">
                  <c:v>0.90067799042606222</c:v>
                </c:pt>
                <c:pt idx="15">
                  <c:v>0.94916737248642391</c:v>
                </c:pt>
                <c:pt idx="16">
                  <c:v>0.99456932340407522</c:v>
                </c:pt>
                <c:pt idx="17">
                  <c:v>1.0306796947315562</c:v>
                </c:pt>
                <c:pt idx="18">
                  <c:v>1.0498273341249491</c:v>
                </c:pt>
                <c:pt idx="19">
                  <c:v>1.0450229354327123</c:v>
                </c:pt>
                <c:pt idx="20">
                  <c:v>1.0133623490980699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C02F-4A8A-861B-779A08B84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5022287"/>
        <c:axId val="958662335"/>
      </c:scatterChart>
      <c:valAx>
        <c:axId val="995022287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x,y Water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662335"/>
        <c:crosses val="autoZero"/>
        <c:crossBetween val="midCat"/>
      </c:valAx>
      <c:valAx>
        <c:axId val="95866233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Pressure (Bar)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022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314325</xdr:colOff>
      <xdr:row>11</xdr:row>
      <xdr:rowOff>1</xdr:rowOff>
    </xdr:from>
    <xdr:to>
      <xdr:col>21</xdr:col>
      <xdr:colOff>514351</xdr:colOff>
      <xdr:row>36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DB49B67-93F6-4B3F-B5ED-C8E8F25AA9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447675</xdr:colOff>
      <xdr:row>54</xdr:row>
      <xdr:rowOff>176211</xdr:rowOff>
    </xdr:from>
    <xdr:to>
      <xdr:col>37</xdr:col>
      <xdr:colOff>258537</xdr:colOff>
      <xdr:row>77</xdr:row>
      <xdr:rowOff>27214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1F6F6D-C7B2-4F7D-ACF5-183A98DFBD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03BB-845D-4B6E-836E-921F50FA1D64}">
  <dimension ref="A1:AD76"/>
  <sheetViews>
    <sheetView tabSelected="1" topLeftCell="A4" zoomScale="70" zoomScaleNormal="70" workbookViewId="0">
      <selection sqref="A1:U35"/>
    </sheetView>
  </sheetViews>
  <sheetFormatPr defaultRowHeight="15" x14ac:dyDescent="0.25"/>
  <cols>
    <col min="1" max="1" width="10.7109375" bestFit="1" customWidth="1"/>
  </cols>
  <sheetData>
    <row r="1" spans="1:2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1" x14ac:dyDescent="0.25">
      <c r="A3" s="6" t="s">
        <v>1</v>
      </c>
      <c r="B3" s="6"/>
      <c r="C3" s="6"/>
      <c r="D3" s="6"/>
      <c r="E3" s="6"/>
      <c r="I3" s="6" t="s">
        <v>2</v>
      </c>
      <c r="J3" s="6"/>
      <c r="K3" s="6"/>
    </row>
    <row r="4" spans="1:21" x14ac:dyDescent="0.25">
      <c r="K4" t="s">
        <v>3</v>
      </c>
      <c r="L4" t="s">
        <v>4</v>
      </c>
    </row>
    <row r="5" spans="1:21" x14ac:dyDescent="0.2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I5" t="s">
        <v>11</v>
      </c>
      <c r="J5">
        <v>1</v>
      </c>
      <c r="K5">
        <v>0.90110000000000001</v>
      </c>
      <c r="L5">
        <v>0.84799999999999998</v>
      </c>
    </row>
    <row r="6" spans="1:21" x14ac:dyDescent="0.25">
      <c r="A6" t="s">
        <v>2</v>
      </c>
      <c r="B6">
        <v>8.0809700000000007</v>
      </c>
      <c r="C6">
        <v>1582.271</v>
      </c>
      <c r="D6">
        <v>239.726</v>
      </c>
      <c r="E6">
        <f>10^((B6 - (C6/($B$8+D6))))</f>
        <v>1915.2478408396244</v>
      </c>
      <c r="F6">
        <v>1.4311</v>
      </c>
      <c r="G6">
        <v>1.4319999999999999</v>
      </c>
      <c r="I6" t="s">
        <v>12</v>
      </c>
      <c r="J6">
        <v>1</v>
      </c>
      <c r="K6">
        <v>1</v>
      </c>
      <c r="L6">
        <v>1.2</v>
      </c>
    </row>
    <row r="7" spans="1:21" x14ac:dyDescent="0.25">
      <c r="A7" t="s">
        <v>13</v>
      </c>
      <c r="B7">
        <v>6.8798700000000004</v>
      </c>
      <c r="C7">
        <v>1196.76</v>
      </c>
      <c r="D7">
        <v>219.161</v>
      </c>
      <c r="E7">
        <f>10^((B7 - (C7/($B$8+D7))))</f>
        <v>1020.6508845907977</v>
      </c>
      <c r="F7">
        <f>K11*$J$11</f>
        <v>3.1878000000000002</v>
      </c>
      <c r="G7">
        <f>L11*$J$11</f>
        <v>2.4000000000000004</v>
      </c>
    </row>
    <row r="8" spans="1:21" x14ac:dyDescent="0.25">
      <c r="A8" t="s">
        <v>14</v>
      </c>
      <c r="B8">
        <v>90</v>
      </c>
    </row>
    <row r="9" spans="1:21" x14ac:dyDescent="0.25">
      <c r="A9" t="s">
        <v>15</v>
      </c>
      <c r="B9">
        <v>-32.838999999999999</v>
      </c>
      <c r="I9" s="6" t="s">
        <v>13</v>
      </c>
      <c r="J9" s="6"/>
      <c r="K9" s="6"/>
    </row>
    <row r="10" spans="1:21" x14ac:dyDescent="0.25">
      <c r="A10" t="s">
        <v>16</v>
      </c>
      <c r="B10">
        <v>526.79999999999995</v>
      </c>
      <c r="K10" t="s">
        <v>3</v>
      </c>
      <c r="L10" t="s">
        <v>4</v>
      </c>
    </row>
    <row r="11" spans="1:21" x14ac:dyDescent="0.25">
      <c r="I11" t="s">
        <v>17</v>
      </c>
      <c r="J11">
        <v>6</v>
      </c>
      <c r="K11">
        <v>0.53129999999999999</v>
      </c>
      <c r="L11">
        <v>0.4</v>
      </c>
    </row>
    <row r="14" spans="1:21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</row>
    <row r="15" spans="1:21" x14ac:dyDescent="0.25">
      <c r="A15" s="1">
        <v>0</v>
      </c>
      <c r="B15" s="1">
        <f>1-A15</f>
        <v>1</v>
      </c>
      <c r="C15">
        <f>A15*$F$6/(A15*$F$6+B15*$F$7)</f>
        <v>0</v>
      </c>
      <c r="D15">
        <f>(B15*$F$7)/(B15*$F$7+A15*$F$6)</f>
        <v>1</v>
      </c>
      <c r="E15">
        <f>(A15*$G$6)/(A15*$G$6+B15*$G$7)</f>
        <v>0</v>
      </c>
      <c r="F15">
        <f>(B15*$G$7)/(B15*$G$7+A15*$G$6)</f>
        <v>1</v>
      </c>
      <c r="G15">
        <f>EXP(-$B$9/($B$8+273))</f>
        <v>1.0946838112690795</v>
      </c>
      <c r="H15">
        <f>EXP(-$B$10/($B$8+273))</f>
        <v>0.23427967864749724</v>
      </c>
      <c r="I15" t="e">
        <f>EXP(LN(C15/A15)+(1-(C15/A15))-5*$G$6*(LN(C15/E15)+(1-(C15/E15)))+$G$6*(1-LN(E15+F15*H15)-(E15/(E15+F15*H15))-((F15*G15)/(E15*G15+F15))))</f>
        <v>#DIV/0!</v>
      </c>
      <c r="J15">
        <f>EXP(LN(D15/B15)+(1-(D15/B15)) - 5*$G$7*(LN(D15/F15)+(1- (D15/F15))) + $G$7*(1 - LN(E15*G15+F15) - ((E15*H15)/(F15+F15*H15)) - (F15/(E15*G15+F15))))</f>
        <v>1</v>
      </c>
      <c r="K15" t="e">
        <f>A15*I15*$E$6+B15*J15*$E$7</f>
        <v>#DIV/0!</v>
      </c>
      <c r="L15" t="e">
        <f>1/((A15/(I15*$E$6)) + (B15/(J15*$E$7)))</f>
        <v>#DIV/0!</v>
      </c>
    </row>
    <row r="16" spans="1:21" x14ac:dyDescent="0.25">
      <c r="A16" s="1">
        <v>0.05</v>
      </c>
      <c r="B16" s="1">
        <f t="shared" ref="B16:B35" si="0">1-A16</f>
        <v>0.95</v>
      </c>
      <c r="C16">
        <f t="shared" ref="C16:C35" si="1">A16*$F$6/(A16*$F$6+B16*$F$7)</f>
        <v>2.3082518673597931E-2</v>
      </c>
      <c r="D16">
        <f t="shared" ref="D16:D35" si="2">(B16*$F$7)/(B16*$F$7+A16*$F$6)</f>
        <v>0.9769174813264021</v>
      </c>
      <c r="E16">
        <f t="shared" ref="E16:E35" si="3">(A16*$G$6)/(A16*$G$6+B16*$G$7)</f>
        <v>3.0447354992345632E-2</v>
      </c>
      <c r="F16">
        <f t="shared" ref="F16:F35" si="4">(B16*$G$7)/(B16*$G$7+A16*$G$6)</f>
        <v>0.96955264500765437</v>
      </c>
      <c r="G16">
        <f t="shared" ref="G16:G35" si="5">EXP(-$B$9/($B$8+273))</f>
        <v>1.0946838112690795</v>
      </c>
      <c r="H16">
        <f t="shared" ref="H16:H35" si="6">EXP(-$B$10/($B$8+273))</f>
        <v>0.23427967864749724</v>
      </c>
      <c r="I16">
        <f t="shared" ref="I16:I35" si="7">EXP(LN(C16/A16)+(1-(C16/A16))-5*$G$6*(LN(C16/E16)+(1-(C16/E16)))+$G$6*(1-LN(E16+F16*H16)-(E16/(E16+F16*H16))-((F16*G16)/(E16*G16+F16))))</f>
        <v>5.505970782906739</v>
      </c>
      <c r="J16">
        <f>EXP(LN(D16/B16)+(1-(D16/B16)) - 5*$G$7*(LN(D16/F16)+(1- (D16/F16))) + $G$7*(1 - LN(E16*G16+F16) - ((E16*H16)/(E16+F16*H16)) - (F16/(E16*G16+F16))))</f>
        <v>1.0063643592748313</v>
      </c>
      <c r="K16">
        <f t="shared" ref="K16:K35" si="8">A16*I16*$E$6+B16*J16*$E$7</f>
        <v>1503.0542725231919</v>
      </c>
      <c r="L16">
        <f t="shared" ref="L16:L35" si="9">1/((A16/(I16*$E$6)) + (B16/(J16*$E$7)))</f>
        <v>1075.6924996292735</v>
      </c>
    </row>
    <row r="17" spans="1:12" x14ac:dyDescent="0.25">
      <c r="A17" s="1">
        <v>0.1</v>
      </c>
      <c r="B17" s="1">
        <f t="shared" si="0"/>
        <v>0.9</v>
      </c>
      <c r="C17">
        <f t="shared" si="1"/>
        <v>4.7511229595004201E-2</v>
      </c>
      <c r="D17">
        <f t="shared" si="2"/>
        <v>0.9524887704049958</v>
      </c>
      <c r="E17">
        <f t="shared" si="3"/>
        <v>6.2174366099340038E-2</v>
      </c>
      <c r="F17">
        <f t="shared" si="4"/>
        <v>0.93782563390066009</v>
      </c>
      <c r="G17">
        <f t="shared" si="5"/>
        <v>1.0946838112690795</v>
      </c>
      <c r="H17">
        <f t="shared" si="6"/>
        <v>0.23427967864749724</v>
      </c>
      <c r="I17">
        <f t="shared" si="7"/>
        <v>4.4187048546696222</v>
      </c>
      <c r="J17">
        <f t="shared" ref="J17:J35" si="10">EXP(LN(D17/B17)+(1-(D17/B17)) - 5*$G$7*(LN(D17/F17)+(1- (D17/F17))) + $G$7*(1 - LN(E17*G17+F17) - ((E17*H17)/(E17+F17*H17)) - (F17/(E17*G17+F17))))</f>
        <v>1.024394161883603</v>
      </c>
      <c r="K17">
        <f t="shared" si="8"/>
        <v>1787.2854199678895</v>
      </c>
      <c r="L17">
        <f t="shared" si="9"/>
        <v>1145.9896726764246</v>
      </c>
    </row>
    <row r="18" spans="1:12" x14ac:dyDescent="0.25">
      <c r="A18" s="1">
        <v>0.15</v>
      </c>
      <c r="B18" s="1">
        <f t="shared" si="0"/>
        <v>0.85</v>
      </c>
      <c r="C18">
        <f t="shared" si="1"/>
        <v>7.3407436664221629E-2</v>
      </c>
      <c r="D18">
        <f t="shared" si="2"/>
        <v>0.92659256333577833</v>
      </c>
      <c r="E18">
        <f t="shared" si="3"/>
        <v>9.5263437998935607E-2</v>
      </c>
      <c r="F18">
        <f t="shared" si="4"/>
        <v>0.90473656200106445</v>
      </c>
      <c r="G18">
        <f t="shared" si="5"/>
        <v>1.0946838112690795</v>
      </c>
      <c r="H18">
        <f t="shared" si="6"/>
        <v>0.23427967864749724</v>
      </c>
      <c r="I18">
        <f t="shared" si="7"/>
        <v>3.6391875796489264</v>
      </c>
      <c r="J18">
        <f t="shared" si="10"/>
        <v>1.0531221319511659</v>
      </c>
      <c r="K18">
        <f t="shared" si="8"/>
        <v>1959.1314533743362</v>
      </c>
      <c r="L18">
        <f t="shared" si="9"/>
        <v>1231.0506697450157</v>
      </c>
    </row>
    <row r="19" spans="1:12" x14ac:dyDescent="0.25">
      <c r="A19" s="1">
        <v>0.2</v>
      </c>
      <c r="B19" s="1">
        <f t="shared" si="0"/>
        <v>0.8</v>
      </c>
      <c r="C19">
        <f t="shared" si="1"/>
        <v>0.10090746916931667</v>
      </c>
      <c r="D19">
        <f t="shared" si="2"/>
        <v>0.8990925308306833</v>
      </c>
      <c r="E19">
        <f t="shared" si="3"/>
        <v>0.1298042059463379</v>
      </c>
      <c r="F19">
        <f t="shared" si="4"/>
        <v>0.8701957940536621</v>
      </c>
      <c r="G19">
        <f t="shared" si="5"/>
        <v>1.0946838112690795</v>
      </c>
      <c r="H19">
        <f t="shared" si="6"/>
        <v>0.23427967864749724</v>
      </c>
      <c r="I19">
        <f t="shared" si="7"/>
        <v>3.0636158006048735</v>
      </c>
      <c r="J19">
        <f t="shared" si="10"/>
        <v>1.092227304168893</v>
      </c>
      <c r="K19">
        <f t="shared" si="8"/>
        <v>2065.3429207934905</v>
      </c>
      <c r="L19">
        <f t="shared" si="9"/>
        <v>1330.2928390143265</v>
      </c>
    </row>
    <row r="20" spans="1:12" x14ac:dyDescent="0.25">
      <c r="A20" s="1">
        <v>0.25</v>
      </c>
      <c r="B20" s="1">
        <f t="shared" si="0"/>
        <v>0.75</v>
      </c>
      <c r="C20">
        <f t="shared" si="1"/>
        <v>0.13016508254127063</v>
      </c>
      <c r="D20">
        <f t="shared" si="2"/>
        <v>0.86983491745872932</v>
      </c>
      <c r="E20">
        <f t="shared" si="3"/>
        <v>0.16589434661723815</v>
      </c>
      <c r="F20">
        <f t="shared" si="4"/>
        <v>0.83410565338276177</v>
      </c>
      <c r="G20">
        <f t="shared" si="5"/>
        <v>1.0946838112690795</v>
      </c>
      <c r="H20">
        <f t="shared" si="6"/>
        <v>0.23427967864749724</v>
      </c>
      <c r="I20">
        <f t="shared" si="7"/>
        <v>2.6280539561965219</v>
      </c>
      <c r="J20">
        <f t="shared" si="10"/>
        <v>1.1418936731470142</v>
      </c>
      <c r="K20">
        <f t="shared" si="8"/>
        <v>2132.4497570084568</v>
      </c>
      <c r="L20">
        <f t="shared" si="9"/>
        <v>1442.6204278256641</v>
      </c>
    </row>
    <row r="21" spans="1:12" x14ac:dyDescent="0.25">
      <c r="A21" s="1">
        <v>0.3</v>
      </c>
      <c r="B21" s="1">
        <f t="shared" si="0"/>
        <v>0.7</v>
      </c>
      <c r="C21">
        <f t="shared" si="1"/>
        <v>0.16135433461490761</v>
      </c>
      <c r="D21">
        <f t="shared" si="2"/>
        <v>0.83864566538509244</v>
      </c>
      <c r="E21">
        <f t="shared" si="3"/>
        <v>0.20364050056882818</v>
      </c>
      <c r="F21">
        <f t="shared" si="4"/>
        <v>0.79635949943117168</v>
      </c>
      <c r="G21">
        <f t="shared" si="5"/>
        <v>1.0946838112690795</v>
      </c>
      <c r="H21">
        <f t="shared" si="6"/>
        <v>0.23427967864749724</v>
      </c>
      <c r="I21">
        <f t="shared" si="7"/>
        <v>2.2915849967800965</v>
      </c>
      <c r="J21">
        <f t="shared" si="10"/>
        <v>1.2027458830449773</v>
      </c>
      <c r="K21">
        <f t="shared" si="8"/>
        <v>2175.9945197825245</v>
      </c>
      <c r="L21">
        <f t="shared" si="9"/>
        <v>1565.9761353023184</v>
      </c>
    </row>
    <row r="22" spans="1:12" x14ac:dyDescent="0.25">
      <c r="A22" s="1">
        <v>0.35</v>
      </c>
      <c r="B22" s="1">
        <f t="shared" si="0"/>
        <v>0.65</v>
      </c>
      <c r="C22">
        <f t="shared" si="1"/>
        <v>0.19467305102498877</v>
      </c>
      <c r="D22">
        <f t="shared" si="2"/>
        <v>0.80532694897501111</v>
      </c>
      <c r="E22">
        <f t="shared" si="3"/>
        <v>0.24315932466524348</v>
      </c>
      <c r="F22">
        <f t="shared" si="4"/>
        <v>0.75684067533475641</v>
      </c>
      <c r="G22">
        <f t="shared" si="5"/>
        <v>1.0946838112690795</v>
      </c>
      <c r="H22">
        <f t="shared" si="6"/>
        <v>0.23427967864749724</v>
      </c>
      <c r="I22">
        <f t="shared" si="7"/>
        <v>2.0271488037712064</v>
      </c>
      <c r="J22">
        <f t="shared" si="10"/>
        <v>1.2758371852110921</v>
      </c>
      <c r="K22">
        <f t="shared" si="8"/>
        <v>2205.2921579108979</v>
      </c>
      <c r="L22">
        <f t="shared" si="9"/>
        <v>1696.9010551421013</v>
      </c>
    </row>
    <row r="23" spans="1:12" x14ac:dyDescent="0.25">
      <c r="A23" s="1">
        <v>0.4</v>
      </c>
      <c r="B23" s="1">
        <f t="shared" si="0"/>
        <v>0.6</v>
      </c>
      <c r="C23">
        <f t="shared" si="1"/>
        <v>0.2303470254957507</v>
      </c>
      <c r="D23">
        <f t="shared" si="2"/>
        <v>0.76965297450424919</v>
      </c>
      <c r="E23">
        <f t="shared" si="3"/>
        <v>0.28457869634340216</v>
      </c>
      <c r="F23">
        <f t="shared" si="4"/>
        <v>0.71542130365659773</v>
      </c>
      <c r="G23">
        <f t="shared" si="5"/>
        <v>1.0946838112690795</v>
      </c>
      <c r="H23">
        <f t="shared" si="6"/>
        <v>0.23427967864749724</v>
      </c>
      <c r="I23">
        <f t="shared" si="7"/>
        <v>1.8163355811701996</v>
      </c>
      <c r="J23">
        <f t="shared" si="10"/>
        <v>1.3626789639623962</v>
      </c>
      <c r="K23">
        <f t="shared" si="8"/>
        <v>2225.9848140194586</v>
      </c>
      <c r="L23">
        <f t="shared" si="9"/>
        <v>1830.2121745099723</v>
      </c>
    </row>
    <row r="24" spans="1:12" x14ac:dyDescent="0.25">
      <c r="A24" s="1">
        <v>0.45</v>
      </c>
      <c r="B24" s="1">
        <f t="shared" si="0"/>
        <v>0.55000000000000004</v>
      </c>
      <c r="C24">
        <f t="shared" si="1"/>
        <v>0.26863514350609125</v>
      </c>
      <c r="D24">
        <f t="shared" si="2"/>
        <v>0.73136485649390881</v>
      </c>
      <c r="E24">
        <f t="shared" si="3"/>
        <v>0.32803909590714714</v>
      </c>
      <c r="F24">
        <f t="shared" si="4"/>
        <v>0.67196090409285281</v>
      </c>
      <c r="G24">
        <f t="shared" si="5"/>
        <v>1.0946838112690795</v>
      </c>
      <c r="H24">
        <f t="shared" si="6"/>
        <v>0.23427967864749724</v>
      </c>
      <c r="I24">
        <f t="shared" si="7"/>
        <v>1.6463111953686389</v>
      </c>
      <c r="J24">
        <f t="shared" si="10"/>
        <v>1.4653098250409575</v>
      </c>
      <c r="K24">
        <f t="shared" si="8"/>
        <v>2241.455656046151</v>
      </c>
      <c r="L24">
        <f t="shared" si="9"/>
        <v>1958.9798063039309</v>
      </c>
    </row>
    <row r="25" spans="1:12" x14ac:dyDescent="0.25">
      <c r="A25" s="1">
        <v>0.5</v>
      </c>
      <c r="B25" s="1">
        <f t="shared" si="0"/>
        <v>0.5</v>
      </c>
      <c r="C25">
        <f t="shared" si="1"/>
        <v>0.30983567516075255</v>
      </c>
      <c r="D25">
        <f t="shared" si="2"/>
        <v>0.6901643248392475</v>
      </c>
      <c r="E25">
        <f t="shared" si="3"/>
        <v>0.37369519832985382</v>
      </c>
      <c r="F25">
        <f t="shared" si="4"/>
        <v>0.62630480167014613</v>
      </c>
      <c r="G25">
        <f t="shared" si="5"/>
        <v>1.0946838112690795</v>
      </c>
      <c r="H25">
        <f t="shared" si="6"/>
        <v>0.23427967864749724</v>
      </c>
      <c r="I25">
        <f t="shared" si="7"/>
        <v>1.5079397160708803</v>
      </c>
      <c r="J25">
        <f t="shared" si="10"/>
        <v>1.5864089586946635</v>
      </c>
      <c r="K25">
        <f t="shared" si="8"/>
        <v>2253.623996167772</v>
      </c>
      <c r="L25">
        <f t="shared" si="9"/>
        <v>2075.0084659331314</v>
      </c>
    </row>
    <row r="26" spans="1:12" x14ac:dyDescent="0.25">
      <c r="A26" s="1">
        <v>0.55000000000000004</v>
      </c>
      <c r="B26" s="1">
        <f t="shared" si="0"/>
        <v>0.44999999999999996</v>
      </c>
      <c r="C26">
        <f t="shared" si="1"/>
        <v>0.35429406085212789</v>
      </c>
      <c r="D26">
        <f t="shared" si="2"/>
        <v>0.64570593914787211</v>
      </c>
      <c r="E26">
        <f t="shared" si="3"/>
        <v>0.4217177125722853</v>
      </c>
      <c r="F26">
        <f t="shared" si="4"/>
        <v>0.5782822874277147</v>
      </c>
      <c r="G26">
        <f t="shared" si="5"/>
        <v>1.0946838112690795</v>
      </c>
      <c r="H26">
        <f t="shared" si="6"/>
        <v>0.23427967864749724</v>
      </c>
      <c r="I26">
        <f t="shared" si="7"/>
        <v>1.3946030614138283</v>
      </c>
      <c r="J26">
        <f t="shared" si="10"/>
        <v>1.729465273017383</v>
      </c>
      <c r="K26">
        <f t="shared" si="8"/>
        <v>2263.3868935590563</v>
      </c>
      <c r="L26">
        <f t="shared" si="9"/>
        <v>2169.9220445850333</v>
      </c>
    </row>
    <row r="27" spans="1:12" x14ac:dyDescent="0.25">
      <c r="A27" s="1">
        <v>0.6</v>
      </c>
      <c r="B27" s="1">
        <f t="shared" si="0"/>
        <v>0.4</v>
      </c>
      <c r="C27">
        <f t="shared" si="1"/>
        <v>0.40241261985771726</v>
      </c>
      <c r="D27">
        <f t="shared" si="2"/>
        <v>0.59758738014228274</v>
      </c>
      <c r="E27">
        <f t="shared" si="3"/>
        <v>0.47229551451187329</v>
      </c>
      <c r="F27">
        <f t="shared" si="4"/>
        <v>0.52770448548812676</v>
      </c>
      <c r="G27">
        <f t="shared" si="5"/>
        <v>1.0946838112690795</v>
      </c>
      <c r="H27">
        <f t="shared" si="6"/>
        <v>0.23427967864749724</v>
      </c>
      <c r="I27">
        <f t="shared" si="7"/>
        <v>1.3014400229642213</v>
      </c>
      <c r="J27">
        <f t="shared" si="10"/>
        <v>1.899022360215473</v>
      </c>
      <c r="K27">
        <f t="shared" si="8"/>
        <v>2270.8436571033485</v>
      </c>
      <c r="L27">
        <f t="shared" si="9"/>
        <v>2236.6994543242236</v>
      </c>
    </row>
    <row r="28" spans="1:12" x14ac:dyDescent="0.25">
      <c r="A28" s="1">
        <v>0.65</v>
      </c>
      <c r="B28" s="1">
        <f t="shared" si="0"/>
        <v>0.35</v>
      </c>
      <c r="C28">
        <f t="shared" si="1"/>
        <v>0.4546627597516063</v>
      </c>
      <c r="D28">
        <f t="shared" si="2"/>
        <v>0.54533724024839381</v>
      </c>
      <c r="E28">
        <f t="shared" si="3"/>
        <v>0.52563812965891121</v>
      </c>
      <c r="F28">
        <f t="shared" si="4"/>
        <v>0.47436187034108884</v>
      </c>
      <c r="G28">
        <f t="shared" si="5"/>
        <v>1.0946838112690795</v>
      </c>
      <c r="H28">
        <f t="shared" si="6"/>
        <v>0.23427967864749724</v>
      </c>
      <c r="I28">
        <f t="shared" si="7"/>
        <v>1.2248453300282145</v>
      </c>
      <c r="J28">
        <f t="shared" si="10"/>
        <v>2.1010317794447384</v>
      </c>
      <c r="K28">
        <f t="shared" si="8"/>
        <v>2275.3705233896499</v>
      </c>
      <c r="L28">
        <f t="shared" si="9"/>
        <v>2271.2017414626503</v>
      </c>
    </row>
    <row r="29" spans="1:12" x14ac:dyDescent="0.25">
      <c r="A29" s="1">
        <v>0.7</v>
      </c>
      <c r="B29" s="1">
        <f t="shared" si="0"/>
        <v>0.30000000000000004</v>
      </c>
      <c r="C29">
        <f t="shared" si="1"/>
        <v>0.51160047188360203</v>
      </c>
      <c r="D29">
        <f t="shared" si="2"/>
        <v>0.48839952811639797</v>
      </c>
      <c r="E29">
        <f t="shared" si="3"/>
        <v>0.58197863446353915</v>
      </c>
      <c r="F29">
        <f t="shared" si="4"/>
        <v>0.41802136553646085</v>
      </c>
      <c r="G29">
        <f t="shared" si="5"/>
        <v>1.0946838112690795</v>
      </c>
      <c r="H29">
        <f t="shared" si="6"/>
        <v>0.23427967864749724</v>
      </c>
      <c r="I29">
        <f t="shared" si="7"/>
        <v>1.1621347642408992</v>
      </c>
      <c r="J29">
        <f t="shared" si="10"/>
        <v>2.3433665737964993</v>
      </c>
      <c r="K29">
        <f t="shared" si="8"/>
        <v>2275.5710185237049</v>
      </c>
      <c r="L29">
        <f t="shared" si="9"/>
        <v>2273.1006223144859</v>
      </c>
    </row>
    <row r="30" spans="1:12" x14ac:dyDescent="0.25">
      <c r="A30" s="1">
        <v>0.75</v>
      </c>
      <c r="B30" s="1">
        <f t="shared" si="0"/>
        <v>0.25</v>
      </c>
      <c r="C30">
        <f t="shared" si="1"/>
        <v>0.57388619320688139</v>
      </c>
      <c r="D30">
        <f t="shared" si="2"/>
        <v>0.42611380679311867</v>
      </c>
      <c r="E30">
        <f t="shared" si="3"/>
        <v>0.64157706093189959</v>
      </c>
      <c r="F30">
        <f t="shared" si="4"/>
        <v>0.35842293906810041</v>
      </c>
      <c r="G30">
        <f t="shared" si="5"/>
        <v>1.0946838112690795</v>
      </c>
      <c r="H30">
        <f t="shared" si="6"/>
        <v>0.23427967864749724</v>
      </c>
      <c r="I30">
        <f t="shared" si="7"/>
        <v>1.1113196847826459</v>
      </c>
      <c r="J30">
        <f t="shared" si="10"/>
        <v>2.6365787912129881</v>
      </c>
      <c r="K30">
        <f t="shared" si="8"/>
        <v>2269.0960889581193</v>
      </c>
      <c r="L30">
        <f t="shared" si="9"/>
        <v>2245.8283091523117</v>
      </c>
    </row>
    <row r="31" spans="1:12" x14ac:dyDescent="0.25">
      <c r="A31" s="1">
        <v>0.8</v>
      </c>
      <c r="B31" s="1">
        <f t="shared" si="0"/>
        <v>0.19999999999999996</v>
      </c>
      <c r="C31">
        <f t="shared" si="1"/>
        <v>0.64231054060725756</v>
      </c>
      <c r="D31">
        <f t="shared" si="2"/>
        <v>0.35768945939274249</v>
      </c>
      <c r="E31">
        <f t="shared" si="3"/>
        <v>0.70472440944881887</v>
      </c>
      <c r="F31">
        <f t="shared" si="4"/>
        <v>0.29527559055118108</v>
      </c>
      <c r="G31">
        <f t="shared" si="5"/>
        <v>1.0946838112690795</v>
      </c>
      <c r="H31">
        <f t="shared" si="6"/>
        <v>0.23427967864749724</v>
      </c>
      <c r="I31">
        <f t="shared" si="7"/>
        <v>1.0709564725815597</v>
      </c>
      <c r="J31">
        <f t="shared" si="10"/>
        <v>2.9950388649136168</v>
      </c>
      <c r="K31">
        <f t="shared" si="8"/>
        <v>2252.2954707676222</v>
      </c>
      <c r="L31">
        <f t="shared" si="9"/>
        <v>2195.6227078867933</v>
      </c>
    </row>
    <row r="32" spans="1:12" x14ac:dyDescent="0.25">
      <c r="A32" s="1">
        <v>0.85</v>
      </c>
      <c r="B32" s="1">
        <f t="shared" si="0"/>
        <v>0.15000000000000002</v>
      </c>
      <c r="C32">
        <f t="shared" si="1"/>
        <v>0.71782804842426395</v>
      </c>
      <c r="D32">
        <f t="shared" si="2"/>
        <v>0.28217195157573599</v>
      </c>
      <c r="E32">
        <f t="shared" si="3"/>
        <v>0.77174740045650514</v>
      </c>
      <c r="F32">
        <f t="shared" si="4"/>
        <v>0.22825259954349486</v>
      </c>
      <c r="G32">
        <f t="shared" si="5"/>
        <v>1.0946838112690795</v>
      </c>
      <c r="H32">
        <f t="shared" si="6"/>
        <v>0.23427967864749724</v>
      </c>
      <c r="I32">
        <f t="shared" si="7"/>
        <v>1.0400501785705571</v>
      </c>
      <c r="J32">
        <f t="shared" si="10"/>
        <v>3.4386896111454415</v>
      </c>
      <c r="K32">
        <f t="shared" si="8"/>
        <v>2219.6160190586234</v>
      </c>
      <c r="L32">
        <f t="shared" si="9"/>
        <v>2130.1278594361274</v>
      </c>
    </row>
    <row r="33" spans="1:27" x14ac:dyDescent="0.25">
      <c r="A33" s="1">
        <v>0.9</v>
      </c>
      <c r="B33" s="1">
        <f t="shared" si="0"/>
        <v>9.9999999999999978E-2</v>
      </c>
      <c r="C33">
        <f t="shared" si="1"/>
        <v>0.80160197165742453</v>
      </c>
      <c r="D33">
        <f t="shared" si="2"/>
        <v>0.19839802834257544</v>
      </c>
      <c r="E33">
        <f t="shared" si="3"/>
        <v>0.84301412872841441</v>
      </c>
      <c r="F33">
        <f t="shared" si="4"/>
        <v>0.15698587127158556</v>
      </c>
      <c r="G33">
        <f t="shared" si="5"/>
        <v>1.0946838112690795</v>
      </c>
      <c r="H33">
        <f t="shared" si="6"/>
        <v>0.23427967864749724</v>
      </c>
      <c r="I33">
        <f t="shared" si="7"/>
        <v>1.0180009264955672</v>
      </c>
      <c r="J33">
        <f t="shared" si="10"/>
        <v>3.995819880861843</v>
      </c>
      <c r="K33">
        <f t="shared" si="8"/>
        <v>2162.5853784057485</v>
      </c>
      <c r="L33">
        <f t="shared" si="9"/>
        <v>2057.0901104027821</v>
      </c>
    </row>
    <row r="34" spans="1:27" x14ac:dyDescent="0.25">
      <c r="A34" s="1">
        <v>0.95</v>
      </c>
      <c r="B34" s="1">
        <f t="shared" si="0"/>
        <v>5.0000000000000044E-2</v>
      </c>
      <c r="C34">
        <f t="shared" si="1"/>
        <v>0.8950646341021834</v>
      </c>
      <c r="D34">
        <f t="shared" si="2"/>
        <v>0.10493536589781664</v>
      </c>
      <c r="E34">
        <f t="shared" si="3"/>
        <v>0.91894082680356648</v>
      </c>
      <c r="F34">
        <f t="shared" si="4"/>
        <v>8.1059173196433479E-2</v>
      </c>
      <c r="G34">
        <f t="shared" si="5"/>
        <v>1.0946838112690795</v>
      </c>
      <c r="H34">
        <f t="shared" si="6"/>
        <v>0.23427967864749724</v>
      </c>
      <c r="I34">
        <f t="shared" si="7"/>
        <v>1.0045888047918297</v>
      </c>
      <c r="J34">
        <f t="shared" si="10"/>
        <v>4.7075874453332736</v>
      </c>
      <c r="K34">
        <f t="shared" si="8"/>
        <v>2068.074876862147</v>
      </c>
      <c r="L34">
        <f t="shared" si="9"/>
        <v>1983.497813867976</v>
      </c>
    </row>
    <row r="35" spans="1:27" x14ac:dyDescent="0.25">
      <c r="A35" s="1">
        <v>1</v>
      </c>
      <c r="B35" s="1">
        <f t="shared" si="0"/>
        <v>0</v>
      </c>
      <c r="C35">
        <f t="shared" si="1"/>
        <v>1</v>
      </c>
      <c r="D35">
        <f t="shared" si="2"/>
        <v>0</v>
      </c>
      <c r="E35">
        <f t="shared" si="3"/>
        <v>1</v>
      </c>
      <c r="F35">
        <f t="shared" si="4"/>
        <v>0</v>
      </c>
      <c r="G35">
        <f t="shared" si="5"/>
        <v>1.0946838112690795</v>
      </c>
      <c r="H35">
        <f t="shared" si="6"/>
        <v>0.23427967864749724</v>
      </c>
      <c r="I35">
        <f t="shared" si="7"/>
        <v>1</v>
      </c>
      <c r="J35" t="e">
        <f t="shared" si="10"/>
        <v>#DIV/0!</v>
      </c>
      <c r="K35" t="e">
        <f t="shared" si="8"/>
        <v>#DIV/0!</v>
      </c>
      <c r="L35" t="e">
        <f t="shared" si="9"/>
        <v>#DIV/0!</v>
      </c>
    </row>
    <row r="39" spans="1:27" x14ac:dyDescent="0.25">
      <c r="A39" s="5" t="s">
        <v>30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spans="1:27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7" x14ac:dyDescent="0.25">
      <c r="A41" s="6" t="s">
        <v>1</v>
      </c>
      <c r="B41" s="6"/>
      <c r="C41" s="6"/>
      <c r="D41" s="6"/>
      <c r="E41" s="6"/>
      <c r="M41" s="6" t="s">
        <v>33</v>
      </c>
      <c r="N41" s="6"/>
      <c r="O41" s="6"/>
    </row>
    <row r="42" spans="1:27" x14ac:dyDescent="0.25">
      <c r="O42" t="s">
        <v>3</v>
      </c>
      <c r="P42" t="s">
        <v>4</v>
      </c>
      <c r="R42" s="6" t="s">
        <v>48</v>
      </c>
      <c r="S42" s="6"/>
      <c r="T42" t="s">
        <v>3</v>
      </c>
      <c r="U42" t="s">
        <v>4</v>
      </c>
      <c r="V42" t="s">
        <v>46</v>
      </c>
      <c r="W42" t="s">
        <v>50</v>
      </c>
      <c r="X42" t="s">
        <v>51</v>
      </c>
      <c r="Y42" t="s">
        <v>71</v>
      </c>
      <c r="Z42" t="s">
        <v>72</v>
      </c>
      <c r="AA42" t="s">
        <v>73</v>
      </c>
    </row>
    <row r="43" spans="1:27" x14ac:dyDescent="0.25">
      <c r="B43" t="s">
        <v>5</v>
      </c>
      <c r="C43" t="s">
        <v>6</v>
      </c>
      <c r="D43" t="s">
        <v>7</v>
      </c>
      <c r="E43" t="s">
        <v>8</v>
      </c>
      <c r="F43" t="s">
        <v>35</v>
      </c>
      <c r="G43" t="s">
        <v>9</v>
      </c>
      <c r="H43" t="s">
        <v>10</v>
      </c>
      <c r="M43" t="s">
        <v>36</v>
      </c>
      <c r="N43">
        <v>1</v>
      </c>
      <c r="O43">
        <v>0.92</v>
      </c>
      <c r="P43">
        <v>1.4</v>
      </c>
      <c r="R43">
        <v>1</v>
      </c>
      <c r="S43" t="s">
        <v>36</v>
      </c>
      <c r="T43">
        <v>0.92</v>
      </c>
      <c r="U43">
        <v>1.4</v>
      </c>
      <c r="V43">
        <f>N43*U43</f>
        <v>1.4</v>
      </c>
      <c r="W43">
        <f>0*U44</f>
        <v>0</v>
      </c>
      <c r="X43">
        <f>0*U45</f>
        <v>0</v>
      </c>
      <c r="Y43">
        <f>EXP(-U48/($B$46+273.15))</f>
        <v>0.44755035009477845</v>
      </c>
      <c r="Z43">
        <f>EXP(-V48/($B$46+273.15))</f>
        <v>1.0384815665416214</v>
      </c>
      <c r="AA43">
        <f>EXP(-W48/($B$46+273.15))</f>
        <v>0.16895796554590803</v>
      </c>
    </row>
    <row r="44" spans="1:27" x14ac:dyDescent="0.25">
      <c r="A44" t="s">
        <v>33</v>
      </c>
      <c r="B44">
        <v>8.0713100000000004</v>
      </c>
      <c r="C44">
        <v>1730.63</v>
      </c>
      <c r="D44">
        <v>233.42599999999999</v>
      </c>
      <c r="E44">
        <f>10^((B44 - (C44/($B$46+D44))))</f>
        <v>760.0863691649314</v>
      </c>
      <c r="F44">
        <f>E44*0.00133322</f>
        <v>1.0133623490980699</v>
      </c>
      <c r="G44">
        <f>$N$43*O43</f>
        <v>0.92</v>
      </c>
      <c r="H44">
        <f>$N$43*P43</f>
        <v>1.4</v>
      </c>
      <c r="R44">
        <v>2</v>
      </c>
      <c r="S44" t="s">
        <v>11</v>
      </c>
      <c r="T44">
        <v>0.90110000000000001</v>
      </c>
      <c r="U44">
        <v>0.84799999999999998</v>
      </c>
      <c r="V44" t="s">
        <v>49</v>
      </c>
      <c r="W44" t="s">
        <v>47</v>
      </c>
      <c r="X44" t="s">
        <v>52</v>
      </c>
      <c r="Y44" t="s">
        <v>74</v>
      </c>
      <c r="Z44" t="s">
        <v>75</v>
      </c>
      <c r="AA44" t="s">
        <v>76</v>
      </c>
    </row>
    <row r="45" spans="1:27" x14ac:dyDescent="0.25">
      <c r="A45" t="s">
        <v>34</v>
      </c>
      <c r="B45">
        <v>8.0210000000000008</v>
      </c>
      <c r="C45">
        <v>1936.01</v>
      </c>
      <c r="D45">
        <v>258.45100000000002</v>
      </c>
      <c r="E45">
        <f>10^((B45 - (C45/($B$46+D45))))</f>
        <v>416.8261411488707</v>
      </c>
      <c r="F45">
        <f>E45*0.00133322</f>
        <v>0.55572094790249738</v>
      </c>
      <c r="G45">
        <f>$N$49*O49+$N$50*O50</f>
        <v>2.2023999999999999</v>
      </c>
      <c r="H45">
        <f>$N$49*P49+$N$50*P50</f>
        <v>2.0720000000000001</v>
      </c>
      <c r="R45">
        <v>3</v>
      </c>
      <c r="S45" t="s">
        <v>37</v>
      </c>
      <c r="T45">
        <v>1.3012999999999999</v>
      </c>
      <c r="U45">
        <v>1.224</v>
      </c>
      <c r="V45">
        <f>0*U43</f>
        <v>0</v>
      </c>
      <c r="W45">
        <f>N49*U44</f>
        <v>0.84799999999999998</v>
      </c>
      <c r="X45">
        <f>N50*U45</f>
        <v>1.224</v>
      </c>
      <c r="Y45">
        <f>EXP(-U50/($B$46+273.15))</f>
        <v>2.9243684236703732E-2</v>
      </c>
      <c r="Z45">
        <f>EXP(-V50/($B$46+273.15))</f>
        <v>1.194022850091796</v>
      </c>
      <c r="AA45">
        <f>EXP(-W50/($B$46+273.15))</f>
        <v>0.42957088461681231</v>
      </c>
    </row>
    <row r="46" spans="1:27" x14ac:dyDescent="0.25">
      <c r="A46" t="s">
        <v>14</v>
      </c>
      <c r="B46">
        <v>100</v>
      </c>
      <c r="Y46" t="s">
        <v>77</v>
      </c>
      <c r="Z46" t="s">
        <v>78</v>
      </c>
      <c r="AA46" t="s">
        <v>79</v>
      </c>
    </row>
    <row r="47" spans="1:27" x14ac:dyDescent="0.25">
      <c r="A47" t="s">
        <v>15</v>
      </c>
      <c r="M47" s="6" t="s">
        <v>34</v>
      </c>
      <c r="N47" s="6"/>
      <c r="O47" s="6"/>
      <c r="U47" t="s">
        <v>56</v>
      </c>
      <c r="V47" t="s">
        <v>57</v>
      </c>
      <c r="W47" t="s">
        <v>58</v>
      </c>
      <c r="Y47">
        <f>EXP(U52/(273.15+$B$46))</f>
        <v>1</v>
      </c>
      <c r="Z47">
        <f>EXP(V52/(273.15+$B$46))</f>
        <v>1</v>
      </c>
      <c r="AA47">
        <f>EXP(W52/(273.15+$B$46))</f>
        <v>1</v>
      </c>
    </row>
    <row r="48" spans="1:27" x14ac:dyDescent="0.25">
      <c r="A48" t="s">
        <v>16</v>
      </c>
      <c r="O48" t="s">
        <v>3</v>
      </c>
      <c r="P48" t="s">
        <v>4</v>
      </c>
      <c r="U48">
        <v>300</v>
      </c>
      <c r="V48">
        <v>-14.09</v>
      </c>
      <c r="W48">
        <v>663.5</v>
      </c>
    </row>
    <row r="49" spans="1:30" x14ac:dyDescent="0.25">
      <c r="M49" t="s">
        <v>11</v>
      </c>
      <c r="N49">
        <v>1</v>
      </c>
      <c r="O49">
        <v>0.90110000000000001</v>
      </c>
      <c r="P49">
        <v>0.84799999999999998</v>
      </c>
      <c r="U49" t="s">
        <v>59</v>
      </c>
      <c r="V49" t="s">
        <v>60</v>
      </c>
      <c r="W49" t="s">
        <v>61</v>
      </c>
      <c r="Y49" t="s">
        <v>65</v>
      </c>
      <c r="Z49" t="s">
        <v>67</v>
      </c>
      <c r="AA49" t="s">
        <v>69</v>
      </c>
      <c r="AB49" t="s">
        <v>66</v>
      </c>
      <c r="AC49" t="s">
        <v>68</v>
      </c>
      <c r="AD49" t="s">
        <v>70</v>
      </c>
    </row>
    <row r="50" spans="1:30" x14ac:dyDescent="0.25">
      <c r="M50" t="s">
        <v>37</v>
      </c>
      <c r="N50">
        <v>1</v>
      </c>
      <c r="O50">
        <v>1.3012999999999999</v>
      </c>
      <c r="P50">
        <v>1.224</v>
      </c>
      <c r="U50">
        <v>1318</v>
      </c>
      <c r="V50">
        <v>-66.17</v>
      </c>
      <c r="W50">
        <v>315.3</v>
      </c>
      <c r="Y50">
        <f>V43*Y47+W43*Y45+X43*Z45</f>
        <v>1.4</v>
      </c>
      <c r="Z50">
        <f>V43*Y43+W43*Z47+X43*AA45</f>
        <v>0.62657049013268984</v>
      </c>
      <c r="AA50">
        <f>V43*Z43+W43*AA43+X43*AA47</f>
        <v>1.4538741931582699</v>
      </c>
      <c r="AB50">
        <f>V45*Y47+W45*Y45+X45*Z45</f>
        <v>1.486282612745083</v>
      </c>
      <c r="AC50">
        <f>V45*Y43+W45*Z47+X45*AA45</f>
        <v>1.3737947627709781</v>
      </c>
      <c r="AD50">
        <f>V45*Z43+W45*AA43+X45*AA47</f>
        <v>1.3672763547829301</v>
      </c>
    </row>
    <row r="51" spans="1:30" x14ac:dyDescent="0.25">
      <c r="U51" t="s">
        <v>62</v>
      </c>
      <c r="V51" t="s">
        <v>63</v>
      </c>
      <c r="W51" t="s">
        <v>64</v>
      </c>
    </row>
    <row r="52" spans="1:30" x14ac:dyDescent="0.25">
      <c r="U52">
        <v>0</v>
      </c>
      <c r="V52">
        <v>0</v>
      </c>
      <c r="W52">
        <v>0</v>
      </c>
    </row>
    <row r="54" spans="1:30" x14ac:dyDescent="0.25">
      <c r="K54" s="6" t="s">
        <v>31</v>
      </c>
      <c r="L54" s="6"/>
      <c r="U54" s="6" t="s">
        <v>32</v>
      </c>
      <c r="V54" s="6"/>
      <c r="W54" s="6" t="s">
        <v>85</v>
      </c>
      <c r="X54" s="6"/>
    </row>
    <row r="55" spans="1:30" x14ac:dyDescent="0.25">
      <c r="A55" t="s">
        <v>18</v>
      </c>
      <c r="B55" t="s">
        <v>19</v>
      </c>
      <c r="C55" t="s">
        <v>38</v>
      </c>
      <c r="D55" t="s">
        <v>39</v>
      </c>
      <c r="E55" t="s">
        <v>40</v>
      </c>
      <c r="F55" t="s">
        <v>41</v>
      </c>
      <c r="G55" t="s">
        <v>44</v>
      </c>
      <c r="H55" t="s">
        <v>45</v>
      </c>
      <c r="I55" t="s">
        <v>42</v>
      </c>
      <c r="J55" t="s">
        <v>43</v>
      </c>
      <c r="K55" t="s">
        <v>26</v>
      </c>
      <c r="L55" t="s">
        <v>27</v>
      </c>
      <c r="M55" t="s">
        <v>53</v>
      </c>
      <c r="N55" t="s">
        <v>54</v>
      </c>
      <c r="O55" t="s">
        <v>55</v>
      </c>
      <c r="P55" t="s">
        <v>80</v>
      </c>
      <c r="Q55" t="s">
        <v>81</v>
      </c>
      <c r="R55" t="s">
        <v>82</v>
      </c>
      <c r="S55" t="s">
        <v>83</v>
      </c>
      <c r="T55" t="s">
        <v>84</v>
      </c>
      <c r="U55" t="s">
        <v>26</v>
      </c>
      <c r="V55" t="s">
        <v>27</v>
      </c>
      <c r="W55" t="s">
        <v>26</v>
      </c>
      <c r="X55" t="s">
        <v>27</v>
      </c>
      <c r="Y55" t="s">
        <v>86</v>
      </c>
      <c r="Z55" t="s">
        <v>87</v>
      </c>
    </row>
    <row r="56" spans="1:30" x14ac:dyDescent="0.25">
      <c r="A56" s="1">
        <v>0</v>
      </c>
      <c r="B56" s="1">
        <f>1-A56</f>
        <v>1</v>
      </c>
      <c r="C56">
        <f>A56*$G$44</f>
        <v>0</v>
      </c>
      <c r="D56">
        <f>B56*$G$45</f>
        <v>2.2023999999999999</v>
      </c>
      <c r="E56">
        <f>$G$44/SUM(C56:D56)</f>
        <v>0.4177261169633128</v>
      </c>
      <c r="F56">
        <f>$G$45/SUM(C56:D56)</f>
        <v>1</v>
      </c>
      <c r="G56">
        <f>$H$44*A56</f>
        <v>0</v>
      </c>
      <c r="H56">
        <f>$H$45*B56</f>
        <v>2.0720000000000001</v>
      </c>
      <c r="I56">
        <f>$H$44/SUM(G56:H56)</f>
        <v>0.67567567567567566</v>
      </c>
      <c r="J56">
        <f>$H$45/SUM(G56:H56)</f>
        <v>1</v>
      </c>
      <c r="K56">
        <f>EXP(1-E56+LN(E56)-5*$H$44*(1-(E56/I56)+LN(E56/I56)))</f>
        <v>1.4966025058974488</v>
      </c>
      <c r="L56">
        <f>EXP(1-F56+LN(F56)-5*$H$45*(1-(F56/J56)+LN(F56/J56)))</f>
        <v>1</v>
      </c>
      <c r="M56">
        <f>$V$43*A56+$V$45*B56</f>
        <v>0</v>
      </c>
      <c r="N56">
        <f>$W$43*A56+$W$45*B56</f>
        <v>0.84799999999999998</v>
      </c>
      <c r="O56">
        <f>$X$43*A56+$X$45*B56</f>
        <v>1.224</v>
      </c>
      <c r="P56">
        <f>$Y$50*A56+$AB$50*B56</f>
        <v>1.486282612745083</v>
      </c>
      <c r="Q56">
        <f>$Z$50*A56+$AC$50*B56</f>
        <v>1.3737947627709781</v>
      </c>
      <c r="R56">
        <f>$AA$50*A56+$AD$50*B56</f>
        <v>1.3672763547829301</v>
      </c>
      <c r="S56">
        <f>(M56*($Y$50/P56)-$V$43*LN($Y$50/P56))+(N56*($Z$50/Q56)-$W$43*LN($Z$50/Q56))+(O56*($AA$50/R56)-$X$43*LN($AA$50/R56))</f>
        <v>1.7720136304672236</v>
      </c>
      <c r="T56">
        <f>(M56*($AB$50/P56) -$V$45*LN($AB$50/P56))+(N56*($AC$50/Q56)-$W$45*LN($AC$50/Q56))+(O56*($AD$50/R56)-$X$45*LN($AD$50/R56))</f>
        <v>2.0720000000000001</v>
      </c>
      <c r="U56">
        <f>EXP($H$44*(1-LN(E56))-S56)</f>
        <v>2.3398512683894177</v>
      </c>
      <c r="V56">
        <f>EXP($H$45*(1-LN(F56))-T56)</f>
        <v>1</v>
      </c>
      <c r="W56">
        <f>U56*K56</f>
        <v>3.5018272716989265</v>
      </c>
      <c r="X56">
        <f>V56*L56</f>
        <v>1</v>
      </c>
      <c r="Y56">
        <f>A56*W56*$F$44+B56*X56*$F$45</f>
        <v>0.55572094790249738</v>
      </c>
      <c r="Z56">
        <f>1/((A56/(W56*$F$44))+(B56/(X56*$F$45)))</f>
        <v>0.55572094790249738</v>
      </c>
    </row>
    <row r="57" spans="1:30" x14ac:dyDescent="0.25">
      <c r="A57" s="1">
        <v>0.05</v>
      </c>
      <c r="B57" s="1">
        <f t="shared" ref="B57:B76" si="11">1-A57</f>
        <v>0.95</v>
      </c>
      <c r="C57">
        <f t="shared" ref="C57:C76" si="12">A57*$G$44</f>
        <v>4.6000000000000006E-2</v>
      </c>
      <c r="D57">
        <f t="shared" ref="D57:D76" si="13">B57*$G$45</f>
        <v>2.0922799999999997</v>
      </c>
      <c r="E57">
        <f t="shared" ref="E57:E76" si="14">$G$44/SUM(C57:D57)</f>
        <v>0.43025235235797005</v>
      </c>
      <c r="F57">
        <f t="shared" ref="F57:F76" si="15">$G$45/SUM(C57:D57)</f>
        <v>1.0299867182969491</v>
      </c>
      <c r="G57">
        <f t="shared" ref="G57:G76" si="16">$H$44*A57</f>
        <v>6.9999999999999993E-2</v>
      </c>
      <c r="H57">
        <f t="shared" ref="H57:H76" si="17">$H$45*B57</f>
        <v>1.9683999999999999</v>
      </c>
      <c r="I57">
        <f t="shared" ref="I57:I76" si="18">$H$44/SUM(G57:H57)</f>
        <v>0.68681318681318682</v>
      </c>
      <c r="J57">
        <f t="shared" ref="J57:J76" si="19">$H$45/SUM(G57:H57)</f>
        <v>1.0164835164835166</v>
      </c>
      <c r="K57">
        <f t="shared" ref="K57:K76" si="20">EXP(1-E57+LN(E57)-5*$H$44*(1-(E57/I57)+LN(E57/I57)))</f>
        <v>1.4700982471576567</v>
      </c>
      <c r="L57">
        <f t="shared" ref="L57:L76" si="21">EXP(1-F57+LN(F57)-5*$H$45*(1-(F57/J57)+LN(F57/J57)))</f>
        <v>1.0004654002084357</v>
      </c>
      <c r="M57">
        <f t="shared" ref="M57:M76" si="22">$V$43*A57+$V$45*B57</f>
        <v>6.9999999999999993E-2</v>
      </c>
      <c r="N57">
        <f t="shared" ref="N57:N76" si="23">$W$43*A57+$W$45*B57</f>
        <v>0.80559999999999998</v>
      </c>
      <c r="O57">
        <f t="shared" ref="O57:O76" si="24">$X$43*A57+$X$45*B57</f>
        <v>1.1627999999999998</v>
      </c>
      <c r="P57">
        <f t="shared" ref="P57:P76" si="25">$Y$50*A57+$AB$50*B57</f>
        <v>1.4819684821078289</v>
      </c>
      <c r="Q57">
        <f t="shared" ref="Q57:Q76" si="26">$Z$50*A57+$AC$50*B57</f>
        <v>1.3364335491390638</v>
      </c>
      <c r="R57">
        <f t="shared" ref="R57:R76" si="27">$AA$50*A57+$AD$50*B57</f>
        <v>1.371606246701697</v>
      </c>
      <c r="S57">
        <f t="shared" ref="S57:S76" si="28">(M57*($Y$50/P57)-$V$43*LN($Y$50/P57))+(N57*($Z$50/Q57)-$W$43*LN($Z$50/Q57))+(O57*($AA$50/R57)-$X$43*LN($AA$50/R57))</f>
        <v>1.7560264799832568</v>
      </c>
      <c r="T57">
        <f t="shared" ref="T57:T76" si="29">(M57*($AB$50/P57) -$V$45*LN($AB$50/P57))+(N57*($AC$50/Q57)-$W$45*LN($AC$50/Q57))+(O57*($AD$50/R57)-$X$45*LN($AD$50/R57))</f>
        <v>2.0379430740083913</v>
      </c>
      <c r="U57">
        <f t="shared" ref="U57:U76" si="30">EXP($H$44*(1-LN(E57))-S57)</f>
        <v>2.2812196795283359</v>
      </c>
      <c r="V57">
        <f t="shared" ref="V57:V76" si="31">EXP($H$45*(1-LN(F57))-T57)</f>
        <v>0.97320338103556647</v>
      </c>
      <c r="W57">
        <f t="shared" ref="W57:W76" si="32">U57*K57</f>
        <v>3.3536170522561579</v>
      </c>
      <c r="X57">
        <f t="shared" ref="X57:X76" si="33">V57*L57</f>
        <v>0.97365631009195075</v>
      </c>
      <c r="Y57">
        <f t="shared" ref="Y57:Y76" si="34">A57*W57*$F$44+B57*X57*$F$45</f>
        <v>0.68394860989925177</v>
      </c>
      <c r="Z57">
        <f t="shared" ref="Z57:Z76" si="35">1/((A57/(W57*$F$44))+(B57/(X57*$F$45)))</f>
        <v>0.56482606947442593</v>
      </c>
    </row>
    <row r="58" spans="1:30" x14ac:dyDescent="0.25">
      <c r="A58" s="1">
        <v>0.1</v>
      </c>
      <c r="B58" s="1">
        <f t="shared" si="11"/>
        <v>0.9</v>
      </c>
      <c r="C58">
        <f t="shared" si="12"/>
        <v>9.2000000000000012E-2</v>
      </c>
      <c r="D58">
        <f t="shared" si="13"/>
        <v>1.9821599999999999</v>
      </c>
      <c r="E58">
        <f t="shared" si="14"/>
        <v>0.44355305280209822</v>
      </c>
      <c r="F58">
        <f t="shared" si="15"/>
        <v>1.0618274385775446</v>
      </c>
      <c r="G58">
        <f t="shared" si="16"/>
        <v>0.13999999999999999</v>
      </c>
      <c r="H58">
        <f t="shared" si="17"/>
        <v>1.8648</v>
      </c>
      <c r="I58">
        <f t="shared" si="18"/>
        <v>0.6983240223463687</v>
      </c>
      <c r="J58">
        <f t="shared" si="19"/>
        <v>1.0335195530726258</v>
      </c>
      <c r="K58">
        <f t="shared" si="20"/>
        <v>1.4430305301974646</v>
      </c>
      <c r="L58">
        <f t="shared" si="21"/>
        <v>1.001982453809162</v>
      </c>
      <c r="M58">
        <f t="shared" si="22"/>
        <v>0.13999999999999999</v>
      </c>
      <c r="N58">
        <f t="shared" si="23"/>
        <v>0.76319999999999999</v>
      </c>
      <c r="O58">
        <f t="shared" si="24"/>
        <v>1.1015999999999999</v>
      </c>
      <c r="P58">
        <f t="shared" si="25"/>
        <v>1.4776543514705747</v>
      </c>
      <c r="Q58">
        <f t="shared" si="26"/>
        <v>1.2990723355071494</v>
      </c>
      <c r="R58">
        <f t="shared" si="27"/>
        <v>1.3759361386204643</v>
      </c>
      <c r="S58">
        <f t="shared" si="28"/>
        <v>1.7403262373471229</v>
      </c>
      <c r="T58">
        <f t="shared" si="29"/>
        <v>2.0028857412627441</v>
      </c>
      <c r="U58">
        <f t="shared" si="30"/>
        <v>2.2206207381720326</v>
      </c>
      <c r="V58">
        <f t="shared" si="31"/>
        <v>0.9463072552985089</v>
      </c>
      <c r="W58">
        <f t="shared" si="32"/>
        <v>3.2044235211718735</v>
      </c>
      <c r="X58">
        <f t="shared" si="33"/>
        <v>0.94818326572141298</v>
      </c>
      <c r="Y58">
        <f t="shared" si="34"/>
        <v>0.79895698758277411</v>
      </c>
      <c r="Z58">
        <f t="shared" si="35"/>
        <v>0.57510353449164631</v>
      </c>
    </row>
    <row r="59" spans="1:30" x14ac:dyDescent="0.25">
      <c r="A59" s="1">
        <v>0.15</v>
      </c>
      <c r="B59" s="1">
        <f t="shared" si="11"/>
        <v>0.85</v>
      </c>
      <c r="C59">
        <f t="shared" si="12"/>
        <v>0.13800000000000001</v>
      </c>
      <c r="D59">
        <f t="shared" si="13"/>
        <v>1.8720399999999999</v>
      </c>
      <c r="E59">
        <f t="shared" si="14"/>
        <v>0.45770233428190482</v>
      </c>
      <c r="F59">
        <f t="shared" si="15"/>
        <v>1.095699588067899</v>
      </c>
      <c r="G59">
        <f t="shared" si="16"/>
        <v>0.21</v>
      </c>
      <c r="H59">
        <f t="shared" si="17"/>
        <v>1.7612000000000001</v>
      </c>
      <c r="I59">
        <f t="shared" si="18"/>
        <v>0.71022727272727271</v>
      </c>
      <c r="J59">
        <f t="shared" si="19"/>
        <v>1.0511363636363635</v>
      </c>
      <c r="K59">
        <f t="shared" si="20"/>
        <v>1.4154357809819131</v>
      </c>
      <c r="L59">
        <f t="shared" si="21"/>
        <v>1.0047600331068836</v>
      </c>
      <c r="M59">
        <f t="shared" si="22"/>
        <v>0.21</v>
      </c>
      <c r="N59">
        <f t="shared" si="23"/>
        <v>0.7208</v>
      </c>
      <c r="O59">
        <f t="shared" si="24"/>
        <v>1.0404</v>
      </c>
      <c r="P59">
        <f t="shared" si="25"/>
        <v>1.4733402208333204</v>
      </c>
      <c r="Q59">
        <f t="shared" si="26"/>
        <v>1.2617111218752348</v>
      </c>
      <c r="R59">
        <f t="shared" si="27"/>
        <v>1.3802660305392311</v>
      </c>
      <c r="S59">
        <f t="shared" si="28"/>
        <v>1.7248658122129537</v>
      </c>
      <c r="T59">
        <f t="shared" si="29"/>
        <v>1.9666875617455286</v>
      </c>
      <c r="U59">
        <f t="shared" si="30"/>
        <v>2.1582223821023105</v>
      </c>
      <c r="V59">
        <f t="shared" si="31"/>
        <v>0.9193816389697621</v>
      </c>
      <c r="W59">
        <f t="shared" si="32"/>
        <v>3.0548251829436288</v>
      </c>
      <c r="X59">
        <f t="shared" si="33"/>
        <v>0.92375792600911899</v>
      </c>
      <c r="Y59">
        <f t="shared" si="34"/>
        <v>0.90069560925385228</v>
      </c>
      <c r="Z59">
        <f t="shared" si="35"/>
        <v>0.58677170969062675</v>
      </c>
    </row>
    <row r="60" spans="1:30" x14ac:dyDescent="0.25">
      <c r="A60" s="1">
        <v>0.2</v>
      </c>
      <c r="B60" s="1">
        <f t="shared" si="11"/>
        <v>0.8</v>
      </c>
      <c r="C60">
        <f t="shared" si="12"/>
        <v>0.18400000000000002</v>
      </c>
      <c r="D60">
        <f t="shared" si="13"/>
        <v>1.7619199999999999</v>
      </c>
      <c r="E60">
        <f t="shared" si="14"/>
        <v>0.47278408156553203</v>
      </c>
      <c r="F60">
        <f t="shared" si="15"/>
        <v>1.131803979608617</v>
      </c>
      <c r="G60">
        <f t="shared" si="16"/>
        <v>0.27999999999999997</v>
      </c>
      <c r="H60">
        <f t="shared" si="17"/>
        <v>1.6576000000000002</v>
      </c>
      <c r="I60">
        <f t="shared" si="18"/>
        <v>0.72254335260115599</v>
      </c>
      <c r="J60">
        <f t="shared" si="19"/>
        <v>1.0693641618497109</v>
      </c>
      <c r="K60">
        <f t="shared" si="20"/>
        <v>1.38735907179853</v>
      </c>
      <c r="L60">
        <f t="shared" si="21"/>
        <v>1.009051295362577</v>
      </c>
      <c r="M60">
        <f t="shared" si="22"/>
        <v>0.27999999999999997</v>
      </c>
      <c r="N60">
        <f t="shared" si="23"/>
        <v>0.6784</v>
      </c>
      <c r="O60">
        <f t="shared" si="24"/>
        <v>0.97920000000000007</v>
      </c>
      <c r="P60">
        <f t="shared" si="25"/>
        <v>1.4690260901960666</v>
      </c>
      <c r="Q60">
        <f t="shared" si="26"/>
        <v>1.2243499082433205</v>
      </c>
      <c r="R60">
        <f t="shared" si="27"/>
        <v>1.384595922457998</v>
      </c>
      <c r="S60">
        <f t="shared" si="28"/>
        <v>1.7095925498463753</v>
      </c>
      <c r="T60">
        <f t="shared" si="29"/>
        <v>1.9291922961640697</v>
      </c>
      <c r="U60">
        <f t="shared" si="30"/>
        <v>2.0941977087925761</v>
      </c>
      <c r="V60">
        <f t="shared" si="31"/>
        <v>0.89249673669967589</v>
      </c>
      <c r="W60">
        <f t="shared" si="32"/>
        <v>2.9054041894330767</v>
      </c>
      <c r="X60">
        <f t="shared" si="33"/>
        <v>0.90057498827368077</v>
      </c>
      <c r="Y60">
        <f t="shared" si="34"/>
        <v>0.98922015180923961</v>
      </c>
      <c r="Z60">
        <f t="shared" si="35"/>
        <v>0.60008445336942906</v>
      </c>
    </row>
    <row r="61" spans="1:30" x14ac:dyDescent="0.25">
      <c r="A61" s="1">
        <v>0.25</v>
      </c>
      <c r="B61" s="1">
        <f t="shared" si="11"/>
        <v>0.75</v>
      </c>
      <c r="C61">
        <f t="shared" si="12"/>
        <v>0.23</v>
      </c>
      <c r="D61">
        <f t="shared" si="13"/>
        <v>1.6517999999999999</v>
      </c>
      <c r="E61">
        <f t="shared" si="14"/>
        <v>0.48889361249867153</v>
      </c>
      <c r="F61">
        <f t="shared" si="15"/>
        <v>1.1703687958337763</v>
      </c>
      <c r="G61">
        <f t="shared" si="16"/>
        <v>0.35</v>
      </c>
      <c r="H61">
        <f t="shared" si="17"/>
        <v>1.554</v>
      </c>
      <c r="I61">
        <f t="shared" si="18"/>
        <v>0.73529411764705876</v>
      </c>
      <c r="J61">
        <f t="shared" si="19"/>
        <v>1.0882352941176472</v>
      </c>
      <c r="K61">
        <f t="shared" si="20"/>
        <v>1.3588556713478217</v>
      </c>
      <c r="L61">
        <f t="shared" si="21"/>
        <v>1.0151655370046089</v>
      </c>
      <c r="M61">
        <f t="shared" si="22"/>
        <v>0.35</v>
      </c>
      <c r="N61">
        <f t="shared" si="23"/>
        <v>0.63600000000000001</v>
      </c>
      <c r="O61">
        <f t="shared" si="24"/>
        <v>0.91799999999999993</v>
      </c>
      <c r="P61">
        <f t="shared" si="25"/>
        <v>1.4647119595588123</v>
      </c>
      <c r="Q61">
        <f t="shared" si="26"/>
        <v>1.1869886946114061</v>
      </c>
      <c r="R61">
        <f t="shared" si="27"/>
        <v>1.3889258143767649</v>
      </c>
      <c r="S61">
        <f t="shared" si="28"/>
        <v>1.694447340976684</v>
      </c>
      <c r="T61">
        <f t="shared" si="29"/>
        <v>1.8902255217787931</v>
      </c>
      <c r="U61">
        <f t="shared" si="30"/>
        <v>2.0287243233247589</v>
      </c>
      <c r="V61">
        <f t="shared" si="31"/>
        <v>0.86572298377763335</v>
      </c>
      <c r="W61">
        <f t="shared" si="32"/>
        <v>2.7567435523511206</v>
      </c>
      <c r="X61">
        <f t="shared" si="33"/>
        <v>0.87885213772385351</v>
      </c>
      <c r="Y61">
        <f t="shared" si="34"/>
        <v>1.0646924377993994</v>
      </c>
      <c r="Z61">
        <f t="shared" si="35"/>
        <v>0.61533603023162231</v>
      </c>
    </row>
    <row r="62" spans="1:30" x14ac:dyDescent="0.25">
      <c r="A62" s="1">
        <v>0.3</v>
      </c>
      <c r="B62" s="1">
        <f t="shared" si="11"/>
        <v>0.7</v>
      </c>
      <c r="C62">
        <f t="shared" si="12"/>
        <v>0.27600000000000002</v>
      </c>
      <c r="D62">
        <f t="shared" si="13"/>
        <v>1.5416799999999999</v>
      </c>
      <c r="E62">
        <f t="shared" si="14"/>
        <v>0.50613969455569741</v>
      </c>
      <c r="F62">
        <f t="shared" si="15"/>
        <v>1.2116544166189869</v>
      </c>
      <c r="G62">
        <f t="shared" si="16"/>
        <v>0.42</v>
      </c>
      <c r="H62">
        <f t="shared" si="17"/>
        <v>1.4503999999999999</v>
      </c>
      <c r="I62">
        <f t="shared" si="18"/>
        <v>0.74850299401197606</v>
      </c>
      <c r="J62">
        <f t="shared" si="19"/>
        <v>1.1077844311377247</v>
      </c>
      <c r="K62">
        <f t="shared" si="20"/>
        <v>1.3299929383735263</v>
      </c>
      <c r="L62">
        <f t="shared" si="21"/>
        <v>1.0234840198085755</v>
      </c>
      <c r="M62">
        <f t="shared" si="22"/>
        <v>0.42</v>
      </c>
      <c r="N62">
        <f t="shared" si="23"/>
        <v>0.59359999999999991</v>
      </c>
      <c r="O62">
        <f t="shared" si="24"/>
        <v>0.8567999999999999</v>
      </c>
      <c r="P62">
        <f t="shared" si="25"/>
        <v>1.460397828921558</v>
      </c>
      <c r="Q62">
        <f t="shared" si="26"/>
        <v>1.1496274809794915</v>
      </c>
      <c r="R62">
        <f t="shared" si="27"/>
        <v>1.393255706295532</v>
      </c>
      <c r="S62">
        <f t="shared" si="28"/>
        <v>1.6793635581454598</v>
      </c>
      <c r="T62">
        <f t="shared" si="29"/>
        <v>1.8495917985445156</v>
      </c>
      <c r="U62">
        <f t="shared" si="30"/>
        <v>1.961983678093548</v>
      </c>
      <c r="V62">
        <f t="shared" si="31"/>
        <v>0.83913115125356541</v>
      </c>
      <c r="W62">
        <f t="shared" si="32"/>
        <v>2.6094244370685367</v>
      </c>
      <c r="X62">
        <f t="shared" si="33"/>
        <v>0.85883732383159694</v>
      </c>
      <c r="Y62">
        <f t="shared" si="34"/>
        <v>1.1273794673881217</v>
      </c>
      <c r="Z62">
        <f t="shared" si="35"/>
        <v>0.63286533493667252</v>
      </c>
    </row>
    <row r="63" spans="1:30" x14ac:dyDescent="0.25">
      <c r="A63" s="1">
        <v>0.35</v>
      </c>
      <c r="B63" s="1">
        <f t="shared" si="11"/>
        <v>0.65</v>
      </c>
      <c r="C63">
        <f t="shared" si="12"/>
        <v>0.32200000000000001</v>
      </c>
      <c r="D63">
        <f t="shared" si="13"/>
        <v>1.4315599999999999</v>
      </c>
      <c r="E63">
        <f t="shared" si="14"/>
        <v>0.52464700380939344</v>
      </c>
      <c r="F63">
        <f t="shared" si="15"/>
        <v>1.2559593056410958</v>
      </c>
      <c r="G63">
        <f t="shared" si="16"/>
        <v>0.48999999999999994</v>
      </c>
      <c r="H63">
        <f t="shared" si="17"/>
        <v>1.3468</v>
      </c>
      <c r="I63">
        <f t="shared" si="18"/>
        <v>0.76219512195121952</v>
      </c>
      <c r="J63">
        <f t="shared" si="19"/>
        <v>1.128048780487805</v>
      </c>
      <c r="K63">
        <f t="shared" si="20"/>
        <v>1.3008526614827318</v>
      </c>
      <c r="L63">
        <f t="shared" si="21"/>
        <v>1.0344813858007957</v>
      </c>
      <c r="M63">
        <f t="shared" si="22"/>
        <v>0.48999999999999994</v>
      </c>
      <c r="N63">
        <f t="shared" si="23"/>
        <v>0.55120000000000002</v>
      </c>
      <c r="O63">
        <f t="shared" si="24"/>
        <v>0.79559999999999997</v>
      </c>
      <c r="P63">
        <f t="shared" si="25"/>
        <v>1.456083698284304</v>
      </c>
      <c r="Q63">
        <f t="shared" si="26"/>
        <v>1.1122662673475772</v>
      </c>
      <c r="R63">
        <f t="shared" si="27"/>
        <v>1.3975855982142988</v>
      </c>
      <c r="S63">
        <f t="shared" si="28"/>
        <v>1.664265777749498</v>
      </c>
      <c r="T63">
        <f t="shared" si="29"/>
        <v>1.8070712823716988</v>
      </c>
      <c r="U63">
        <f t="shared" si="30"/>
        <v>1.8941604100515139</v>
      </c>
      <c r="V63">
        <f t="shared" si="31"/>
        <v>0.81279252927633872</v>
      </c>
      <c r="W63">
        <f t="shared" si="32"/>
        <v>2.4640236106907345</v>
      </c>
      <c r="X63">
        <f t="shared" si="33"/>
        <v>0.84081874205432072</v>
      </c>
      <c r="Y63">
        <f t="shared" si="34"/>
        <v>1.1776514464535328</v>
      </c>
      <c r="Z63">
        <f t="shared" si="35"/>
        <v>0.65305789780658241</v>
      </c>
    </row>
    <row r="64" spans="1:30" x14ac:dyDescent="0.25">
      <c r="A64" s="1">
        <v>0.4</v>
      </c>
      <c r="B64" s="1">
        <f t="shared" si="11"/>
        <v>0.6</v>
      </c>
      <c r="C64">
        <f t="shared" si="12"/>
        <v>0.36800000000000005</v>
      </c>
      <c r="D64">
        <f t="shared" si="13"/>
        <v>1.3214399999999999</v>
      </c>
      <c r="E64">
        <f t="shared" si="14"/>
        <v>0.54455914385831994</v>
      </c>
      <c r="F64">
        <f t="shared" si="15"/>
        <v>1.3036272374277866</v>
      </c>
      <c r="G64">
        <f t="shared" si="16"/>
        <v>0.55999999999999994</v>
      </c>
      <c r="H64">
        <f t="shared" si="17"/>
        <v>1.2432000000000001</v>
      </c>
      <c r="I64">
        <f t="shared" si="18"/>
        <v>0.77639751552795033</v>
      </c>
      <c r="J64">
        <f t="shared" si="19"/>
        <v>1.1490683229813665</v>
      </c>
      <c r="K64">
        <f t="shared" si="20"/>
        <v>1.2715339871455014</v>
      </c>
      <c r="L64">
        <f t="shared" si="21"/>
        <v>1.0487550600476967</v>
      </c>
      <c r="M64">
        <f t="shared" si="22"/>
        <v>0.55999999999999994</v>
      </c>
      <c r="N64">
        <f t="shared" si="23"/>
        <v>0.50879999999999992</v>
      </c>
      <c r="O64">
        <f t="shared" si="24"/>
        <v>0.73439999999999994</v>
      </c>
      <c r="P64">
        <f t="shared" si="25"/>
        <v>1.4517695676470497</v>
      </c>
      <c r="Q64">
        <f t="shared" si="26"/>
        <v>1.0749050537156628</v>
      </c>
      <c r="R64">
        <f t="shared" si="27"/>
        <v>1.4019154901330659</v>
      </c>
      <c r="S64">
        <f t="shared" si="28"/>
        <v>1.6490682356304784</v>
      </c>
      <c r="T64">
        <f t="shared" si="29"/>
        <v>1.7624156541526852</v>
      </c>
      <c r="U64">
        <f t="shared" si="30"/>
        <v>1.8254416818238528</v>
      </c>
      <c r="V64">
        <f t="shared" si="31"/>
        <v>0.78677920855496863</v>
      </c>
      <c r="W64">
        <f t="shared" si="32"/>
        <v>2.3211111399910731</v>
      </c>
      <c r="X64">
        <f t="shared" si="33"/>
        <v>0.82513867611234537</v>
      </c>
      <c r="Y64">
        <f t="shared" si="34"/>
        <v>1.2159787632797197</v>
      </c>
      <c r="Z64">
        <f t="shared" si="35"/>
        <v>0.67634277548904553</v>
      </c>
    </row>
    <row r="65" spans="1:26" x14ac:dyDescent="0.25">
      <c r="A65" s="1">
        <v>0.45</v>
      </c>
      <c r="B65" s="1">
        <f t="shared" si="11"/>
        <v>0.55000000000000004</v>
      </c>
      <c r="C65">
        <f t="shared" si="12"/>
        <v>0.41400000000000003</v>
      </c>
      <c r="D65">
        <f t="shared" si="13"/>
        <v>1.21132</v>
      </c>
      <c r="E65">
        <f t="shared" si="14"/>
        <v>0.56604237934683643</v>
      </c>
      <c r="F65">
        <f t="shared" si="15"/>
        <v>1.3550562350798612</v>
      </c>
      <c r="G65">
        <f t="shared" si="16"/>
        <v>0.63</v>
      </c>
      <c r="H65">
        <f t="shared" si="17"/>
        <v>1.1396000000000002</v>
      </c>
      <c r="I65">
        <f t="shared" si="18"/>
        <v>0.791139240506329</v>
      </c>
      <c r="J65">
        <f t="shared" si="19"/>
        <v>1.1708860759493671</v>
      </c>
      <c r="K65">
        <f t="shared" si="20"/>
        <v>1.242157135353487</v>
      </c>
      <c r="L65">
        <f t="shared" si="21"/>
        <v>1.0670662669557445</v>
      </c>
      <c r="M65">
        <f t="shared" si="22"/>
        <v>0.63</v>
      </c>
      <c r="N65">
        <f t="shared" si="23"/>
        <v>0.46640000000000004</v>
      </c>
      <c r="O65">
        <f t="shared" si="24"/>
        <v>0.67320000000000002</v>
      </c>
      <c r="P65">
        <f t="shared" si="25"/>
        <v>1.4474554370097956</v>
      </c>
      <c r="Q65">
        <f t="shared" si="26"/>
        <v>1.0375438400837484</v>
      </c>
      <c r="R65">
        <f t="shared" si="27"/>
        <v>1.406245382051833</v>
      </c>
      <c r="S65">
        <f t="shared" si="28"/>
        <v>1.6336729490414648</v>
      </c>
      <c r="T65">
        <f t="shared" si="29"/>
        <v>1.7153431960435044</v>
      </c>
      <c r="U65">
        <f t="shared" si="30"/>
        <v>1.756016533732413</v>
      </c>
      <c r="V65">
        <f t="shared" si="31"/>
        <v>0.76116448626665401</v>
      </c>
      <c r="W65">
        <f t="shared" si="32"/>
        <v>2.1812484671744139</v>
      </c>
      <c r="X65">
        <f t="shared" si="33"/>
        <v>0.81221294689984547</v>
      </c>
      <c r="Y65">
        <f t="shared" si="34"/>
        <v>1.2429278436105173</v>
      </c>
      <c r="Z65">
        <f t="shared" si="35"/>
        <v>0.70317904128687425</v>
      </c>
    </row>
    <row r="66" spans="1:26" x14ac:dyDescent="0.25">
      <c r="A66" s="1">
        <v>0.5</v>
      </c>
      <c r="B66" s="1">
        <f t="shared" si="11"/>
        <v>0.5</v>
      </c>
      <c r="C66">
        <f t="shared" si="12"/>
        <v>0.46</v>
      </c>
      <c r="D66">
        <f t="shared" si="13"/>
        <v>1.1012</v>
      </c>
      <c r="E66">
        <f t="shared" si="14"/>
        <v>0.58929028952088147</v>
      </c>
      <c r="F66">
        <f t="shared" si="15"/>
        <v>1.4107097104791186</v>
      </c>
      <c r="G66">
        <f t="shared" si="16"/>
        <v>0.7</v>
      </c>
      <c r="H66">
        <f t="shared" si="17"/>
        <v>1.036</v>
      </c>
      <c r="I66">
        <f t="shared" si="18"/>
        <v>0.80645161290322576</v>
      </c>
      <c r="J66">
        <f t="shared" si="19"/>
        <v>1.1935483870967742</v>
      </c>
      <c r="K66">
        <f t="shared" si="20"/>
        <v>1.2128681878080463</v>
      </c>
      <c r="L66">
        <f t="shared" si="21"/>
        <v>1.0903982490830559</v>
      </c>
      <c r="M66">
        <f t="shared" si="22"/>
        <v>0.7</v>
      </c>
      <c r="N66">
        <f t="shared" si="23"/>
        <v>0.42399999999999999</v>
      </c>
      <c r="O66">
        <f t="shared" si="24"/>
        <v>0.61199999999999999</v>
      </c>
      <c r="P66">
        <f t="shared" si="25"/>
        <v>1.4431413063725413</v>
      </c>
      <c r="Q66">
        <f t="shared" si="26"/>
        <v>1.0001826264518341</v>
      </c>
      <c r="R66">
        <f t="shared" si="27"/>
        <v>1.4105752739706001</v>
      </c>
      <c r="S66">
        <f t="shared" si="28"/>
        <v>1.6179674177476224</v>
      </c>
      <c r="T66">
        <f t="shared" si="29"/>
        <v>1.6655327970260196</v>
      </c>
      <c r="U66">
        <f t="shared" si="30"/>
        <v>1.6860752546733102</v>
      </c>
      <c r="V66">
        <f t="shared" si="31"/>
        <v>0.73602343170562723</v>
      </c>
      <c r="W66">
        <f t="shared" si="32"/>
        <v>2.0449870386436078</v>
      </c>
      <c r="X66">
        <f t="shared" si="33"/>
        <v>0.80255866121591812</v>
      </c>
      <c r="Y66">
        <f t="shared" si="34"/>
        <v>1.2591557646566305</v>
      </c>
      <c r="Z66">
        <f t="shared" si="35"/>
        <v>0.7340225798026212</v>
      </c>
    </row>
    <row r="67" spans="1:26" x14ac:dyDescent="0.25">
      <c r="A67" s="1">
        <v>0.55000000000000004</v>
      </c>
      <c r="B67" s="1">
        <f t="shared" si="11"/>
        <v>0.44999999999999996</v>
      </c>
      <c r="C67">
        <f t="shared" si="12"/>
        <v>0.50600000000000012</v>
      </c>
      <c r="D67">
        <f t="shared" si="13"/>
        <v>0.99107999999999985</v>
      </c>
      <c r="E67">
        <f t="shared" si="14"/>
        <v>0.61452961765570313</v>
      </c>
      <c r="F67">
        <f t="shared" si="15"/>
        <v>1.4711304673096961</v>
      </c>
      <c r="G67">
        <f t="shared" si="16"/>
        <v>0.77</v>
      </c>
      <c r="H67">
        <f t="shared" si="17"/>
        <v>0.9323999999999999</v>
      </c>
      <c r="I67">
        <f t="shared" si="18"/>
        <v>0.82236842105263153</v>
      </c>
      <c r="J67">
        <f t="shared" si="19"/>
        <v>1.2171052631578949</v>
      </c>
      <c r="K67">
        <f t="shared" si="20"/>
        <v>1.1838453625720768</v>
      </c>
      <c r="L67">
        <f t="shared" si="21"/>
        <v>1.1200404935897206</v>
      </c>
      <c r="M67">
        <f t="shared" si="22"/>
        <v>0.77</v>
      </c>
      <c r="N67">
        <f t="shared" si="23"/>
        <v>0.38159999999999994</v>
      </c>
      <c r="O67">
        <f t="shared" si="24"/>
        <v>0.55079999999999996</v>
      </c>
      <c r="P67">
        <f t="shared" si="25"/>
        <v>1.4388271757352873</v>
      </c>
      <c r="Q67">
        <f t="shared" si="26"/>
        <v>0.96282141281991951</v>
      </c>
      <c r="R67">
        <f t="shared" si="27"/>
        <v>1.414905165889367</v>
      </c>
      <c r="S67">
        <f t="shared" si="28"/>
        <v>1.6018217899357743</v>
      </c>
      <c r="T67">
        <f t="shared" si="29"/>
        <v>1.6126166032765024</v>
      </c>
      <c r="U67">
        <f t="shared" si="30"/>
        <v>1.6158087809728658</v>
      </c>
      <c r="V67">
        <f t="shared" si="31"/>
        <v>0.71143365964909844</v>
      </c>
      <c r="W67">
        <f t="shared" si="32"/>
        <v>1.9128677321579679</v>
      </c>
      <c r="X67">
        <f t="shared" si="33"/>
        <v>0.7968345073097175</v>
      </c>
      <c r="Y67">
        <f t="shared" si="34"/>
        <v>1.265403408691032</v>
      </c>
      <c r="Z67">
        <f t="shared" si="35"/>
        <v>0.76925754250565825</v>
      </c>
    </row>
    <row r="68" spans="1:26" x14ac:dyDescent="0.25">
      <c r="A68" s="1">
        <v>0.6</v>
      </c>
      <c r="B68" s="1">
        <f t="shared" si="11"/>
        <v>0.4</v>
      </c>
      <c r="C68">
        <f t="shared" si="12"/>
        <v>0.55200000000000005</v>
      </c>
      <c r="D68">
        <f t="shared" si="13"/>
        <v>0.88095999999999997</v>
      </c>
      <c r="E68">
        <f t="shared" si="14"/>
        <v>0.64202769093345247</v>
      </c>
      <c r="F68">
        <f t="shared" si="15"/>
        <v>1.5369584635998212</v>
      </c>
      <c r="G68">
        <f t="shared" si="16"/>
        <v>0.84</v>
      </c>
      <c r="H68">
        <f t="shared" si="17"/>
        <v>0.82880000000000009</v>
      </c>
      <c r="I68">
        <f t="shared" si="18"/>
        <v>0.83892617449664419</v>
      </c>
      <c r="J68">
        <f t="shared" si="19"/>
        <v>1.2416107382550337</v>
      </c>
      <c r="K68">
        <f t="shared" si="20"/>
        <v>1.155307387901205</v>
      </c>
      <c r="L68">
        <f t="shared" si="21"/>
        <v>1.1577131742292743</v>
      </c>
      <c r="M68">
        <f t="shared" si="22"/>
        <v>0.84</v>
      </c>
      <c r="N68">
        <f t="shared" si="23"/>
        <v>0.3392</v>
      </c>
      <c r="O68">
        <f t="shared" si="24"/>
        <v>0.48960000000000004</v>
      </c>
      <c r="P68">
        <f t="shared" si="25"/>
        <v>1.4345130450980332</v>
      </c>
      <c r="Q68">
        <f t="shared" si="26"/>
        <v>0.92546019918800515</v>
      </c>
      <c r="R68">
        <f t="shared" si="27"/>
        <v>1.4192350578081339</v>
      </c>
      <c r="S68">
        <f t="shared" si="28"/>
        <v>1.5850853416845163</v>
      </c>
      <c r="T68">
        <f t="shared" si="29"/>
        <v>1.556170938537343</v>
      </c>
      <c r="U68">
        <f t="shared" si="30"/>
        <v>1.5454081339194861</v>
      </c>
      <c r="V68">
        <f t="shared" si="31"/>
        <v>0.68747637757457825</v>
      </c>
      <c r="W68">
        <f t="shared" si="32"/>
        <v>1.7854214344397972</v>
      </c>
      <c r="X68">
        <f t="shared" si="33"/>
        <v>0.79590045928950814</v>
      </c>
      <c r="Y68">
        <f t="shared" si="34"/>
        <v>1.2624867384293346</v>
      </c>
      <c r="Z68">
        <f t="shared" si="35"/>
        <v>0.80906781085892476</v>
      </c>
    </row>
    <row r="69" spans="1:26" x14ac:dyDescent="0.25">
      <c r="A69" s="1">
        <v>0.65</v>
      </c>
      <c r="B69" s="1">
        <f t="shared" si="11"/>
        <v>0.35</v>
      </c>
      <c r="C69">
        <f t="shared" si="12"/>
        <v>0.59800000000000009</v>
      </c>
      <c r="D69">
        <f t="shared" si="13"/>
        <v>0.77083999999999997</v>
      </c>
      <c r="E69">
        <f t="shared" si="14"/>
        <v>0.67210192571812633</v>
      </c>
      <c r="F69">
        <f t="shared" si="15"/>
        <v>1.6089535665234795</v>
      </c>
      <c r="G69">
        <f t="shared" si="16"/>
        <v>0.90999999999999992</v>
      </c>
      <c r="H69">
        <f t="shared" si="17"/>
        <v>0.72519999999999996</v>
      </c>
      <c r="I69">
        <f t="shared" si="18"/>
        <v>0.85616438356164393</v>
      </c>
      <c r="J69">
        <f t="shared" si="19"/>
        <v>1.2671232876712331</v>
      </c>
      <c r="K69">
        <f t="shared" si="20"/>
        <v>1.1275249004637549</v>
      </c>
      <c r="L69">
        <f t="shared" si="21"/>
        <v>1.2057553488069992</v>
      </c>
      <c r="M69">
        <f t="shared" si="22"/>
        <v>0.90999999999999992</v>
      </c>
      <c r="N69">
        <f t="shared" si="23"/>
        <v>0.29679999999999995</v>
      </c>
      <c r="O69">
        <f t="shared" si="24"/>
        <v>0.42839999999999995</v>
      </c>
      <c r="P69">
        <f t="shared" si="25"/>
        <v>1.430198914460779</v>
      </c>
      <c r="Q69">
        <f t="shared" si="26"/>
        <v>0.88809898555609079</v>
      </c>
      <c r="R69">
        <f t="shared" si="27"/>
        <v>1.423564949726901</v>
      </c>
      <c r="S69">
        <f t="shared" si="28"/>
        <v>1.5675820678440635</v>
      </c>
      <c r="T69">
        <f t="shared" si="29"/>
        <v>1.4957049956147705</v>
      </c>
      <c r="U69">
        <f t="shared" si="30"/>
        <v>1.4750639088020547</v>
      </c>
      <c r="V69">
        <f t="shared" si="31"/>
        <v>0.66423779922000936</v>
      </c>
      <c r="W69">
        <f t="shared" si="32"/>
        <v>1.6631712869497139</v>
      </c>
      <c r="X69">
        <f t="shared" si="33"/>
        <v>0.80090827928931585</v>
      </c>
      <c r="Y69">
        <f t="shared" si="34"/>
        <v>1.2512853833446502</v>
      </c>
      <c r="Z69">
        <f t="shared" si="35"/>
        <v>0.85321389289052207</v>
      </c>
    </row>
    <row r="70" spans="1:26" x14ac:dyDescent="0.25">
      <c r="A70" s="1">
        <v>0.7</v>
      </c>
      <c r="B70" s="1">
        <f t="shared" si="11"/>
        <v>0.30000000000000004</v>
      </c>
      <c r="C70">
        <f t="shared" si="12"/>
        <v>0.64400000000000002</v>
      </c>
      <c r="D70">
        <f t="shared" si="13"/>
        <v>0.66072000000000009</v>
      </c>
      <c r="E70">
        <f t="shared" si="14"/>
        <v>0.70513213563063337</v>
      </c>
      <c r="F70">
        <f t="shared" si="15"/>
        <v>1.6880250168618551</v>
      </c>
      <c r="G70">
        <f t="shared" si="16"/>
        <v>0.97999999999999987</v>
      </c>
      <c r="H70">
        <f t="shared" si="17"/>
        <v>0.62160000000000015</v>
      </c>
      <c r="I70">
        <f t="shared" si="18"/>
        <v>0.87412587412587417</v>
      </c>
      <c r="J70">
        <f t="shared" si="19"/>
        <v>1.2937062937062938</v>
      </c>
      <c r="K70">
        <f t="shared" si="20"/>
        <v>1.1008362955515281</v>
      </c>
      <c r="L70">
        <f t="shared" si="21"/>
        <v>1.2674170749449043</v>
      </c>
      <c r="M70">
        <f t="shared" si="22"/>
        <v>0.97999999999999987</v>
      </c>
      <c r="N70">
        <f t="shared" si="23"/>
        <v>0.25440000000000002</v>
      </c>
      <c r="O70">
        <f t="shared" si="24"/>
        <v>0.36720000000000003</v>
      </c>
      <c r="P70">
        <f t="shared" si="25"/>
        <v>1.4258847838235249</v>
      </c>
      <c r="Q70">
        <f t="shared" si="26"/>
        <v>0.85073777192417632</v>
      </c>
      <c r="R70">
        <f t="shared" si="27"/>
        <v>1.427894841645668</v>
      </c>
      <c r="S70">
        <f t="shared" si="28"/>
        <v>1.5491051111533429</v>
      </c>
      <c r="T70">
        <f t="shared" si="29"/>
        <v>1.43064662764838</v>
      </c>
      <c r="U70">
        <f t="shared" si="30"/>
        <v>1.4049658312211895</v>
      </c>
      <c r="V70">
        <f t="shared" si="31"/>
        <v>0.64181105581389897</v>
      </c>
      <c r="W70">
        <f t="shared" si="32"/>
        <v>1.5466373810180076</v>
      </c>
      <c r="X70">
        <f t="shared" si="33"/>
        <v>0.81344229102695254</v>
      </c>
      <c r="Y70">
        <f t="shared" si="34"/>
        <v>1.2327269390519495</v>
      </c>
      <c r="Z70">
        <f t="shared" si="35"/>
        <v>0.90067799042606222</v>
      </c>
    </row>
    <row r="71" spans="1:26" x14ac:dyDescent="0.25">
      <c r="A71" s="1">
        <v>0.75</v>
      </c>
      <c r="B71" s="1">
        <f t="shared" si="11"/>
        <v>0.25</v>
      </c>
      <c r="C71">
        <f t="shared" si="12"/>
        <v>0.69000000000000006</v>
      </c>
      <c r="D71">
        <f t="shared" si="13"/>
        <v>0.55059999999999998</v>
      </c>
      <c r="E71">
        <f t="shared" si="14"/>
        <v>0.74157665645655324</v>
      </c>
      <c r="F71">
        <f t="shared" si="15"/>
        <v>1.7752700306303399</v>
      </c>
      <c r="G71">
        <f t="shared" si="16"/>
        <v>1.0499999999999998</v>
      </c>
      <c r="H71">
        <f t="shared" si="17"/>
        <v>0.51800000000000002</v>
      </c>
      <c r="I71">
        <f t="shared" si="18"/>
        <v>0.8928571428571429</v>
      </c>
      <c r="J71">
        <f t="shared" si="19"/>
        <v>1.3214285714285716</v>
      </c>
      <c r="K71">
        <f t="shared" si="20"/>
        <v>1.0756702847718931</v>
      </c>
      <c r="L71">
        <f t="shared" si="21"/>
        <v>1.3473262494891545</v>
      </c>
      <c r="M71">
        <f t="shared" si="22"/>
        <v>1.0499999999999998</v>
      </c>
      <c r="N71">
        <f t="shared" si="23"/>
        <v>0.21199999999999999</v>
      </c>
      <c r="O71">
        <f t="shared" si="24"/>
        <v>0.30599999999999999</v>
      </c>
      <c r="P71">
        <f t="shared" si="25"/>
        <v>1.4215706531862706</v>
      </c>
      <c r="Q71">
        <f t="shared" si="26"/>
        <v>0.81337655829226185</v>
      </c>
      <c r="R71">
        <f t="shared" si="27"/>
        <v>1.4322247335644351</v>
      </c>
      <c r="S71">
        <f t="shared" si="28"/>
        <v>1.5294096560397861</v>
      </c>
      <c r="T71">
        <f t="shared" si="29"/>
        <v>1.360324324919117</v>
      </c>
      <c r="U71">
        <f t="shared" si="30"/>
        <v>1.3353024005333745</v>
      </c>
      <c r="V71">
        <f t="shared" si="31"/>
        <v>0.62029879446818947</v>
      </c>
      <c r="W71">
        <f t="shared" si="32"/>
        <v>1.4363451134383274</v>
      </c>
      <c r="X71">
        <f t="shared" si="33"/>
        <v>0.83574484831346962</v>
      </c>
      <c r="Y71">
        <f t="shared" si="34"/>
        <v>1.2077637735293953</v>
      </c>
      <c r="Z71">
        <f t="shared" si="35"/>
        <v>0.94916737248642391</v>
      </c>
    </row>
    <row r="72" spans="1:26" x14ac:dyDescent="0.25">
      <c r="A72" s="1">
        <v>0.8</v>
      </c>
      <c r="B72" s="1">
        <f t="shared" si="11"/>
        <v>0.19999999999999996</v>
      </c>
      <c r="C72">
        <f t="shared" si="12"/>
        <v>0.7360000000000001</v>
      </c>
      <c r="D72">
        <f t="shared" si="13"/>
        <v>0.44047999999999987</v>
      </c>
      <c r="E72">
        <f t="shared" si="14"/>
        <v>0.78199374405004762</v>
      </c>
      <c r="F72">
        <f t="shared" si="15"/>
        <v>1.8720250237998095</v>
      </c>
      <c r="G72">
        <f t="shared" si="16"/>
        <v>1.1199999999999999</v>
      </c>
      <c r="H72">
        <f t="shared" si="17"/>
        <v>0.41439999999999994</v>
      </c>
      <c r="I72">
        <f t="shared" si="18"/>
        <v>0.9124087591240877</v>
      </c>
      <c r="J72">
        <f t="shared" si="19"/>
        <v>1.3503649635036499</v>
      </c>
      <c r="K72">
        <f t="shared" si="20"/>
        <v>1.052578818861801</v>
      </c>
      <c r="L72">
        <f t="shared" si="21"/>
        <v>1.4522596725582484</v>
      </c>
      <c r="M72">
        <f t="shared" si="22"/>
        <v>1.1199999999999999</v>
      </c>
      <c r="N72">
        <f t="shared" si="23"/>
        <v>0.16959999999999995</v>
      </c>
      <c r="O72">
        <f t="shared" si="24"/>
        <v>0.24479999999999993</v>
      </c>
      <c r="P72">
        <f t="shared" si="25"/>
        <v>1.4172565225490164</v>
      </c>
      <c r="Q72">
        <f t="shared" si="26"/>
        <v>0.77601534466034749</v>
      </c>
      <c r="R72">
        <f t="shared" si="27"/>
        <v>1.4365546254832018</v>
      </c>
      <c r="S72">
        <f t="shared" si="28"/>
        <v>1.5082037696691899</v>
      </c>
      <c r="T72">
        <f t="shared" si="29"/>
        <v>1.2839441161338354</v>
      </c>
      <c r="U72">
        <f t="shared" si="30"/>
        <v>1.2662606460629147</v>
      </c>
      <c r="V72">
        <f t="shared" si="31"/>
        <v>0.59981674191424539</v>
      </c>
      <c r="W72">
        <f t="shared" si="32"/>
        <v>1.3328391352040838</v>
      </c>
      <c r="X72">
        <f t="shared" si="33"/>
        <v>0.87108966520733744</v>
      </c>
      <c r="Y72">
        <f t="shared" si="34"/>
        <v>1.1773357525076185</v>
      </c>
      <c r="Z72">
        <f t="shared" si="35"/>
        <v>0.99456932340407522</v>
      </c>
    </row>
    <row r="73" spans="1:26" x14ac:dyDescent="0.25">
      <c r="A73" s="1">
        <v>0.85</v>
      </c>
      <c r="B73" s="1">
        <f t="shared" si="11"/>
        <v>0.15000000000000002</v>
      </c>
      <c r="C73">
        <f t="shared" si="12"/>
        <v>0.78200000000000003</v>
      </c>
      <c r="D73">
        <f t="shared" si="13"/>
        <v>0.33036000000000004</v>
      </c>
      <c r="E73">
        <f t="shared" si="14"/>
        <v>0.8270703729008595</v>
      </c>
      <c r="F73">
        <f t="shared" si="15"/>
        <v>1.9799345535617965</v>
      </c>
      <c r="G73">
        <f t="shared" si="16"/>
        <v>1.19</v>
      </c>
      <c r="H73">
        <f t="shared" si="17"/>
        <v>0.31080000000000008</v>
      </c>
      <c r="I73">
        <f t="shared" si="18"/>
        <v>0.93283582089552242</v>
      </c>
      <c r="J73">
        <f t="shared" si="19"/>
        <v>1.3805970149253732</v>
      </c>
      <c r="K73">
        <f t="shared" si="20"/>
        <v>1.0322864817158188</v>
      </c>
      <c r="L73">
        <f t="shared" si="21"/>
        <v>1.5924652361762672</v>
      </c>
      <c r="M73">
        <f t="shared" si="22"/>
        <v>1.19</v>
      </c>
      <c r="N73">
        <f t="shared" si="23"/>
        <v>0.12720000000000001</v>
      </c>
      <c r="O73">
        <f t="shared" si="24"/>
        <v>0.18360000000000001</v>
      </c>
      <c r="P73">
        <f t="shared" si="25"/>
        <v>1.4129423919117625</v>
      </c>
      <c r="Q73">
        <f t="shared" si="26"/>
        <v>0.73865413102843314</v>
      </c>
      <c r="R73">
        <f t="shared" si="27"/>
        <v>1.4408845174019689</v>
      </c>
      <c r="S73">
        <f t="shared" si="28"/>
        <v>1.4851364634385935</v>
      </c>
      <c r="T73">
        <f t="shared" si="29"/>
        <v>1.2005596302928476</v>
      </c>
      <c r="U73">
        <f t="shared" si="30"/>
        <v>1.1980260299508199</v>
      </c>
      <c r="V73">
        <f t="shared" si="31"/>
        <v>0.5804986496629716</v>
      </c>
      <c r="W73">
        <f t="shared" si="32"/>
        <v>1.2367060754619019</v>
      </c>
      <c r="X73">
        <f t="shared" si="33"/>
        <v>0.92442391923554823</v>
      </c>
      <c r="Y73">
        <f t="shared" si="34"/>
        <v>1.1423049282070366</v>
      </c>
      <c r="Z73">
        <f t="shared" si="35"/>
        <v>1.0306796947315562</v>
      </c>
    </row>
    <row r="74" spans="1:26" x14ac:dyDescent="0.25">
      <c r="A74" s="1">
        <v>0.9</v>
      </c>
      <c r="B74" s="1">
        <f t="shared" si="11"/>
        <v>9.9999999999999978E-2</v>
      </c>
      <c r="C74">
        <f t="shared" si="12"/>
        <v>0.82800000000000007</v>
      </c>
      <c r="D74">
        <f t="shared" si="13"/>
        <v>0.22023999999999994</v>
      </c>
      <c r="E74">
        <f t="shared" si="14"/>
        <v>0.87766160421277573</v>
      </c>
      <c r="F74">
        <f t="shared" si="15"/>
        <v>2.1010455620850186</v>
      </c>
      <c r="G74">
        <f t="shared" si="16"/>
        <v>1.26</v>
      </c>
      <c r="H74">
        <f t="shared" si="17"/>
        <v>0.20719999999999997</v>
      </c>
      <c r="I74">
        <f t="shared" si="18"/>
        <v>0.95419847328244267</v>
      </c>
      <c r="J74">
        <f t="shared" si="19"/>
        <v>1.4122137404580153</v>
      </c>
      <c r="K74">
        <f t="shared" si="20"/>
        <v>1.0157668866123093</v>
      </c>
      <c r="L74">
        <f t="shared" si="21"/>
        <v>1.7840287585976313</v>
      </c>
      <c r="M74">
        <f t="shared" si="22"/>
        <v>1.26</v>
      </c>
      <c r="N74">
        <f t="shared" si="23"/>
        <v>8.4799999999999973E-2</v>
      </c>
      <c r="O74">
        <f t="shared" si="24"/>
        <v>0.12239999999999997</v>
      </c>
      <c r="P74">
        <f t="shared" si="25"/>
        <v>1.4086282612745082</v>
      </c>
      <c r="Q74">
        <f t="shared" si="26"/>
        <v>0.70129291739651867</v>
      </c>
      <c r="R74">
        <f t="shared" si="27"/>
        <v>1.445214409320736</v>
      </c>
      <c r="S74">
        <f t="shared" si="28"/>
        <v>1.4597819383413368</v>
      </c>
      <c r="T74">
        <f t="shared" si="29"/>
        <v>1.109032814105813</v>
      </c>
      <c r="U74">
        <f t="shared" si="30"/>
        <v>1.1307825423647944</v>
      </c>
      <c r="V74">
        <f t="shared" si="31"/>
        <v>0.56250325575453108</v>
      </c>
      <c r="W74">
        <f t="shared" si="32"/>
        <v>1.1486114624934389</v>
      </c>
      <c r="X74">
        <f t="shared" si="33"/>
        <v>1.0035219850708821</v>
      </c>
      <c r="Y74">
        <f t="shared" si="34"/>
        <v>1.1033314677284476</v>
      </c>
      <c r="Z74">
        <f t="shared" si="35"/>
        <v>1.0498273341249491</v>
      </c>
    </row>
    <row r="75" spans="1:26" x14ac:dyDescent="0.25">
      <c r="A75" s="1">
        <v>0.95</v>
      </c>
      <c r="B75" s="1">
        <f t="shared" si="11"/>
        <v>5.0000000000000044E-2</v>
      </c>
      <c r="C75">
        <f t="shared" si="12"/>
        <v>0.874</v>
      </c>
      <c r="D75">
        <f t="shared" si="13"/>
        <v>0.11012000000000009</v>
      </c>
      <c r="E75">
        <f t="shared" si="14"/>
        <v>0.93484534406373199</v>
      </c>
      <c r="F75">
        <f t="shared" si="15"/>
        <v>2.2379384627890904</v>
      </c>
      <c r="G75">
        <f t="shared" si="16"/>
        <v>1.3299999999999998</v>
      </c>
      <c r="H75">
        <f t="shared" si="17"/>
        <v>0.10360000000000009</v>
      </c>
      <c r="I75">
        <f t="shared" si="18"/>
        <v>0.9765625</v>
      </c>
      <c r="J75">
        <f t="shared" si="19"/>
        <v>1.4453125</v>
      </c>
      <c r="K75">
        <f t="shared" si="20"/>
        <v>1.0043649192528641</v>
      </c>
      <c r="L75">
        <f t="shared" si="21"/>
        <v>2.0533269795170375</v>
      </c>
      <c r="M75">
        <f t="shared" si="22"/>
        <v>1.3299999999999998</v>
      </c>
      <c r="N75">
        <f t="shared" si="23"/>
        <v>4.2400000000000035E-2</v>
      </c>
      <c r="O75">
        <f t="shared" si="24"/>
        <v>6.1200000000000053E-2</v>
      </c>
      <c r="P75">
        <f t="shared" si="25"/>
        <v>1.404314130637254</v>
      </c>
      <c r="Q75">
        <f t="shared" si="26"/>
        <v>0.66393170376460431</v>
      </c>
      <c r="R75">
        <f t="shared" si="27"/>
        <v>1.4495443012395028</v>
      </c>
      <c r="S75">
        <f t="shared" si="28"/>
        <v>1.431618510988548</v>
      </c>
      <c r="T75">
        <f t="shared" si="29"/>
        <v>1.0079816876259633</v>
      </c>
      <c r="U75">
        <f t="shared" si="30"/>
        <v>1.0647130520068533</v>
      </c>
      <c r="V75">
        <f t="shared" si="31"/>
        <v>0.54602425467317017</v>
      </c>
      <c r="W75">
        <f t="shared" si="32"/>
        <v>1.0693604385063338</v>
      </c>
      <c r="X75">
        <f t="shared" si="33"/>
        <v>1.1211663335911022</v>
      </c>
      <c r="Y75">
        <f t="shared" si="34"/>
        <v>1.0606199065804351</v>
      </c>
      <c r="Z75">
        <f t="shared" si="35"/>
        <v>1.0450229354327123</v>
      </c>
    </row>
    <row r="76" spans="1:26" x14ac:dyDescent="0.25">
      <c r="A76" s="1">
        <v>1</v>
      </c>
      <c r="B76" s="1">
        <f t="shared" si="11"/>
        <v>0</v>
      </c>
      <c r="C76">
        <f t="shared" si="12"/>
        <v>0.92</v>
      </c>
      <c r="D76">
        <f t="shared" si="13"/>
        <v>0</v>
      </c>
      <c r="E76">
        <f t="shared" si="14"/>
        <v>1</v>
      </c>
      <c r="F76">
        <f t="shared" si="15"/>
        <v>2.3939130434782605</v>
      </c>
      <c r="G76">
        <f t="shared" si="16"/>
        <v>1.4</v>
      </c>
      <c r="H76">
        <f t="shared" si="17"/>
        <v>0</v>
      </c>
      <c r="I76">
        <f t="shared" si="18"/>
        <v>1</v>
      </c>
      <c r="J76">
        <f t="shared" si="19"/>
        <v>1.4800000000000002</v>
      </c>
      <c r="K76">
        <f t="shared" si="20"/>
        <v>1</v>
      </c>
      <c r="L76">
        <f t="shared" si="21"/>
        <v>2.4459074371220146</v>
      </c>
      <c r="M76">
        <f t="shared" si="22"/>
        <v>1.4</v>
      </c>
      <c r="N76">
        <f t="shared" si="23"/>
        <v>0</v>
      </c>
      <c r="O76">
        <f t="shared" si="24"/>
        <v>0</v>
      </c>
      <c r="P76">
        <f t="shared" si="25"/>
        <v>1.4</v>
      </c>
      <c r="Q76">
        <f t="shared" si="26"/>
        <v>0.62657049013268984</v>
      </c>
      <c r="R76">
        <f t="shared" si="27"/>
        <v>1.4538741931582699</v>
      </c>
      <c r="S76">
        <f t="shared" si="28"/>
        <v>1.4</v>
      </c>
      <c r="T76">
        <f t="shared" si="29"/>
        <v>0.89570981802193361</v>
      </c>
      <c r="U76">
        <f t="shared" si="30"/>
        <v>1</v>
      </c>
      <c r="V76">
        <f t="shared" si="31"/>
        <v>0.53130486221427298</v>
      </c>
      <c r="W76">
        <f t="shared" si="32"/>
        <v>1</v>
      </c>
      <c r="X76">
        <f t="shared" si="33"/>
        <v>1.2995225138689774</v>
      </c>
      <c r="Y76">
        <f t="shared" si="34"/>
        <v>1.0133623490980699</v>
      </c>
      <c r="Z76">
        <f t="shared" si="35"/>
        <v>1.0133623490980699</v>
      </c>
    </row>
  </sheetData>
  <mergeCells count="12">
    <mergeCell ref="R42:S42"/>
    <mergeCell ref="W54:X54"/>
    <mergeCell ref="K54:L54"/>
    <mergeCell ref="U54:V54"/>
    <mergeCell ref="A41:E41"/>
    <mergeCell ref="M41:O41"/>
    <mergeCell ref="M47:O47"/>
    <mergeCell ref="A1:U2"/>
    <mergeCell ref="A3:E3"/>
    <mergeCell ref="I3:K3"/>
    <mergeCell ref="I9:K9"/>
    <mergeCell ref="A39:U40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05C5-6615-4DB8-98BB-3F6439E9F9A7}">
  <dimension ref="A1:V115"/>
  <sheetViews>
    <sheetView zoomScaleNormal="100" workbookViewId="0">
      <selection activeCell="A3" sqref="A3:E3"/>
    </sheetView>
  </sheetViews>
  <sheetFormatPr defaultRowHeight="15" x14ac:dyDescent="0.25"/>
  <cols>
    <col min="1" max="1" width="13.5703125" bestFit="1" customWidth="1"/>
    <col min="2" max="2" width="11" bestFit="1" customWidth="1"/>
    <col min="13" max="13" width="12" bestFit="1" customWidth="1"/>
    <col min="14" max="14" width="10.28515625" bestFit="1" customWidth="1"/>
  </cols>
  <sheetData>
    <row r="1" spans="1:22" ht="15" customHeight="1" x14ac:dyDescent="0.25">
      <c r="A1" s="5" t="s">
        <v>116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2" ht="15" customHeight="1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 spans="1:22" x14ac:dyDescent="0.25">
      <c r="A3" s="6" t="s">
        <v>1</v>
      </c>
      <c r="B3" s="6"/>
      <c r="C3" s="6"/>
      <c r="D3" s="6"/>
      <c r="E3" s="6"/>
      <c r="I3" s="6" t="s">
        <v>2</v>
      </c>
      <c r="J3" s="6"/>
      <c r="K3" s="6"/>
    </row>
    <row r="4" spans="1:22" x14ac:dyDescent="0.25">
      <c r="K4" t="s">
        <v>3</v>
      </c>
      <c r="L4" t="s">
        <v>4</v>
      </c>
    </row>
    <row r="5" spans="1:22" x14ac:dyDescent="0.25"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I5" t="s">
        <v>11</v>
      </c>
      <c r="J5">
        <v>1</v>
      </c>
      <c r="K5">
        <v>0.90110000000000001</v>
      </c>
      <c r="L5">
        <v>0.84799999999999998</v>
      </c>
    </row>
    <row r="6" spans="1:22" x14ac:dyDescent="0.25">
      <c r="A6" t="s">
        <v>2</v>
      </c>
      <c r="B6">
        <v>8.0809700000000007</v>
      </c>
      <c r="C6">
        <v>1582.271</v>
      </c>
      <c r="D6">
        <v>239.726</v>
      </c>
      <c r="E6">
        <f>10^((B6 - (C6/($B$8+D6))))</f>
        <v>1915.2478408396244</v>
      </c>
      <c r="F6">
        <v>1.4311</v>
      </c>
      <c r="G6">
        <v>1.4319999999999999</v>
      </c>
      <c r="I6" t="s">
        <v>12</v>
      </c>
      <c r="J6">
        <v>1</v>
      </c>
      <c r="K6">
        <v>1</v>
      </c>
      <c r="L6">
        <v>1.2</v>
      </c>
    </row>
    <row r="7" spans="1:22" x14ac:dyDescent="0.25">
      <c r="A7" t="s">
        <v>13</v>
      </c>
      <c r="B7">
        <v>6.8798700000000004</v>
      </c>
      <c r="C7">
        <v>1196.76</v>
      </c>
      <c r="D7">
        <v>219.161</v>
      </c>
      <c r="E7">
        <f>10^((B7 - (C7/($B$8+D7))))</f>
        <v>1020.6508845907977</v>
      </c>
      <c r="F7">
        <f>K11*$J$11</f>
        <v>3.1878000000000002</v>
      </c>
      <c r="G7">
        <f>L11*$J$11</f>
        <v>2.4000000000000004</v>
      </c>
    </row>
    <row r="8" spans="1:22" x14ac:dyDescent="0.25">
      <c r="A8" t="s">
        <v>14</v>
      </c>
      <c r="B8">
        <v>90</v>
      </c>
    </row>
    <row r="9" spans="1:22" x14ac:dyDescent="0.25">
      <c r="A9" t="s">
        <v>15</v>
      </c>
      <c r="B9">
        <v>-32.838999999999999</v>
      </c>
      <c r="I9" s="6" t="s">
        <v>13</v>
      </c>
      <c r="J9" s="6"/>
      <c r="K9" s="6"/>
    </row>
    <row r="10" spans="1:22" x14ac:dyDescent="0.25">
      <c r="A10" t="s">
        <v>16</v>
      </c>
      <c r="B10">
        <v>526.79999999999995</v>
      </c>
      <c r="K10" t="s">
        <v>3</v>
      </c>
      <c r="L10" t="s">
        <v>4</v>
      </c>
    </row>
    <row r="11" spans="1:22" x14ac:dyDescent="0.25">
      <c r="I11" t="s">
        <v>17</v>
      </c>
      <c r="J11">
        <v>6</v>
      </c>
      <c r="K11">
        <v>0.53129999999999999</v>
      </c>
      <c r="L11">
        <v>0.4</v>
      </c>
    </row>
    <row r="13" spans="1:22" x14ac:dyDescent="0.25">
      <c r="T13" t="s">
        <v>111</v>
      </c>
      <c r="U13" t="s">
        <v>112</v>
      </c>
    </row>
    <row r="14" spans="1:22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H14" t="s">
        <v>25</v>
      </c>
      <c r="I14" t="s">
        <v>26</v>
      </c>
      <c r="J14" t="s">
        <v>27</v>
      </c>
      <c r="K14" t="s">
        <v>28</v>
      </c>
      <c r="L14" t="s">
        <v>29</v>
      </c>
      <c r="M14" t="s">
        <v>113</v>
      </c>
      <c r="T14" t="s">
        <v>110</v>
      </c>
      <c r="U14" t="s">
        <v>109</v>
      </c>
    </row>
    <row r="15" spans="1:22" x14ac:dyDescent="0.25">
      <c r="A15" s="1">
        <v>0</v>
      </c>
      <c r="B15" s="1">
        <f>1-A15</f>
        <v>1</v>
      </c>
      <c r="C15">
        <f>A15*$F$6/(A15*$F$6+B15*$F$7)</f>
        <v>0</v>
      </c>
      <c r="D15">
        <f>(B15*$F$7)/(B15*$F$7+A15*$F$6)</f>
        <v>1</v>
      </c>
      <c r="E15">
        <f>(A15*$G$6)/(A15*$G$6+B15*$G$7)</f>
        <v>0</v>
      </c>
      <c r="F15">
        <f>(B15*$G$7)/(B15*$G$7+A15*$G$6)</f>
        <v>1</v>
      </c>
      <c r="G15">
        <f>EXP(-$B$9/($B$8+273))</f>
        <v>1.0946838112690795</v>
      </c>
      <c r="H15">
        <f>EXP(-$B$10/($B$8+273))</f>
        <v>0.23427967864749724</v>
      </c>
      <c r="I15" t="e">
        <f>EXP(LN(C15/A15)+(1-(C15/A15))-5*$G$6*(LN(C15/E15)+(1-(C15/E15)))+$G$6*(1-LN(E15+F15*H15)-(E15/(E15+F15*H15))-((F15*G15)/(E15*G15+F15))))</f>
        <v>#DIV/0!</v>
      </c>
      <c r="J15">
        <f>EXP(LN(D15/B15)+(1-(D15/B15)) - 5*$G$7*(LN(D15/F15)+(1- (D15/F15))) + $G$7*(1 - LN(E15*G15+F15) - ((E15*H15)/(F15+F15*H15)) - (F15/(E15*G15+F15))))</f>
        <v>1</v>
      </c>
      <c r="K15" t="e">
        <f>A15*I15*$E$6+B15*J15*$E$7</f>
        <v>#DIV/0!</v>
      </c>
      <c r="L15" t="e">
        <f>1/((A15/(I15*$E$6)) + (B15/(J15*$E$7)))</f>
        <v>#DIV/0!</v>
      </c>
      <c r="M15" t="e">
        <f>K15-L15</f>
        <v>#DIV/0!</v>
      </c>
      <c r="N15" t="s">
        <v>114</v>
      </c>
      <c r="O15">
        <f>MIN(M16:M114)</f>
        <v>2.5554001333603082E-2</v>
      </c>
      <c r="P15">
        <f>MATCH(O15,M16:M114,0)</f>
        <v>68</v>
      </c>
      <c r="Q15">
        <f>MATCH(O16,K16:K114,1)</f>
        <v>28</v>
      </c>
      <c r="R15">
        <f>MATCH(O16,L16:L114,1)</f>
        <v>54</v>
      </c>
      <c r="S15" t="s">
        <v>2</v>
      </c>
      <c r="T15" cm="1">
        <f t="array" ref="T15">INDEX($A$16:$A$114,Q15,1)</f>
        <v>0.28000000000000003</v>
      </c>
      <c r="U15" cm="1">
        <f t="array" ref="U15">INDEX($A$16:$A$114,R15,1)</f>
        <v>0.54</v>
      </c>
    </row>
    <row r="16" spans="1:22" x14ac:dyDescent="0.25">
      <c r="A16" s="1">
        <v>0.01</v>
      </c>
      <c r="B16" s="1">
        <f t="shared" ref="B16:B79" si="0">1-A16</f>
        <v>0.99</v>
      </c>
      <c r="C16">
        <f t="shared" ref="C16:C35" si="1">A16*$F$6/(A16*$F$6+B16*$F$7)</f>
        <v>4.5141792417150405E-3</v>
      </c>
      <c r="D16">
        <f t="shared" ref="D16:D35" si="2">(B16*$F$7)/(B16*$F$7+A16*$F$6)</f>
        <v>0.99548582075828496</v>
      </c>
      <c r="E16">
        <f t="shared" ref="E16:E35" si="3">(A16*$G$6)/(A16*$G$6+B16*$G$7)</f>
        <v>5.9908296797081548E-3</v>
      </c>
      <c r="F16">
        <f t="shared" ref="F16:F35" si="4">(B16*$G$7)/(B16*$G$7+A16*$G$6)</f>
        <v>0.99400917032029179</v>
      </c>
      <c r="G16">
        <f t="shared" ref="G16:G79" si="5">EXP(-$B$9/($B$8+273))</f>
        <v>1.0946838112690795</v>
      </c>
      <c r="H16">
        <f t="shared" ref="H16:H79" si="6">EXP(-$B$10/($B$8+273))</f>
        <v>0.23427967864749724</v>
      </c>
      <c r="I16">
        <f t="shared" ref="I16:I35" si="7">EXP(LN(C16/A16)+(1-(C16/A16))-5*$G$6*(LN(C16/E16)+(1-(C16/E16)))+$G$6*(1-LN(E16+F16*H16)-(E16/(E16+F16*H16))-((F16*G16)/(E16*G16+F16))))</f>
        <v>6.7119734707011993</v>
      </c>
      <c r="J16">
        <f>EXP(LN(D16/B16)+(1-(D16/B16)) - 5*$G$7*(LN(D16/F16)+(1- (D16/F16))) + $G$7*(1 - LN(E16*G16+F16) - ((E16*H16)/(E16+F16*H16)) - (F16/(E16*G16+F16))))</f>
        <v>1.0002655511487211</v>
      </c>
      <c r="K16">
        <f t="shared" ref="K16:K35" si="8">A16*I16*$E$6+B16*J16*$E$7</f>
        <v>1139.2636273849205</v>
      </c>
      <c r="L16">
        <f t="shared" ref="L16:L35" si="9">1/((A16/(I16*$E$6)) + (B16/(J16*$E$7)))</f>
        <v>1030.4076702160326</v>
      </c>
      <c r="M16">
        <f t="shared" ref="M16:M79" si="10">K16-L16</f>
        <v>108.85595716888793</v>
      </c>
      <c r="N16" t="s">
        <v>115</v>
      </c>
      <c r="O16">
        <f>AVERAGE(K65:L65)</f>
        <v>2164.3162310504517</v>
      </c>
      <c r="S16" t="s">
        <v>13</v>
      </c>
      <c r="T16">
        <f>1-T15</f>
        <v>0.72</v>
      </c>
      <c r="U16">
        <f>1-U15</f>
        <v>0.45999999999999996</v>
      </c>
      <c r="V16">
        <f>SUM(T16,U15)</f>
        <v>1.26</v>
      </c>
    </row>
    <row r="17" spans="1:21" x14ac:dyDescent="0.25">
      <c r="A17" s="1">
        <v>0.02</v>
      </c>
      <c r="B17" s="1">
        <f t="shared" si="0"/>
        <v>0.98</v>
      </c>
      <c r="C17">
        <f t="shared" si="1"/>
        <v>9.0786654850212485E-3</v>
      </c>
      <c r="D17">
        <f t="shared" si="2"/>
        <v>0.99092133451497877</v>
      </c>
      <c r="E17">
        <f t="shared" si="3"/>
        <v>1.2030378385644193E-2</v>
      </c>
      <c r="F17">
        <f t="shared" si="4"/>
        <v>0.98796962161435575</v>
      </c>
      <c r="G17">
        <f t="shared" si="5"/>
        <v>1.0946838112690795</v>
      </c>
      <c r="H17">
        <f t="shared" si="6"/>
        <v>0.23427967864749724</v>
      </c>
      <c r="I17">
        <f t="shared" si="7"/>
        <v>6.3747514322388383</v>
      </c>
      <c r="J17">
        <f t="shared" ref="J17:J35" si="11">EXP(LN(D17/B17)+(1-(D17/B17)) - 5*$G$7*(LN(D17/F17)+(1- (D17/F17))) + $G$7*(1 - LN(E17*G17+F17) - ((E17*H17)/(E17+F17*H17)) - (F17/(E17*G17+F17))))</f>
        <v>1.0010502915931669</v>
      </c>
      <c r="K17">
        <f t="shared" si="8"/>
        <v>1245.4729866514476</v>
      </c>
      <c r="L17">
        <f t="shared" si="9"/>
        <v>1040.7968316171771</v>
      </c>
      <c r="M17">
        <f t="shared" si="10"/>
        <v>204.67615503427055</v>
      </c>
    </row>
    <row r="18" spans="1:21" x14ac:dyDescent="0.25">
      <c r="A18" s="1">
        <v>0.03</v>
      </c>
      <c r="B18" s="1">
        <f t="shared" si="0"/>
        <v>0.97</v>
      </c>
      <c r="C18">
        <f t="shared" si="1"/>
        <v>1.3694304390387671E-2</v>
      </c>
      <c r="D18">
        <f t="shared" si="2"/>
        <v>0.98630569560961234</v>
      </c>
      <c r="E18">
        <f t="shared" si="3"/>
        <v>1.8119242838343961E-2</v>
      </c>
      <c r="F18">
        <f t="shared" si="4"/>
        <v>0.98188075716165613</v>
      </c>
      <c r="G18">
        <f t="shared" si="5"/>
        <v>1.0946838112690795</v>
      </c>
      <c r="H18">
        <f t="shared" si="6"/>
        <v>0.23427967864749724</v>
      </c>
      <c r="I18">
        <f t="shared" si="7"/>
        <v>6.0628985207636923</v>
      </c>
      <c r="J18">
        <f t="shared" si="11"/>
        <v>1.0023378045126259</v>
      </c>
      <c r="K18">
        <f t="shared" si="8"/>
        <v>1340.7044568632436</v>
      </c>
      <c r="L18">
        <f t="shared" si="9"/>
        <v>1051.811303777778</v>
      </c>
      <c r="M18">
        <f t="shared" si="10"/>
        <v>288.89315308546566</v>
      </c>
      <c r="T18">
        <f>ABS(T16-T15)</f>
        <v>0.43999999999999995</v>
      </c>
      <c r="U18">
        <f>ABS(U16-U15)</f>
        <v>8.0000000000000071E-2</v>
      </c>
    </row>
    <row r="19" spans="1:21" x14ac:dyDescent="0.25">
      <c r="A19" s="1">
        <v>0.04</v>
      </c>
      <c r="B19" s="1">
        <f t="shared" si="0"/>
        <v>0.96</v>
      </c>
      <c r="C19">
        <f t="shared" si="1"/>
        <v>1.8361960679152613E-2</v>
      </c>
      <c r="D19">
        <f t="shared" si="2"/>
        <v>0.98163803932084748</v>
      </c>
      <c r="E19">
        <f t="shared" si="3"/>
        <v>2.4258029543298545E-2</v>
      </c>
      <c r="F19">
        <f t="shared" si="4"/>
        <v>0.97574197045670141</v>
      </c>
      <c r="G19">
        <f t="shared" si="5"/>
        <v>1.0946838112690795</v>
      </c>
      <c r="H19">
        <f t="shared" si="6"/>
        <v>0.23427967864749724</v>
      </c>
      <c r="I19">
        <f t="shared" si="7"/>
        <v>5.7740149092667057</v>
      </c>
      <c r="J19">
        <f t="shared" si="11"/>
        <v>1.0041134785022472</v>
      </c>
      <c r="K19">
        <f t="shared" si="8"/>
        <v>1426.2021211783012</v>
      </c>
      <c r="L19">
        <f t="shared" si="9"/>
        <v>1063.4449678796186</v>
      </c>
      <c r="M19">
        <f t="shared" si="10"/>
        <v>362.75715329868262</v>
      </c>
      <c r="T19">
        <f>SUM(T18:U18)</f>
        <v>0.52</v>
      </c>
    </row>
    <row r="20" spans="1:21" x14ac:dyDescent="0.25">
      <c r="A20" s="1">
        <v>0.05</v>
      </c>
      <c r="B20" s="1">
        <f t="shared" si="0"/>
        <v>0.95</v>
      </c>
      <c r="C20">
        <f t="shared" si="1"/>
        <v>2.3082518673597931E-2</v>
      </c>
      <c r="D20">
        <f t="shared" si="2"/>
        <v>0.9769174813264021</v>
      </c>
      <c r="E20">
        <f t="shared" si="3"/>
        <v>3.0447354992345632E-2</v>
      </c>
      <c r="F20">
        <f t="shared" si="4"/>
        <v>0.96955264500765437</v>
      </c>
      <c r="G20">
        <f t="shared" si="5"/>
        <v>1.0946838112690795</v>
      </c>
      <c r="H20">
        <f t="shared" si="6"/>
        <v>0.23427967864749724</v>
      </c>
      <c r="I20">
        <f t="shared" si="7"/>
        <v>5.505970782906739</v>
      </c>
      <c r="J20">
        <f t="shared" si="11"/>
        <v>1.0063643592748313</v>
      </c>
      <c r="K20">
        <f t="shared" si="8"/>
        <v>1503.0542725231919</v>
      </c>
      <c r="L20">
        <f t="shared" si="9"/>
        <v>1075.6924996292735</v>
      </c>
      <c r="M20">
        <f t="shared" si="10"/>
        <v>427.36177289391844</v>
      </c>
    </row>
    <row r="21" spans="1:21" x14ac:dyDescent="0.25">
      <c r="A21" s="1">
        <v>0.06</v>
      </c>
      <c r="B21" s="1">
        <f t="shared" si="0"/>
        <v>0.94</v>
      </c>
      <c r="C21">
        <f t="shared" si="1"/>
        <v>2.7856882855491077E-2</v>
      </c>
      <c r="D21">
        <f t="shared" si="2"/>
        <v>0.97214311714450885</v>
      </c>
      <c r="E21">
        <f t="shared" si="3"/>
        <v>3.6687845870055337E-2</v>
      </c>
      <c r="F21">
        <f t="shared" si="4"/>
        <v>0.96331215412994475</v>
      </c>
      <c r="G21">
        <f t="shared" si="5"/>
        <v>1.0946838112690795</v>
      </c>
      <c r="H21">
        <f t="shared" si="6"/>
        <v>0.23427967864749724</v>
      </c>
      <c r="I21">
        <f t="shared" si="7"/>
        <v>5.2568714938484158</v>
      </c>
      <c r="J21">
        <f t="shared" si="11"/>
        <v>1.009079018608108</v>
      </c>
      <c r="K21">
        <f t="shared" si="8"/>
        <v>1572.2150560763894</v>
      </c>
      <c r="L21">
        <f t="shared" si="9"/>
        <v>1088.549224897489</v>
      </c>
      <c r="M21">
        <f t="shared" si="10"/>
        <v>483.66583117890036</v>
      </c>
    </row>
    <row r="22" spans="1:21" x14ac:dyDescent="0.25">
      <c r="A22" s="1">
        <v>7.0000000000000007E-2</v>
      </c>
      <c r="B22" s="1">
        <f t="shared" si="0"/>
        <v>0.92999999999999994</v>
      </c>
      <c r="C22">
        <f t="shared" si="1"/>
        <v>3.2685978443835896E-2</v>
      </c>
      <c r="D22">
        <f t="shared" si="2"/>
        <v>0.96731402155616408</v>
      </c>
      <c r="E22">
        <f t="shared" si="3"/>
        <v>4.2980139265255721E-2</v>
      </c>
      <c r="F22">
        <f t="shared" si="4"/>
        <v>0.95701986073474432</v>
      </c>
      <c r="G22">
        <f t="shared" si="5"/>
        <v>1.0946838112690795</v>
      </c>
      <c r="H22">
        <f t="shared" si="6"/>
        <v>0.23427967864749724</v>
      </c>
      <c r="I22">
        <f t="shared" si="7"/>
        <v>5.0250277549017284</v>
      </c>
      <c r="J22">
        <f t="shared" si="11"/>
        <v>1.0122474384557534</v>
      </c>
      <c r="K22">
        <f t="shared" si="8"/>
        <v>1634.5228054821396</v>
      </c>
      <c r="L22">
        <f t="shared" si="9"/>
        <v>1102.010980999383</v>
      </c>
      <c r="M22">
        <f t="shared" si="10"/>
        <v>532.51182448275654</v>
      </c>
    </row>
    <row r="23" spans="1:21" x14ac:dyDescent="0.25">
      <c r="A23" s="1">
        <v>0.08</v>
      </c>
      <c r="B23" s="1">
        <f t="shared" si="0"/>
        <v>0.92</v>
      </c>
      <c r="C23">
        <f t="shared" si="1"/>
        <v>3.7570751992607135E-2</v>
      </c>
      <c r="D23">
        <f t="shared" si="2"/>
        <v>0.96242924800739282</v>
      </c>
      <c r="E23">
        <f t="shared" si="3"/>
        <v>4.9324882887847879E-2</v>
      </c>
      <c r="F23">
        <f t="shared" si="4"/>
        <v>0.95067511711215213</v>
      </c>
      <c r="G23">
        <f t="shared" si="5"/>
        <v>1.0946838112690795</v>
      </c>
      <c r="H23">
        <f t="shared" si="6"/>
        <v>0.23427967864749724</v>
      </c>
      <c r="I23">
        <f t="shared" si="7"/>
        <v>4.8089300691539467</v>
      </c>
      <c r="J23">
        <f t="shared" si="11"/>
        <v>1.0158609084310823</v>
      </c>
      <c r="K23">
        <f t="shared" si="8"/>
        <v>1690.7156225621511</v>
      </c>
      <c r="L23">
        <f t="shared" si="9"/>
        <v>1116.0739821471113</v>
      </c>
      <c r="M23">
        <f t="shared" si="10"/>
        <v>574.64164041503977</v>
      </c>
    </row>
    <row r="24" spans="1:21" x14ac:dyDescent="0.25">
      <c r="A24" s="1">
        <v>0.09</v>
      </c>
      <c r="B24" s="1">
        <f t="shared" si="0"/>
        <v>0.91</v>
      </c>
      <c r="C24">
        <f t="shared" si="1"/>
        <v>4.2512172009280133E-2</v>
      </c>
      <c r="D24">
        <f t="shared" si="2"/>
        <v>0.95748782799071985</v>
      </c>
      <c r="E24">
        <f t="shared" si="3"/>
        <v>5.5722735291065667E-2</v>
      </c>
      <c r="F24">
        <f t="shared" si="4"/>
        <v>0.94427726470893425</v>
      </c>
      <c r="G24">
        <f t="shared" si="5"/>
        <v>1.0946838112690795</v>
      </c>
      <c r="H24">
        <f t="shared" si="6"/>
        <v>0.23427967864749724</v>
      </c>
      <c r="I24">
        <f t="shared" si="7"/>
        <v>4.6072267319399165</v>
      </c>
      <c r="J24">
        <f t="shared" si="11"/>
        <v>1.0199119351191817</v>
      </c>
      <c r="K24">
        <f t="shared" si="8"/>
        <v>1741.4446516481225</v>
      </c>
      <c r="L24">
        <f t="shared" si="9"/>
        <v>1130.7346877850487</v>
      </c>
      <c r="M24">
        <f t="shared" si="10"/>
        <v>610.70996386307388</v>
      </c>
    </row>
    <row r="25" spans="1:21" x14ac:dyDescent="0.25">
      <c r="A25" s="1">
        <v>0.1</v>
      </c>
      <c r="B25" s="1">
        <f t="shared" si="0"/>
        <v>0.9</v>
      </c>
      <c r="C25">
        <f t="shared" si="1"/>
        <v>4.7511229595004201E-2</v>
      </c>
      <c r="D25">
        <f t="shared" si="2"/>
        <v>0.9524887704049958</v>
      </c>
      <c r="E25">
        <f t="shared" si="3"/>
        <v>6.2174366099340038E-2</v>
      </c>
      <c r="F25">
        <f t="shared" si="4"/>
        <v>0.93782563390066009</v>
      </c>
      <c r="G25">
        <f t="shared" si="5"/>
        <v>1.0946838112690795</v>
      </c>
      <c r="H25">
        <f t="shared" si="6"/>
        <v>0.23427967864749724</v>
      </c>
      <c r="I25">
        <f t="shared" si="7"/>
        <v>4.4187048546696222</v>
      </c>
      <c r="J25">
        <f t="shared" si="11"/>
        <v>1.024394161883603</v>
      </c>
      <c r="K25">
        <f t="shared" si="8"/>
        <v>1787.2854199678895</v>
      </c>
      <c r="L25">
        <f t="shared" si="9"/>
        <v>1145.9896726764246</v>
      </c>
      <c r="M25">
        <f t="shared" si="10"/>
        <v>641.29574729146498</v>
      </c>
    </row>
    <row r="26" spans="1:21" x14ac:dyDescent="0.25">
      <c r="A26" s="1">
        <v>0.11</v>
      </c>
      <c r="B26" s="1">
        <f t="shared" si="0"/>
        <v>0.89</v>
      </c>
      <c r="C26">
        <f t="shared" si="1"/>
        <v>5.2568939107308817E-2</v>
      </c>
      <c r="D26">
        <f t="shared" si="2"/>
        <v>0.94743106089269125</v>
      </c>
      <c r="E26">
        <f t="shared" si="3"/>
        <v>6.8680456241933779E-2</v>
      </c>
      <c r="F26">
        <f t="shared" si="4"/>
        <v>0.93131954375806625</v>
      </c>
      <c r="G26">
        <f t="shared" si="5"/>
        <v>1.0946838112690795</v>
      </c>
      <c r="H26">
        <f t="shared" si="6"/>
        <v>0.23427967864749724</v>
      </c>
      <c r="I26">
        <f t="shared" si="7"/>
        <v>4.2422739524056201</v>
      </c>
      <c r="J26">
        <f t="shared" si="11"/>
        <v>1.0293022980134505</v>
      </c>
      <c r="K26">
        <f t="shared" si="8"/>
        <v>1828.7475509065594</v>
      </c>
      <c r="L26">
        <f t="shared" si="9"/>
        <v>1161.8354977545491</v>
      </c>
      <c r="M26">
        <f t="shared" si="10"/>
        <v>666.91205315201023</v>
      </c>
    </row>
    <row r="27" spans="1:21" x14ac:dyDescent="0.25">
      <c r="A27" s="1">
        <v>0.12</v>
      </c>
      <c r="B27" s="1">
        <f t="shared" si="0"/>
        <v>0.88</v>
      </c>
      <c r="C27">
        <f t="shared" si="1"/>
        <v>5.7686338846273215E-2</v>
      </c>
      <c r="D27">
        <f t="shared" si="2"/>
        <v>0.94231366115372683</v>
      </c>
      <c r="E27">
        <f t="shared" si="3"/>
        <v>7.5241698192517845E-2</v>
      </c>
      <c r="F27">
        <f t="shared" si="4"/>
        <v>0.9247583018074822</v>
      </c>
      <c r="G27">
        <f t="shared" si="5"/>
        <v>1.0946838112690795</v>
      </c>
      <c r="H27">
        <f t="shared" si="6"/>
        <v>0.23427967864749724</v>
      </c>
      <c r="I27">
        <f t="shared" si="7"/>
        <v>4.0769517127454105</v>
      </c>
      <c r="J27">
        <f t="shared" si="11"/>
        <v>1.0346320562107016</v>
      </c>
      <c r="K27">
        <f t="shared" si="8"/>
        <v>1866.2831043949213</v>
      </c>
      <c r="L27">
        <f t="shared" si="9"/>
        <v>1178.2685808854399</v>
      </c>
      <c r="M27">
        <f t="shared" si="10"/>
        <v>688.01452350948148</v>
      </c>
    </row>
    <row r="28" spans="1:21" x14ac:dyDescent="0.25">
      <c r="A28" s="1">
        <v>0.13</v>
      </c>
      <c r="B28" s="1">
        <f t="shared" si="0"/>
        <v>0.87</v>
      </c>
      <c r="C28">
        <f t="shared" si="1"/>
        <v>6.2864491765134423E-2</v>
      </c>
      <c r="D28">
        <f t="shared" si="2"/>
        <v>0.93713550823486558</v>
      </c>
      <c r="E28">
        <f t="shared" si="3"/>
        <v>8.1858796214866136E-2</v>
      </c>
      <c r="F28">
        <f t="shared" si="4"/>
        <v>0.91814120378513386</v>
      </c>
      <c r="G28">
        <f t="shared" si="5"/>
        <v>1.0946838112690795</v>
      </c>
      <c r="H28">
        <f t="shared" si="6"/>
        <v>0.23427967864749724</v>
      </c>
      <c r="I28">
        <f t="shared" si="7"/>
        <v>3.9218516257472422</v>
      </c>
      <c r="J28">
        <f t="shared" si="11"/>
        <v>1.0403800975499797</v>
      </c>
      <c r="K28">
        <f t="shared" si="8"/>
        <v>1900.2937557610419</v>
      </c>
      <c r="L28">
        <f t="shared" si="9"/>
        <v>1195.2850668156038</v>
      </c>
      <c r="M28">
        <f t="shared" si="10"/>
        <v>705.00868894543805</v>
      </c>
    </row>
    <row r="29" spans="1:21" x14ac:dyDescent="0.25">
      <c r="A29" s="1">
        <v>0.14000000000000001</v>
      </c>
      <c r="B29" s="1">
        <f t="shared" si="0"/>
        <v>0.86</v>
      </c>
      <c r="C29">
        <f t="shared" si="1"/>
        <v>6.8104486206355036E-2</v>
      </c>
      <c r="D29">
        <f t="shared" si="2"/>
        <v>0.93189551379364499</v>
      </c>
      <c r="E29">
        <f t="shared" si="3"/>
        <v>8.8532466614851979E-2</v>
      </c>
      <c r="F29">
        <f t="shared" si="4"/>
        <v>0.91146753338514797</v>
      </c>
      <c r="G29">
        <f t="shared" si="5"/>
        <v>1.0946838112690795</v>
      </c>
      <c r="H29">
        <f t="shared" si="6"/>
        <v>0.23427967864749724</v>
      </c>
      <c r="I29">
        <f t="shared" si="7"/>
        <v>3.7761722059122653</v>
      </c>
      <c r="J29">
        <f t="shared" si="11"/>
        <v>1.0465439831570746</v>
      </c>
      <c r="K29">
        <f t="shared" si="8"/>
        <v>1931.1369892299922</v>
      </c>
      <c r="L29">
        <f t="shared" si="9"/>
        <v>1212.8806957021168</v>
      </c>
      <c r="M29">
        <f t="shared" si="10"/>
        <v>718.25629352787541</v>
      </c>
    </row>
    <row r="30" spans="1:21" x14ac:dyDescent="0.25">
      <c r="A30" s="1">
        <v>0.15</v>
      </c>
      <c r="B30" s="1">
        <f t="shared" si="0"/>
        <v>0.85</v>
      </c>
      <c r="C30">
        <f t="shared" si="1"/>
        <v>7.3407436664221629E-2</v>
      </c>
      <c r="D30">
        <f t="shared" si="2"/>
        <v>0.92659256333577833</v>
      </c>
      <c r="E30">
        <f t="shared" si="3"/>
        <v>9.5263437998935607E-2</v>
      </c>
      <c r="F30">
        <f t="shared" si="4"/>
        <v>0.90473656200106445</v>
      </c>
      <c r="G30">
        <f t="shared" si="5"/>
        <v>1.0946838112690795</v>
      </c>
      <c r="H30">
        <f t="shared" si="6"/>
        <v>0.23427967864749724</v>
      </c>
      <c r="I30">
        <f t="shared" si="7"/>
        <v>3.6391875796489264</v>
      </c>
      <c r="J30">
        <f t="shared" si="11"/>
        <v>1.0531221319511659</v>
      </c>
      <c r="K30">
        <f t="shared" si="8"/>
        <v>1959.1314533743362</v>
      </c>
      <c r="L30">
        <f t="shared" si="9"/>
        <v>1231.0506697450157</v>
      </c>
      <c r="M30">
        <f t="shared" si="10"/>
        <v>728.08078362932042</v>
      </c>
    </row>
    <row r="31" spans="1:21" x14ac:dyDescent="0.25">
      <c r="A31" s="1">
        <v>0.16</v>
      </c>
      <c r="B31" s="1">
        <f t="shared" si="0"/>
        <v>0.84</v>
      </c>
      <c r="C31">
        <f t="shared" si="1"/>
        <v>7.8774484575096129E-2</v>
      </c>
      <c r="D31">
        <f t="shared" si="2"/>
        <v>0.92122551542490394</v>
      </c>
      <c r="E31">
        <f t="shared" si="3"/>
        <v>0.10205245153933865</v>
      </c>
      <c r="F31">
        <f t="shared" si="4"/>
        <v>0.89794754846066138</v>
      </c>
      <c r="G31">
        <f t="shared" si="5"/>
        <v>1.0946838112690795</v>
      </c>
      <c r="H31">
        <f t="shared" si="6"/>
        <v>0.23427967864749724</v>
      </c>
      <c r="I31">
        <f t="shared" si="7"/>
        <v>3.5102392468373025</v>
      </c>
      <c r="J31">
        <f t="shared" si="11"/>
        <v>1.0601137838812384</v>
      </c>
      <c r="K31">
        <f t="shared" si="8"/>
        <v>1984.5616020133427</v>
      </c>
      <c r="L31">
        <f t="shared" si="9"/>
        <v>1249.7895175669066</v>
      </c>
      <c r="M31">
        <f t="shared" si="10"/>
        <v>734.77208444643611</v>
      </c>
    </row>
    <row r="32" spans="1:21" x14ac:dyDescent="0.25">
      <c r="A32" s="1">
        <v>0.17</v>
      </c>
      <c r="B32" s="1">
        <f t="shared" si="0"/>
        <v>0.83</v>
      </c>
      <c r="C32">
        <f t="shared" si="1"/>
        <v>8.4206799136496729E-2</v>
      </c>
      <c r="D32">
        <f t="shared" si="2"/>
        <v>0.91579320086350324</v>
      </c>
      <c r="E32">
        <f t="shared" si="3"/>
        <v>0.10890026124610815</v>
      </c>
      <c r="F32">
        <f t="shared" si="4"/>
        <v>0.89109973875389192</v>
      </c>
      <c r="G32">
        <f t="shared" si="5"/>
        <v>1.0946838112690795</v>
      </c>
      <c r="H32">
        <f t="shared" si="6"/>
        <v>0.23427967864749724</v>
      </c>
      <c r="I32">
        <f t="shared" si="7"/>
        <v>3.3887288543980683</v>
      </c>
      <c r="J32">
        <f t="shared" si="11"/>
        <v>1.0675189681616035</v>
      </c>
      <c r="K32">
        <f t="shared" si="8"/>
        <v>2007.6817243804867</v>
      </c>
      <c r="L32">
        <f t="shared" si="9"/>
        <v>1269.0909561140329</v>
      </c>
      <c r="M32">
        <f t="shared" si="10"/>
        <v>738.59076826645378</v>
      </c>
    </row>
    <row r="33" spans="1:13" x14ac:dyDescent="0.25">
      <c r="A33" s="1">
        <v>0.18</v>
      </c>
      <c r="B33" s="1">
        <f t="shared" si="0"/>
        <v>0.82000000000000006</v>
      </c>
      <c r="C33">
        <f t="shared" si="1"/>
        <v>8.970557815624354E-2</v>
      </c>
      <c r="D33">
        <f t="shared" si="2"/>
        <v>0.91029442184375653</v>
      </c>
      <c r="E33">
        <f t="shared" si="3"/>
        <v>0.11580763424627991</v>
      </c>
      <c r="F33">
        <f t="shared" si="4"/>
        <v>0.88419236575372018</v>
      </c>
      <c r="G33">
        <f t="shared" si="5"/>
        <v>1.0946838112690795</v>
      </c>
      <c r="H33">
        <f t="shared" si="6"/>
        <v>0.23427967864749724</v>
      </c>
      <c r="I33">
        <f t="shared" si="7"/>
        <v>3.274111844214791</v>
      </c>
      <c r="J33">
        <f t="shared" si="11"/>
        <v>1.0753384760763938</v>
      </c>
      <c r="K33">
        <f t="shared" si="8"/>
        <v>2028.7194520643184</v>
      </c>
      <c r="L33">
        <f t="shared" si="9"/>
        <v>1288.9477499888203</v>
      </c>
      <c r="M33">
        <f t="shared" si="10"/>
        <v>739.77170207549807</v>
      </c>
    </row>
    <row r="34" spans="1:13" x14ac:dyDescent="0.25">
      <c r="A34" s="1">
        <v>0.19</v>
      </c>
      <c r="B34" s="1">
        <f t="shared" si="0"/>
        <v>0.81</v>
      </c>
      <c r="C34">
        <f t="shared" si="1"/>
        <v>9.5272048932963843E-2</v>
      </c>
      <c r="D34">
        <f t="shared" si="2"/>
        <v>0.90472795106703618</v>
      </c>
      <c r="E34">
        <f t="shared" si="3"/>
        <v>0.12277535107035845</v>
      </c>
      <c r="F34">
        <f t="shared" si="4"/>
        <v>0.87722464892964158</v>
      </c>
      <c r="G34">
        <f t="shared" si="5"/>
        <v>1.0946838112690795</v>
      </c>
      <c r="H34">
        <f t="shared" si="6"/>
        <v>0.23427967864749724</v>
      </c>
      <c r="I34">
        <f t="shared" si="7"/>
        <v>3.1658918582173028</v>
      </c>
      <c r="J34">
        <f t="shared" si="11"/>
        <v>1.0835738379798081</v>
      </c>
      <c r="K34">
        <f t="shared" si="8"/>
        <v>2047.8788166640275</v>
      </c>
      <c r="L34">
        <f t="shared" si="9"/>
        <v>1309.3515682680122</v>
      </c>
      <c r="M34">
        <f t="shared" si="10"/>
        <v>738.52724839601524</v>
      </c>
    </row>
    <row r="35" spans="1:13" x14ac:dyDescent="0.25">
      <c r="A35" s="1">
        <v>0.2</v>
      </c>
      <c r="B35" s="1">
        <f t="shared" si="0"/>
        <v>0.8</v>
      </c>
      <c r="C35">
        <f t="shared" si="1"/>
        <v>0.10090746916931667</v>
      </c>
      <c r="D35">
        <f t="shared" si="2"/>
        <v>0.8990925308306833</v>
      </c>
      <c r="E35">
        <f t="shared" si="3"/>
        <v>0.1298042059463379</v>
      </c>
      <c r="F35">
        <f t="shared" si="4"/>
        <v>0.8701957940536621</v>
      </c>
      <c r="G35">
        <f t="shared" si="5"/>
        <v>1.0946838112690795</v>
      </c>
      <c r="H35">
        <f t="shared" si="6"/>
        <v>0.23427967864749724</v>
      </c>
      <c r="I35">
        <f t="shared" si="7"/>
        <v>3.0636158006048735</v>
      </c>
      <c r="J35">
        <f t="shared" si="11"/>
        <v>1.092227304168893</v>
      </c>
      <c r="K35">
        <f t="shared" si="8"/>
        <v>2065.3429207934905</v>
      </c>
      <c r="L35">
        <f t="shared" si="9"/>
        <v>1330.2928390143265</v>
      </c>
      <c r="M35">
        <f t="shared" si="10"/>
        <v>735.05008177916397</v>
      </c>
    </row>
    <row r="36" spans="1:13" x14ac:dyDescent="0.25">
      <c r="A36" s="1">
        <v>0.21</v>
      </c>
      <c r="B36" s="1">
        <f t="shared" si="0"/>
        <v>0.79</v>
      </c>
      <c r="C36">
        <f t="shared" ref="C36:C99" si="12">A36*$F$6/(A36*$F$6+B36*$F$7)</f>
        <v>0.10661312791936409</v>
      </c>
      <c r="D36">
        <f t="shared" ref="D36:D99" si="13">(B36*$F$7)/(B36*$F$7+A36*$F$6)</f>
        <v>0.89338687208063594</v>
      </c>
      <c r="E36">
        <f t="shared" ref="E36:E99" si="14">(A36*$G$6)/(A36*$G$6+B36*$G$7)</f>
        <v>0.13689500710149674</v>
      </c>
      <c r="F36">
        <f t="shared" ref="F36:F99" si="15">(B36*$G$7)/(B36*$G$7+A36*$G$6)</f>
        <v>0.86310499289850318</v>
      </c>
      <c r="G36">
        <f t="shared" si="5"/>
        <v>1.0946838112690795</v>
      </c>
      <c r="H36">
        <f t="shared" si="6"/>
        <v>0.23427967864749724</v>
      </c>
      <c r="I36">
        <f t="shared" ref="I36:I99" si="16">EXP(LN(C36/A36)+(1-(C36/A36))-5*$G$6*(LN(C36/E36)+(1-(C36/E36)))+$G$6*(1-LN(E36+F36*H36)-(E36/(E36+F36*H36))-((F36*G36)/(E36*G36+F36))))</f>
        <v>2.9668694716368655</v>
      </c>
      <c r="J36">
        <f t="shared" ref="J36:J99" si="17">EXP(LN(D36/B36)+(1-(D36/B36)) - 5*$G$7*(LN(D36/F36)+(1- (D36/F36))) + $G$7*(1 - LN(E36*G36+F36) - ((E36*H36)/(E36+F36*H36)) - (F36/(E36*G36+F36))))</f>
        <v>1.1013018293498269</v>
      </c>
      <c r="K36">
        <f t="shared" ref="K36:K99" si="18">A36*I36*$E$6+B36*J36*$E$7</f>
        <v>2081.2762756157736</v>
      </c>
      <c r="L36">
        <f t="shared" ref="L36:L99" si="19">1/((A36/(I36*$E$6)) + (B36/(J36*$E$7)))</f>
        <v>1351.760601854334</v>
      </c>
      <c r="M36">
        <f t="shared" si="10"/>
        <v>729.51567376143953</v>
      </c>
    </row>
    <row r="37" spans="1:13" x14ac:dyDescent="0.25">
      <c r="A37" s="1">
        <v>0.22</v>
      </c>
      <c r="B37" s="1">
        <f t="shared" si="0"/>
        <v>0.78</v>
      </c>
      <c r="C37">
        <f t="shared" si="12"/>
        <v>0.11239034657158788</v>
      </c>
      <c r="D37">
        <f t="shared" si="13"/>
        <v>0.88760965342841214</v>
      </c>
      <c r="E37">
        <f t="shared" si="14"/>
        <v>0.14404857707220714</v>
      </c>
      <c r="F37">
        <f t="shared" si="15"/>
        <v>0.8559514229277928</v>
      </c>
      <c r="G37">
        <f t="shared" si="5"/>
        <v>1.0946838112690795</v>
      </c>
      <c r="H37">
        <f t="shared" si="6"/>
        <v>0.23427967864749724</v>
      </c>
      <c r="I37">
        <f t="shared" si="16"/>
        <v>2.8752736996093282</v>
      </c>
      <c r="J37">
        <f t="shared" si="17"/>
        <v>1.1108010604577994</v>
      </c>
      <c r="K37">
        <f t="shared" si="18"/>
        <v>2095.826850169246</v>
      </c>
      <c r="L37">
        <f t="shared" si="19"/>
        <v>1373.7423591716465</v>
      </c>
      <c r="M37">
        <f t="shared" si="10"/>
        <v>722.08449099759946</v>
      </c>
    </row>
    <row r="38" spans="1:13" x14ac:dyDescent="0.25">
      <c r="A38" s="1">
        <v>0.23</v>
      </c>
      <c r="B38" s="1">
        <f t="shared" si="0"/>
        <v>0.77</v>
      </c>
      <c r="C38">
        <f t="shared" si="12"/>
        <v>0.11824047986912661</v>
      </c>
      <c r="D38">
        <f t="shared" si="13"/>
        <v>0.88175952013087344</v>
      </c>
      <c r="E38">
        <f t="shared" si="14"/>
        <v>0.15126575302200829</v>
      </c>
      <c r="F38">
        <f t="shared" si="15"/>
        <v>0.84873424697799171</v>
      </c>
      <c r="G38">
        <f t="shared" si="5"/>
        <v>1.0946838112690795</v>
      </c>
      <c r="H38">
        <f t="shared" si="6"/>
        <v>0.23427967864749724</v>
      </c>
      <c r="I38">
        <f t="shared" si="16"/>
        <v>2.7884809079462882</v>
      </c>
      <c r="J38">
        <f t="shared" si="17"/>
        <v>1.1207293276254886</v>
      </c>
      <c r="K38">
        <f t="shared" si="18"/>
        <v>2109.1278710917377</v>
      </c>
      <c r="L38">
        <f t="shared" si="19"/>
        <v>1396.2239266529043</v>
      </c>
      <c r="M38">
        <f t="shared" si="10"/>
        <v>712.90394443883338</v>
      </c>
    </row>
    <row r="39" spans="1:13" x14ac:dyDescent="0.25">
      <c r="A39" s="1">
        <v>0.24</v>
      </c>
      <c r="B39" s="1">
        <f t="shared" si="0"/>
        <v>0.76</v>
      </c>
      <c r="C39">
        <f t="shared" si="12"/>
        <v>0.12416491696888718</v>
      </c>
      <c r="D39">
        <f t="shared" si="13"/>
        <v>0.87583508303111279</v>
      </c>
      <c r="E39">
        <f t="shared" si="14"/>
        <v>0.15854738706820193</v>
      </c>
      <c r="F39">
        <f t="shared" si="15"/>
        <v>0.84145261293179807</v>
      </c>
      <c r="G39">
        <f t="shared" si="5"/>
        <v>1.0946838112690795</v>
      </c>
      <c r="H39">
        <f t="shared" si="6"/>
        <v>0.23427967864749724</v>
      </c>
      <c r="I39">
        <f t="shared" si="16"/>
        <v>2.7061720630765982</v>
      </c>
      <c r="J39">
        <f t="shared" si="17"/>
        <v>1.1310916381263423</v>
      </c>
      <c r="K39">
        <f t="shared" si="18"/>
        <v>2121.2994057447604</v>
      </c>
      <c r="L39">
        <f t="shared" si="19"/>
        <v>1419.189284124094</v>
      </c>
      <c r="M39">
        <f t="shared" si="10"/>
        <v>702.1101216206664</v>
      </c>
    </row>
    <row r="40" spans="1:13" x14ac:dyDescent="0.25">
      <c r="A40" s="1">
        <v>0.25</v>
      </c>
      <c r="B40" s="1">
        <f t="shared" si="0"/>
        <v>0.75</v>
      </c>
      <c r="C40">
        <f t="shared" si="12"/>
        <v>0.13016508254127063</v>
      </c>
      <c r="D40">
        <f t="shared" si="13"/>
        <v>0.86983491745872932</v>
      </c>
      <c r="E40">
        <f t="shared" si="14"/>
        <v>0.16589434661723815</v>
      </c>
      <c r="F40">
        <f t="shared" si="15"/>
        <v>0.83410565338276177</v>
      </c>
      <c r="G40">
        <f t="shared" si="5"/>
        <v>1.0946838112690795</v>
      </c>
      <c r="H40">
        <f t="shared" si="6"/>
        <v>0.23427967864749724</v>
      </c>
      <c r="I40">
        <f t="shared" si="16"/>
        <v>2.6280539561965219</v>
      </c>
      <c r="J40">
        <f t="shared" si="17"/>
        <v>1.1418936731470142</v>
      </c>
      <c r="K40">
        <f t="shared" si="18"/>
        <v>2132.4497570084568</v>
      </c>
      <c r="L40">
        <f t="shared" si="19"/>
        <v>1442.6204278256641</v>
      </c>
      <c r="M40">
        <f t="shared" si="10"/>
        <v>689.82932918279266</v>
      </c>
    </row>
    <row r="41" spans="1:13" x14ac:dyDescent="0.25">
      <c r="A41" s="1">
        <v>0.26</v>
      </c>
      <c r="B41" s="1">
        <f t="shared" si="0"/>
        <v>0.74</v>
      </c>
      <c r="C41">
        <f t="shared" si="12"/>
        <v>0.1362424379123402</v>
      </c>
      <c r="D41">
        <f t="shared" si="13"/>
        <v>0.86375756208765986</v>
      </c>
      <c r="E41">
        <f t="shared" si="14"/>
        <v>0.17330751470916808</v>
      </c>
      <c r="F41">
        <f t="shared" si="15"/>
        <v>0.82669248529083206</v>
      </c>
      <c r="G41">
        <f t="shared" si="5"/>
        <v>1.0946838112690795</v>
      </c>
      <c r="H41">
        <f t="shared" si="6"/>
        <v>0.23427967864749724</v>
      </c>
      <c r="I41">
        <f t="shared" si="16"/>
        <v>2.5538567783470034</v>
      </c>
      <c r="J41">
        <f t="shared" si="17"/>
        <v>1.1531417872688092</v>
      </c>
      <c r="K41">
        <f t="shared" si="18"/>
        <v>2142.676694014659</v>
      </c>
      <c r="L41">
        <f t="shared" si="19"/>
        <v>1466.4972254951022</v>
      </c>
      <c r="M41">
        <f t="shared" si="10"/>
        <v>676.17946851955685</v>
      </c>
    </row>
    <row r="42" spans="1:13" x14ac:dyDescent="0.25">
      <c r="A42" s="1">
        <v>0.27</v>
      </c>
      <c r="B42" s="1">
        <f t="shared" si="0"/>
        <v>0.73</v>
      </c>
      <c r="C42">
        <f t="shared" si="12"/>
        <v>0.14239848225035573</v>
      </c>
      <c r="D42">
        <f t="shared" si="13"/>
        <v>0.85760151774964422</v>
      </c>
      <c r="E42">
        <f t="shared" si="14"/>
        <v>0.18078779037145101</v>
      </c>
      <c r="F42">
        <f t="shared" si="15"/>
        <v>0.81921220962854902</v>
      </c>
      <c r="G42">
        <f t="shared" si="5"/>
        <v>1.0946838112690795</v>
      </c>
      <c r="H42">
        <f t="shared" si="6"/>
        <v>0.23427967864749724</v>
      </c>
      <c r="I42">
        <f t="shared" si="16"/>
        <v>2.4833319536375793</v>
      </c>
      <c r="J42">
        <f t="shared" si="17"/>
        <v>1.1648430105612482</v>
      </c>
      <c r="K42">
        <f t="shared" si="18"/>
        <v>2152.0685396902377</v>
      </c>
      <c r="L42">
        <f t="shared" si="19"/>
        <v>1490.7972758526778</v>
      </c>
      <c r="M42">
        <f t="shared" si="10"/>
        <v>661.2712638375599</v>
      </c>
    </row>
    <row r="43" spans="1:13" x14ac:dyDescent="0.25">
      <c r="A43" s="1">
        <v>0.28000000000000003</v>
      </c>
      <c r="B43" s="1">
        <f t="shared" si="0"/>
        <v>0.72</v>
      </c>
      <c r="C43">
        <f t="shared" si="12"/>
        <v>0.14863475379869762</v>
      </c>
      <c r="D43">
        <f t="shared" si="13"/>
        <v>0.85136524620130249</v>
      </c>
      <c r="E43">
        <f t="shared" si="14"/>
        <v>0.18833608898241394</v>
      </c>
      <c r="F43">
        <f t="shared" si="15"/>
        <v>0.81166391101758606</v>
      </c>
      <c r="G43">
        <f t="shared" si="5"/>
        <v>1.0946838112690795</v>
      </c>
      <c r="H43">
        <f t="shared" si="6"/>
        <v>0.23427967864749724</v>
      </c>
      <c r="I43">
        <f t="shared" si="16"/>
        <v>2.4162502000719464</v>
      </c>
      <c r="J43">
        <f t="shared" si="17"/>
        <v>1.1770050532122653</v>
      </c>
      <c r="K43">
        <f t="shared" si="18"/>
        <v>2160.7051330973445</v>
      </c>
      <c r="L43">
        <f t="shared" si="19"/>
        <v>1515.4957743167397</v>
      </c>
      <c r="M43">
        <f t="shared" si="10"/>
        <v>645.20935878060482</v>
      </c>
    </row>
    <row r="44" spans="1:13" x14ac:dyDescent="0.25">
      <c r="A44" s="1">
        <v>0.28999999999999998</v>
      </c>
      <c r="B44" s="1">
        <f t="shared" si="0"/>
        <v>0.71</v>
      </c>
      <c r="C44">
        <f t="shared" si="12"/>
        <v>0.15495283115731023</v>
      </c>
      <c r="D44">
        <f t="shared" si="13"/>
        <v>0.84504716884268971</v>
      </c>
      <c r="E44">
        <f t="shared" si="14"/>
        <v>0.19595334264467171</v>
      </c>
      <c r="F44">
        <f t="shared" si="15"/>
        <v>0.80404665735532821</v>
      </c>
      <c r="G44">
        <f t="shared" si="5"/>
        <v>1.0946838112690795</v>
      </c>
      <c r="H44">
        <f t="shared" si="6"/>
        <v>0.23427967864749724</v>
      </c>
      <c r="I44">
        <f t="shared" si="16"/>
        <v>2.3523997913941161</v>
      </c>
      <c r="J44">
        <f t="shared" si="17"/>
        <v>1.1896363126394112</v>
      </c>
      <c r="K44">
        <f t="shared" si="18"/>
        <v>2168.6586820992493</v>
      </c>
      <c r="L44">
        <f t="shared" si="19"/>
        <v>1540.5653870049996</v>
      </c>
      <c r="M44">
        <f t="shared" si="10"/>
        <v>628.0932950942497</v>
      </c>
    </row>
    <row r="45" spans="1:13" x14ac:dyDescent="0.25">
      <c r="A45" s="1">
        <v>0.3</v>
      </c>
      <c r="B45" s="1">
        <f t="shared" si="0"/>
        <v>0.7</v>
      </c>
      <c r="C45">
        <f t="shared" si="12"/>
        <v>0.16135433461490761</v>
      </c>
      <c r="D45">
        <f t="shared" si="13"/>
        <v>0.83864566538509244</v>
      </c>
      <c r="E45">
        <f t="shared" si="14"/>
        <v>0.20364050056882818</v>
      </c>
      <c r="F45">
        <f t="shared" si="15"/>
        <v>0.79635949943117168</v>
      </c>
      <c r="G45">
        <f t="shared" si="5"/>
        <v>1.0946838112690795</v>
      </c>
      <c r="H45">
        <f t="shared" si="6"/>
        <v>0.23427967864749724</v>
      </c>
      <c r="I45">
        <f t="shared" si="16"/>
        <v>2.2915849967800965</v>
      </c>
      <c r="J45">
        <f t="shared" si="17"/>
        <v>1.2027458830449773</v>
      </c>
      <c r="K45">
        <f t="shared" si="18"/>
        <v>2175.9945197825245</v>
      </c>
      <c r="L45">
        <f t="shared" si="19"/>
        <v>1565.9761353023184</v>
      </c>
      <c r="M45">
        <f t="shared" si="10"/>
        <v>610.01838448020612</v>
      </c>
    </row>
    <row r="46" spans="1:13" x14ac:dyDescent="0.25">
      <c r="A46" s="1">
        <v>0.31</v>
      </c>
      <c r="B46" s="1">
        <f t="shared" si="0"/>
        <v>0.69</v>
      </c>
      <c r="C46">
        <f t="shared" si="12"/>
        <v>0.16784092753430188</v>
      </c>
      <c r="D46">
        <f t="shared" si="13"/>
        <v>0.83215907246569809</v>
      </c>
      <c r="E46">
        <f t="shared" si="14"/>
        <v>0.21139852946778923</v>
      </c>
      <c r="F46">
        <f t="shared" si="15"/>
        <v>0.78860147053221086</v>
      </c>
      <c r="G46">
        <f t="shared" si="5"/>
        <v>1.0946838112690795</v>
      </c>
      <c r="H46">
        <f t="shared" si="6"/>
        <v>0.23427967864749724</v>
      </c>
      <c r="I46">
        <f t="shared" si="16"/>
        <v>2.2336246781324132</v>
      </c>
      <c r="J46">
        <f t="shared" si="17"/>
        <v>1.2163435673954994</v>
      </c>
      <c r="K46">
        <f t="shared" si="18"/>
        <v>2182.7717762718485</v>
      </c>
      <c r="L46">
        <f t="shared" si="19"/>
        <v>1591.6952934873593</v>
      </c>
      <c r="M46">
        <f t="shared" si="10"/>
        <v>591.07648278448914</v>
      </c>
    </row>
    <row r="47" spans="1:13" x14ac:dyDescent="0.25">
      <c r="A47" s="1">
        <v>0.32</v>
      </c>
      <c r="B47" s="1">
        <f t="shared" si="0"/>
        <v>0.67999999999999994</v>
      </c>
      <c r="C47">
        <f t="shared" si="12"/>
        <v>0.17441431779334382</v>
      </c>
      <c r="D47">
        <f t="shared" si="13"/>
        <v>0.82558568220665618</v>
      </c>
      <c r="E47">
        <f t="shared" si="14"/>
        <v>0.21922841396203305</v>
      </c>
      <c r="F47">
        <f t="shared" si="15"/>
        <v>0.78077158603796692</v>
      </c>
      <c r="G47">
        <f t="shared" si="5"/>
        <v>1.0946838112690795</v>
      </c>
      <c r="H47">
        <f t="shared" si="6"/>
        <v>0.23427967864749724</v>
      </c>
      <c r="I47">
        <f t="shared" si="16"/>
        <v>2.1783510272645641</v>
      </c>
      <c r="J47">
        <f t="shared" si="17"/>
        <v>1.2304398918228461</v>
      </c>
      <c r="K47">
        <f t="shared" si="18"/>
        <v>2189.043976035814</v>
      </c>
      <c r="L47">
        <f t="shared" si="19"/>
        <v>1617.6873021026727</v>
      </c>
      <c r="M47">
        <f t="shared" si="10"/>
        <v>571.35667393314134</v>
      </c>
    </row>
    <row r="48" spans="1:13" x14ac:dyDescent="0.25">
      <c r="A48" s="1">
        <v>0.33</v>
      </c>
      <c r="B48" s="1">
        <f t="shared" si="0"/>
        <v>0.66999999999999993</v>
      </c>
      <c r="C48">
        <f t="shared" si="12"/>
        <v>0.18107625928409657</v>
      </c>
      <c r="D48">
        <f t="shared" si="13"/>
        <v>0.81892374071590346</v>
      </c>
      <c r="E48">
        <f t="shared" si="14"/>
        <v>0.2271311569961933</v>
      </c>
      <c r="F48">
        <f t="shared" si="15"/>
        <v>0.77286884300380665</v>
      </c>
      <c r="G48">
        <f t="shared" si="5"/>
        <v>1.0946838112690795</v>
      </c>
      <c r="H48">
        <f t="shared" si="6"/>
        <v>0.23427967864749724</v>
      </c>
      <c r="I48">
        <f t="shared" si="16"/>
        <v>2.1256084274489995</v>
      </c>
      <c r="J48">
        <f t="shared" si="17"/>
        <v>1.2450461224601601</v>
      </c>
      <c r="K48">
        <f t="shared" si="18"/>
        <v>2194.8595694612823</v>
      </c>
      <c r="L48">
        <f t="shared" si="19"/>
        <v>1643.9136999167433</v>
      </c>
      <c r="M48">
        <f t="shared" si="10"/>
        <v>550.94586954453894</v>
      </c>
    </row>
    <row r="49" spans="1:13" x14ac:dyDescent="0.25">
      <c r="A49" s="1">
        <v>0.34</v>
      </c>
      <c r="B49" s="1">
        <f t="shared" si="0"/>
        <v>0.65999999999999992</v>
      </c>
      <c r="C49">
        <f t="shared" si="12"/>
        <v>0.18782855347300662</v>
      </c>
      <c r="D49">
        <f t="shared" si="13"/>
        <v>0.81217144652699336</v>
      </c>
      <c r="E49">
        <f t="shared" si="14"/>
        <v>0.23510778026732596</v>
      </c>
      <c r="F49">
        <f t="shared" si="15"/>
        <v>0.76489221973267396</v>
      </c>
      <c r="G49">
        <f t="shared" si="5"/>
        <v>1.0946838112690795</v>
      </c>
      <c r="H49">
        <f t="shared" si="6"/>
        <v>0.23427967864749724</v>
      </c>
      <c r="I49">
        <f t="shared" si="16"/>
        <v>2.0752524256957119</v>
      </c>
      <c r="J49">
        <f t="shared" si="17"/>
        <v>1.2601742847417108</v>
      </c>
      <c r="K49">
        <f t="shared" si="18"/>
        <v>2200.2624063374415</v>
      </c>
      <c r="L49">
        <f t="shared" si="19"/>
        <v>1670.3330774532856</v>
      </c>
      <c r="M49">
        <f t="shared" si="10"/>
        <v>529.92932888415589</v>
      </c>
    </row>
    <row r="50" spans="1:13" x14ac:dyDescent="0.25">
      <c r="A50" s="1">
        <v>0.35</v>
      </c>
      <c r="B50" s="1">
        <f t="shared" si="0"/>
        <v>0.65</v>
      </c>
      <c r="C50">
        <f t="shared" si="12"/>
        <v>0.19467305102498877</v>
      </c>
      <c r="D50">
        <f t="shared" si="13"/>
        <v>0.80532694897501111</v>
      </c>
      <c r="E50">
        <f t="shared" si="14"/>
        <v>0.24315932466524348</v>
      </c>
      <c r="F50">
        <f t="shared" si="15"/>
        <v>0.75684067533475641</v>
      </c>
      <c r="G50">
        <f t="shared" si="5"/>
        <v>1.0946838112690795</v>
      </c>
      <c r="H50">
        <f t="shared" si="6"/>
        <v>0.23427967864749724</v>
      </c>
      <c r="I50">
        <f t="shared" si="16"/>
        <v>2.0271488037712064</v>
      </c>
      <c r="J50">
        <f t="shared" si="17"/>
        <v>1.2758371852110921</v>
      </c>
      <c r="K50">
        <f t="shared" si="18"/>
        <v>2205.2921579108979</v>
      </c>
      <c r="L50">
        <f t="shared" si="19"/>
        <v>1696.9010551421013</v>
      </c>
      <c r="M50">
        <f t="shared" si="10"/>
        <v>508.3911027687966</v>
      </c>
    </row>
    <row r="51" spans="1:13" x14ac:dyDescent="0.25">
      <c r="A51" s="1">
        <v>0.36</v>
      </c>
      <c r="B51" s="1">
        <f t="shared" si="0"/>
        <v>0.64</v>
      </c>
      <c r="C51">
        <f t="shared" si="12"/>
        <v>0.20161165349449867</v>
      </c>
      <c r="D51">
        <f t="shared" si="13"/>
        <v>0.79838834650550139</v>
      </c>
      <c r="E51">
        <f t="shared" si="14"/>
        <v>0.25128685072531587</v>
      </c>
      <c r="F51">
        <f t="shared" si="15"/>
        <v>0.74871314927468424</v>
      </c>
      <c r="G51">
        <f t="shared" si="5"/>
        <v>1.0946838112690795</v>
      </c>
      <c r="H51">
        <f t="shared" si="6"/>
        <v>0.23427967864749724</v>
      </c>
      <c r="I51">
        <f t="shared" si="16"/>
        <v>1.9811727373952588</v>
      </c>
      <c r="J51">
        <f t="shared" si="17"/>
        <v>1.2920484358976478</v>
      </c>
      <c r="K51">
        <f t="shared" si="18"/>
        <v>2209.9846933267531</v>
      </c>
      <c r="L51">
        <f t="shared" si="19"/>
        <v>1723.5702891670396</v>
      </c>
      <c r="M51">
        <f t="shared" si="10"/>
        <v>486.41440415971351</v>
      </c>
    </row>
    <row r="52" spans="1:13" x14ac:dyDescent="0.25">
      <c r="A52" s="1">
        <v>0.37</v>
      </c>
      <c r="B52" s="1">
        <f t="shared" si="0"/>
        <v>0.63</v>
      </c>
      <c r="C52">
        <f t="shared" si="12"/>
        <v>0.20864631508684026</v>
      </c>
      <c r="D52">
        <f t="shared" si="13"/>
        <v>0.79135368491315972</v>
      </c>
      <c r="E52">
        <f t="shared" si="14"/>
        <v>0.25949143909415034</v>
      </c>
      <c r="F52">
        <f t="shared" si="15"/>
        <v>0.74050856090584971</v>
      </c>
      <c r="G52">
        <f t="shared" si="5"/>
        <v>1.0946838112690795</v>
      </c>
      <c r="H52">
        <f t="shared" si="6"/>
        <v>0.23427967864749724</v>
      </c>
      <c r="I52">
        <f t="shared" si="16"/>
        <v>1.9372080342958913</v>
      </c>
      <c r="J52">
        <f t="shared" si="17"/>
        <v>1.3088224813364286</v>
      </c>
      <c r="K52">
        <f t="shared" si="18"/>
        <v>2214.3724155381396</v>
      </c>
      <c r="L52">
        <f t="shared" si="19"/>
        <v>1750.2905080390321</v>
      </c>
      <c r="M52">
        <f t="shared" si="10"/>
        <v>464.0819074991075</v>
      </c>
    </row>
    <row r="53" spans="1:13" x14ac:dyDescent="0.25">
      <c r="A53" s="1">
        <v>0.38</v>
      </c>
      <c r="B53" s="1">
        <f t="shared" si="0"/>
        <v>0.62</v>
      </c>
      <c r="C53">
        <f t="shared" si="12"/>
        <v>0.21577904449313443</v>
      </c>
      <c r="D53">
        <f t="shared" si="13"/>
        <v>0.78422095550686566</v>
      </c>
      <c r="E53">
        <f t="shared" si="14"/>
        <v>0.26777419100858196</v>
      </c>
      <c r="F53">
        <f t="shared" si="15"/>
        <v>0.73222580899141798</v>
      </c>
      <c r="G53">
        <f t="shared" si="5"/>
        <v>1.0946838112690795</v>
      </c>
      <c r="H53">
        <f t="shared" si="6"/>
        <v>0.23427967864749724</v>
      </c>
      <c r="I53">
        <f t="shared" si="16"/>
        <v>1.8951464428870046</v>
      </c>
      <c r="J53">
        <f t="shared" si="17"/>
        <v>1.3261746283227096</v>
      </c>
      <c r="K53">
        <f t="shared" si="18"/>
        <v>2218.484561131464</v>
      </c>
      <c r="L53">
        <f t="shared" si="19"/>
        <v>1777.0085827956912</v>
      </c>
      <c r="M53">
        <f t="shared" si="10"/>
        <v>441.47597833577288</v>
      </c>
    </row>
    <row r="54" spans="1:13" x14ac:dyDescent="0.25">
      <c r="A54" s="1">
        <v>0.39</v>
      </c>
      <c r="B54" s="1">
        <f t="shared" si="0"/>
        <v>0.61</v>
      </c>
      <c r="C54">
        <f t="shared" si="12"/>
        <v>0.2230119068025686</v>
      </c>
      <c r="D54">
        <f t="shared" si="13"/>
        <v>0.77698809319743145</v>
      </c>
      <c r="E54">
        <f t="shared" si="14"/>
        <v>0.27613622878841815</v>
      </c>
      <c r="F54">
        <f t="shared" si="15"/>
        <v>0.72386377121158185</v>
      </c>
      <c r="G54">
        <f t="shared" si="5"/>
        <v>1.0946838112690795</v>
      </c>
      <c r="H54">
        <f t="shared" si="6"/>
        <v>0.23427967864749724</v>
      </c>
      <c r="I54">
        <f t="shared" si="16"/>
        <v>1.8548870242801083</v>
      </c>
      <c r="J54">
        <f t="shared" si="17"/>
        <v>1.3441210785081568</v>
      </c>
      <c r="K54">
        <f t="shared" si="18"/>
        <v>2222.3474679626834</v>
      </c>
      <c r="L54">
        <f t="shared" si="19"/>
        <v>1803.6686335138809</v>
      </c>
      <c r="M54">
        <f t="shared" si="10"/>
        <v>418.67883444880249</v>
      </c>
    </row>
    <row r="55" spans="1:13" x14ac:dyDescent="0.25">
      <c r="A55" s="1">
        <v>0.4</v>
      </c>
      <c r="B55" s="1">
        <f t="shared" si="0"/>
        <v>0.6</v>
      </c>
      <c r="C55">
        <f t="shared" si="12"/>
        <v>0.2303470254957507</v>
      </c>
      <c r="D55">
        <f t="shared" si="13"/>
        <v>0.76965297450424919</v>
      </c>
      <c r="E55">
        <f t="shared" si="14"/>
        <v>0.28457869634340216</v>
      </c>
      <c r="F55">
        <f t="shared" si="15"/>
        <v>0.71542130365659773</v>
      </c>
      <c r="G55">
        <f t="shared" si="5"/>
        <v>1.0946838112690795</v>
      </c>
      <c r="H55">
        <f t="shared" si="6"/>
        <v>0.23427967864749724</v>
      </c>
      <c r="I55">
        <f t="shared" si="16"/>
        <v>1.8163355811701996</v>
      </c>
      <c r="J55">
        <f t="shared" si="17"/>
        <v>1.3626789639623962</v>
      </c>
      <c r="K55">
        <f t="shared" si="18"/>
        <v>2225.9848140194586</v>
      </c>
      <c r="L55">
        <f t="shared" si="19"/>
        <v>1830.2121745099723</v>
      </c>
      <c r="M55">
        <f t="shared" si="10"/>
        <v>395.77263950948623</v>
      </c>
    </row>
    <row r="56" spans="1:13" x14ac:dyDescent="0.25">
      <c r="A56" s="1">
        <v>0.41</v>
      </c>
      <c r="B56" s="1">
        <f t="shared" si="0"/>
        <v>0.59000000000000008</v>
      </c>
      <c r="C56">
        <f t="shared" si="12"/>
        <v>0.2377865845232098</v>
      </c>
      <c r="D56">
        <f t="shared" si="13"/>
        <v>0.76221341547679011</v>
      </c>
      <c r="E56">
        <f t="shared" si="14"/>
        <v>0.29310275969487593</v>
      </c>
      <c r="F56">
        <f t="shared" si="15"/>
        <v>0.70689724030512402</v>
      </c>
      <c r="G56">
        <f t="shared" si="5"/>
        <v>1.0946838112690795</v>
      </c>
      <c r="H56">
        <f t="shared" si="6"/>
        <v>0.23427967864749724</v>
      </c>
      <c r="I56">
        <f t="shared" si="16"/>
        <v>1.7794041378620986</v>
      </c>
      <c r="J56">
        <f t="shared" si="17"/>
        <v>1.3818663858409643</v>
      </c>
      <c r="K56">
        <f t="shared" si="18"/>
        <v>2229.4178305047785</v>
      </c>
      <c r="L56">
        <f t="shared" si="19"/>
        <v>1856.5783001879179</v>
      </c>
      <c r="M56">
        <f t="shared" si="10"/>
        <v>372.83953031686065</v>
      </c>
    </row>
    <row r="57" spans="1:13" x14ac:dyDescent="0.25">
      <c r="A57" s="1">
        <v>0.42</v>
      </c>
      <c r="B57" s="1">
        <f t="shared" si="0"/>
        <v>0.58000000000000007</v>
      </c>
      <c r="C57">
        <f t="shared" si="12"/>
        <v>0.245332830473317</v>
      </c>
      <c r="D57">
        <f t="shared" si="13"/>
        <v>0.75466716952668311</v>
      </c>
      <c r="E57">
        <f t="shared" si="14"/>
        <v>0.30170960751264142</v>
      </c>
      <c r="F57">
        <f t="shared" si="15"/>
        <v>0.69829039248735858</v>
      </c>
      <c r="G57">
        <f t="shared" si="5"/>
        <v>1.0946838112690795</v>
      </c>
      <c r="H57">
        <f t="shared" si="6"/>
        <v>0.23427967864749724</v>
      </c>
      <c r="I57">
        <f t="shared" si="16"/>
        <v>1.7440104663409877</v>
      </c>
      <c r="J57">
        <f t="shared" si="17"/>
        <v>1.4017024563189096</v>
      </c>
      <c r="K57">
        <f t="shared" si="18"/>
        <v>2232.6654917712326</v>
      </c>
      <c r="L57">
        <f t="shared" si="19"/>
        <v>1882.7039129747473</v>
      </c>
      <c r="M57">
        <f t="shared" si="10"/>
        <v>349.96157879648536</v>
      </c>
    </row>
    <row r="58" spans="1:13" x14ac:dyDescent="0.25">
      <c r="A58" s="1">
        <v>0.43</v>
      </c>
      <c r="B58" s="1">
        <f t="shared" si="0"/>
        <v>0.57000000000000006</v>
      </c>
      <c r="C58">
        <f t="shared" si="12"/>
        <v>0.25298807483414659</v>
      </c>
      <c r="D58">
        <f t="shared" si="13"/>
        <v>0.74701192516585346</v>
      </c>
      <c r="E58">
        <f t="shared" si="14"/>
        <v>0.31040045166754038</v>
      </c>
      <c r="F58">
        <f t="shared" si="15"/>
        <v>0.68959954833245962</v>
      </c>
      <c r="G58">
        <f t="shared" si="5"/>
        <v>1.0946838112690795</v>
      </c>
      <c r="H58">
        <f t="shared" si="6"/>
        <v>0.23427967864749724</v>
      </c>
      <c r="I58">
        <f t="shared" si="16"/>
        <v>1.7100776538513245</v>
      </c>
      <c r="J58">
        <f t="shared" si="17"/>
        <v>1.4222073439683642</v>
      </c>
      <c r="K58">
        <f t="shared" si="18"/>
        <v>2235.7446844138599</v>
      </c>
      <c r="L58">
        <f t="shared" si="19"/>
        <v>1908.5239941562104</v>
      </c>
      <c r="M58">
        <f t="shared" si="10"/>
        <v>327.22069025764949</v>
      </c>
    </row>
    <row r="59" spans="1:13" x14ac:dyDescent="0.25">
      <c r="A59" s="1">
        <v>0.44</v>
      </c>
      <c r="B59" s="1">
        <f t="shared" si="0"/>
        <v>0.56000000000000005</v>
      </c>
      <c r="C59">
        <f t="shared" si="12"/>
        <v>0.26075469635406229</v>
      </c>
      <c r="D59">
        <f t="shared" si="13"/>
        <v>0.73924530364593777</v>
      </c>
      <c r="E59">
        <f t="shared" si="14"/>
        <v>0.31917652780029171</v>
      </c>
      <c r="F59">
        <f t="shared" si="15"/>
        <v>0.68082347219970829</v>
      </c>
      <c r="G59">
        <f t="shared" si="5"/>
        <v>1.0946838112690795</v>
      </c>
      <c r="H59">
        <f t="shared" si="6"/>
        <v>0.23427967864749724</v>
      </c>
      <c r="I59">
        <f t="shared" si="16"/>
        <v>1.6775337079417472</v>
      </c>
      <c r="J59">
        <f t="shared" si="17"/>
        <v>1.4434023227788706</v>
      </c>
      <c r="K59">
        <f t="shared" si="18"/>
        <v>2238.6703575475058</v>
      </c>
      <c r="L59">
        <f t="shared" si="19"/>
        <v>1933.9719176965345</v>
      </c>
      <c r="M59">
        <f t="shared" si="10"/>
        <v>304.69843985097123</v>
      </c>
    </row>
    <row r="60" spans="1:13" x14ac:dyDescent="0.25">
      <c r="A60" s="1">
        <v>0.45</v>
      </c>
      <c r="B60" s="1">
        <f t="shared" si="0"/>
        <v>0.55000000000000004</v>
      </c>
      <c r="C60">
        <f t="shared" si="12"/>
        <v>0.26863514350609125</v>
      </c>
      <c r="D60">
        <f t="shared" si="13"/>
        <v>0.73136485649390881</v>
      </c>
      <c r="E60">
        <f t="shared" si="14"/>
        <v>0.32803909590714714</v>
      </c>
      <c r="F60">
        <f t="shared" si="15"/>
        <v>0.67196090409285281</v>
      </c>
      <c r="G60">
        <f t="shared" si="5"/>
        <v>1.0946838112690795</v>
      </c>
      <c r="H60">
        <f t="shared" si="6"/>
        <v>0.23427967864749724</v>
      </c>
      <c r="I60">
        <f t="shared" si="16"/>
        <v>1.6463111953686389</v>
      </c>
      <c r="J60">
        <f t="shared" si="17"/>
        <v>1.4653098250409575</v>
      </c>
      <c r="K60">
        <f t="shared" si="18"/>
        <v>2241.455656046151</v>
      </c>
      <c r="L60">
        <f t="shared" si="19"/>
        <v>1958.9798063039309</v>
      </c>
      <c r="M60">
        <f t="shared" si="10"/>
        <v>282.47584974222013</v>
      </c>
    </row>
    <row r="61" spans="1:13" x14ac:dyDescent="0.25">
      <c r="A61" s="1">
        <v>0.46</v>
      </c>
      <c r="B61" s="1">
        <f t="shared" si="0"/>
        <v>0.54</v>
      </c>
      <c r="C61">
        <f t="shared" si="12"/>
        <v>0.27663193706145012</v>
      </c>
      <c r="D61">
        <f t="shared" si="13"/>
        <v>0.72336806293854983</v>
      </c>
      <c r="E61">
        <f t="shared" si="14"/>
        <v>0.3369894409429483</v>
      </c>
      <c r="F61">
        <f t="shared" si="15"/>
        <v>0.66301055905705175</v>
      </c>
      <c r="G61">
        <f t="shared" si="5"/>
        <v>1.0946838112690795</v>
      </c>
      <c r="H61">
        <f t="shared" si="6"/>
        <v>0.23427967864749724</v>
      </c>
      <c r="I61">
        <f t="shared" si="16"/>
        <v>1.6163469116352305</v>
      </c>
      <c r="J61">
        <f t="shared" si="17"/>
        <v>1.487953498336777</v>
      </c>
      <c r="K61">
        <f t="shared" si="18"/>
        <v>2244.1120383022962</v>
      </c>
      <c r="L61">
        <f t="shared" si="19"/>
        <v>1983.4789281012197</v>
      </c>
      <c r="M61">
        <f t="shared" si="10"/>
        <v>260.63311020107653</v>
      </c>
    </row>
    <row r="62" spans="1:13" x14ac:dyDescent="0.25">
      <c r="A62" s="1">
        <v>0.47</v>
      </c>
      <c r="B62" s="1">
        <f t="shared" si="0"/>
        <v>0.53</v>
      </c>
      <c r="C62">
        <f t="shared" si="12"/>
        <v>0.28474767277790458</v>
      </c>
      <c r="D62">
        <f t="shared" si="13"/>
        <v>0.71525232722209553</v>
      </c>
      <c r="E62">
        <f t="shared" si="14"/>
        <v>0.34602887344219141</v>
      </c>
      <c r="F62">
        <f t="shared" si="15"/>
        <v>0.65397112655780865</v>
      </c>
      <c r="G62">
        <f t="shared" si="5"/>
        <v>1.0946838112690795</v>
      </c>
      <c r="H62">
        <f t="shared" si="6"/>
        <v>0.23427967864749724</v>
      </c>
      <c r="I62">
        <f t="shared" si="16"/>
        <v>1.587581578282834</v>
      </c>
      <c r="J62">
        <f t="shared" si="17"/>
        <v>1.5113582669067684</v>
      </c>
      <c r="K62">
        <f t="shared" si="18"/>
        <v>2246.6493798701558</v>
      </c>
      <c r="L62">
        <f t="shared" si="19"/>
        <v>2007.4001312974406</v>
      </c>
      <c r="M62">
        <f t="shared" si="10"/>
        <v>239.24924857271526</v>
      </c>
    </row>
    <row r="63" spans="1:13" x14ac:dyDescent="0.25">
      <c r="A63" s="1">
        <v>0.48</v>
      </c>
      <c r="B63" s="1">
        <f t="shared" si="0"/>
        <v>0.52</v>
      </c>
      <c r="C63">
        <f t="shared" si="12"/>
        <v>0.29298502420898542</v>
      </c>
      <c r="D63">
        <f t="shared" si="13"/>
        <v>0.70701497579101458</v>
      </c>
      <c r="E63">
        <f t="shared" si="14"/>
        <v>0.35515873015873012</v>
      </c>
      <c r="F63">
        <f t="shared" si="15"/>
        <v>0.64484126984126988</v>
      </c>
      <c r="G63">
        <f t="shared" si="5"/>
        <v>1.0946838112690795</v>
      </c>
      <c r="H63">
        <f t="shared" si="6"/>
        <v>0.23427967864749724</v>
      </c>
      <c r="I63">
        <f t="shared" si="16"/>
        <v>1.5599595653516691</v>
      </c>
      <c r="J63">
        <f t="shared" si="17"/>
        <v>1.5355503976883904</v>
      </c>
      <c r="K63">
        <f t="shared" si="18"/>
        <v>2249.076064183605</v>
      </c>
      <c r="L63" s="4">
        <f t="shared" si="19"/>
        <v>2030.6743132551242</v>
      </c>
      <c r="M63">
        <f t="shared" si="10"/>
        <v>218.40175092848085</v>
      </c>
    </row>
    <row r="64" spans="1:13" x14ac:dyDescent="0.25">
      <c r="A64" s="1">
        <v>0.49</v>
      </c>
      <c r="B64" s="1">
        <f t="shared" si="0"/>
        <v>0.51</v>
      </c>
      <c r="C64">
        <f t="shared" si="12"/>
        <v>0.30134674564044872</v>
      </c>
      <c r="D64">
        <f t="shared" si="13"/>
        <v>0.69865325435955139</v>
      </c>
      <c r="E64">
        <f t="shared" si="14"/>
        <v>0.36438037472477247</v>
      </c>
      <c r="F64">
        <f t="shared" si="15"/>
        <v>0.63561962527522742</v>
      </c>
      <c r="G64">
        <f t="shared" si="5"/>
        <v>1.0946838112690795</v>
      </c>
      <c r="H64">
        <f t="shared" si="6"/>
        <v>0.23427967864749724</v>
      </c>
      <c r="I64">
        <f t="shared" si="16"/>
        <v>1.5334286366954535</v>
      </c>
      <c r="J64">
        <f t="shared" si="17"/>
        <v>1.560557571352476</v>
      </c>
      <c r="K64">
        <f t="shared" si="18"/>
        <v>2251.3990613856249</v>
      </c>
      <c r="L64">
        <f t="shared" si="19"/>
        <v>2053.232919337579</v>
      </c>
      <c r="M64">
        <f t="shared" si="10"/>
        <v>198.16614204804591</v>
      </c>
    </row>
    <row r="65" spans="1:13" x14ac:dyDescent="0.25">
      <c r="A65" s="2">
        <v>0.5</v>
      </c>
      <c r="B65" s="2">
        <f t="shared" si="0"/>
        <v>0.5</v>
      </c>
      <c r="C65" s="3">
        <f t="shared" si="12"/>
        <v>0.30983567516075255</v>
      </c>
      <c r="D65" s="3">
        <f t="shared" si="13"/>
        <v>0.6901643248392475</v>
      </c>
      <c r="E65" s="3">
        <f t="shared" si="14"/>
        <v>0.37369519832985382</v>
      </c>
      <c r="F65" s="3">
        <f t="shared" si="15"/>
        <v>0.62630480167014613</v>
      </c>
      <c r="G65" s="3">
        <f t="shared" si="5"/>
        <v>1.0946838112690795</v>
      </c>
      <c r="H65" s="3">
        <f t="shared" si="6"/>
        <v>0.23427967864749724</v>
      </c>
      <c r="I65" s="3">
        <f t="shared" si="16"/>
        <v>1.5079397160708803</v>
      </c>
      <c r="J65" s="3">
        <f t="shared" si="17"/>
        <v>1.5864089586946635</v>
      </c>
      <c r="K65" s="3">
        <f t="shared" si="18"/>
        <v>2253.623996167772</v>
      </c>
      <c r="L65" s="3">
        <f t="shared" si="19"/>
        <v>2075.0084659331314</v>
      </c>
      <c r="M65">
        <f t="shared" si="10"/>
        <v>178.61553023464057</v>
      </c>
    </row>
    <row r="66" spans="1:13" x14ac:dyDescent="0.25">
      <c r="A66" s="1">
        <v>0.51</v>
      </c>
      <c r="B66" s="1">
        <f t="shared" si="0"/>
        <v>0.49</v>
      </c>
      <c r="C66">
        <f t="shared" si="12"/>
        <v>0.31845473787274481</v>
      </c>
      <c r="D66">
        <f t="shared" si="13"/>
        <v>0.68154526212725519</v>
      </c>
      <c r="E66">
        <f t="shared" si="14"/>
        <v>0.38310462042049603</v>
      </c>
      <c r="F66">
        <f t="shared" si="15"/>
        <v>0.61689537957950402</v>
      </c>
      <c r="G66">
        <f t="shared" si="5"/>
        <v>1.0946838112690795</v>
      </c>
      <c r="H66">
        <f t="shared" si="6"/>
        <v>0.23427967864749724</v>
      </c>
      <c r="I66">
        <f t="shared" si="16"/>
        <v>1.4834466721336417</v>
      </c>
      <c r="J66">
        <f t="shared" si="17"/>
        <v>1.6131353027742923</v>
      </c>
      <c r="K66">
        <f t="shared" si="18"/>
        <v>2255.7552053935892</v>
      </c>
      <c r="L66">
        <f t="shared" si="19"/>
        <v>2095.9350811242193</v>
      </c>
      <c r="M66">
        <f t="shared" si="10"/>
        <v>159.8201242693699</v>
      </c>
    </row>
    <row r="67" spans="1:13" x14ac:dyDescent="0.25">
      <c r="A67" s="1">
        <v>0.52</v>
      </c>
      <c r="B67" s="1">
        <f t="shared" si="0"/>
        <v>0.48</v>
      </c>
      <c r="C67">
        <f t="shared" si="12"/>
        <v>0.32720694925419341</v>
      </c>
      <c r="D67">
        <f t="shared" si="13"/>
        <v>0.67279305074580664</v>
      </c>
      <c r="E67">
        <f t="shared" si="14"/>
        <v>0.39261008942129233</v>
      </c>
      <c r="F67">
        <f t="shared" si="15"/>
        <v>0.60738991057870761</v>
      </c>
      <c r="G67">
        <f t="shared" si="5"/>
        <v>1.0946838112690795</v>
      </c>
      <c r="H67">
        <f t="shared" si="6"/>
        <v>0.23427967864749724</v>
      </c>
      <c r="I67">
        <f t="shared" si="16"/>
        <v>1.4599061206602117</v>
      </c>
      <c r="J67">
        <f t="shared" si="17"/>
        <v>1.640769007231186</v>
      </c>
      <c r="K67">
        <f t="shared" si="18"/>
        <v>2257.7957861670156</v>
      </c>
      <c r="L67">
        <f t="shared" si="19"/>
        <v>2115.9490556352084</v>
      </c>
      <c r="M67">
        <f t="shared" si="10"/>
        <v>141.84673053180722</v>
      </c>
    </row>
    <row r="68" spans="1:13" x14ac:dyDescent="0.25">
      <c r="A68" s="1">
        <v>0.53</v>
      </c>
      <c r="B68" s="1">
        <f t="shared" si="0"/>
        <v>0.47</v>
      </c>
      <c r="C68">
        <f t="shared" si="12"/>
        <v>0.33609541867527137</v>
      </c>
      <c r="D68">
        <f t="shared" si="13"/>
        <v>0.66390458132472863</v>
      </c>
      <c r="E68">
        <f t="shared" si="14"/>
        <v>0.40221308347818707</v>
      </c>
      <c r="F68">
        <f t="shared" si="15"/>
        <v>0.59778691652181282</v>
      </c>
      <c r="G68">
        <f t="shared" si="5"/>
        <v>1.0946838112690795</v>
      </c>
      <c r="H68">
        <f t="shared" si="6"/>
        <v>0.23427967864749724</v>
      </c>
      <c r="I68">
        <f t="shared" si="16"/>
        <v>1.4372772424817446</v>
      </c>
      <c r="J68">
        <f t="shared" si="17"/>
        <v>1.6693442312524667</v>
      </c>
      <c r="K68">
        <f t="shared" si="18"/>
        <v>2259.7476349038343</v>
      </c>
      <c r="L68">
        <f t="shared" si="19"/>
        <v>2134.9893959905671</v>
      </c>
      <c r="M68">
        <f t="shared" si="10"/>
        <v>124.75823891326718</v>
      </c>
    </row>
    <row r="69" spans="1:13" x14ac:dyDescent="0.25">
      <c r="A69" s="1">
        <v>0.54</v>
      </c>
      <c r="B69" s="1">
        <f t="shared" si="0"/>
        <v>0.45999999999999996</v>
      </c>
      <c r="C69">
        <f t="shared" si="12"/>
        <v>0.34512335308161646</v>
      </c>
      <c r="D69">
        <f t="shared" si="13"/>
        <v>0.65487664691838354</v>
      </c>
      <c r="E69">
        <f t="shared" si="14"/>
        <v>0.41191511122475066</v>
      </c>
      <c r="F69">
        <f t="shared" si="15"/>
        <v>0.58808488877524934</v>
      </c>
      <c r="G69">
        <f t="shared" si="5"/>
        <v>1.0946838112690795</v>
      </c>
      <c r="H69">
        <f t="shared" si="6"/>
        <v>0.23427967864749724</v>
      </c>
      <c r="I69">
        <f t="shared" si="16"/>
        <v>1.4155216157656527</v>
      </c>
      <c r="J69">
        <f t="shared" si="17"/>
        <v>1.6988969917072647</v>
      </c>
      <c r="K69">
        <f t="shared" si="18"/>
        <v>2261.6114778695169</v>
      </c>
      <c r="L69">
        <f t="shared" si="19"/>
        <v>2152.9983712794769</v>
      </c>
      <c r="M69">
        <f t="shared" si="10"/>
        <v>108.61310659003993</v>
      </c>
    </row>
    <row r="70" spans="1:13" x14ac:dyDescent="0.25">
      <c r="A70" s="1">
        <v>0.55000000000000004</v>
      </c>
      <c r="B70" s="1">
        <f t="shared" si="0"/>
        <v>0.44999999999999996</v>
      </c>
      <c r="C70">
        <f t="shared" si="12"/>
        <v>0.35429406085212789</v>
      </c>
      <c r="D70">
        <f t="shared" si="13"/>
        <v>0.64570593914787211</v>
      </c>
      <c r="E70">
        <f t="shared" si="14"/>
        <v>0.4217177125722853</v>
      </c>
      <c r="F70">
        <f t="shared" si="15"/>
        <v>0.5782822874277147</v>
      </c>
      <c r="G70">
        <f t="shared" si="5"/>
        <v>1.0946838112690795</v>
      </c>
      <c r="H70">
        <f t="shared" si="6"/>
        <v>0.23427967864749724</v>
      </c>
      <c r="I70">
        <f t="shared" si="16"/>
        <v>1.3946030614138283</v>
      </c>
      <c r="J70">
        <f t="shared" si="17"/>
        <v>1.729465273017383</v>
      </c>
      <c r="K70">
        <f t="shared" si="18"/>
        <v>2263.3868935590563</v>
      </c>
      <c r="L70">
        <f t="shared" si="19"/>
        <v>2169.9220445850333</v>
      </c>
      <c r="M70">
        <f t="shared" si="10"/>
        <v>93.464848974022971</v>
      </c>
    </row>
    <row r="71" spans="1:13" x14ac:dyDescent="0.25">
      <c r="A71" s="1">
        <v>0.56000000000000005</v>
      </c>
      <c r="B71" s="1">
        <f t="shared" si="0"/>
        <v>0.43999999999999995</v>
      </c>
      <c r="C71">
        <f t="shared" si="12"/>
        <v>0.36361095584125214</v>
      </c>
      <c r="D71">
        <f t="shared" si="13"/>
        <v>0.63638904415874775</v>
      </c>
      <c r="E71">
        <f t="shared" si="14"/>
        <v>0.43162245952462974</v>
      </c>
      <c r="F71">
        <f t="shared" si="15"/>
        <v>0.56837754047537037</v>
      </c>
      <c r="G71">
        <f t="shared" si="5"/>
        <v>1.0946838112690795</v>
      </c>
      <c r="H71">
        <f t="shared" si="6"/>
        <v>0.23427967864749724</v>
      </c>
      <c r="I71">
        <f t="shared" si="16"/>
        <v>1.3744875004657828</v>
      </c>
      <c r="J71">
        <f t="shared" si="17"/>
        <v>1.7610891453872695</v>
      </c>
      <c r="K71">
        <f t="shared" si="18"/>
        <v>2265.0723272121782</v>
      </c>
      <c r="L71">
        <f t="shared" si="19"/>
        <v>2185.7107800213721</v>
      </c>
      <c r="M71">
        <f t="shared" si="10"/>
        <v>79.36154719080605</v>
      </c>
    </row>
    <row r="72" spans="1:13" x14ac:dyDescent="0.25">
      <c r="A72" s="1">
        <v>0.56999999999999995</v>
      </c>
      <c r="B72" s="1">
        <f t="shared" si="0"/>
        <v>0.43000000000000005</v>
      </c>
      <c r="C72">
        <f t="shared" si="12"/>
        <v>0.37307756161613109</v>
      </c>
      <c r="D72">
        <f t="shared" si="13"/>
        <v>0.62692243838386896</v>
      </c>
      <c r="E72">
        <f t="shared" si="14"/>
        <v>0.44163095701856891</v>
      </c>
      <c r="F72">
        <f t="shared" si="15"/>
        <v>0.55836904298143109</v>
      </c>
      <c r="G72">
        <f t="shared" si="5"/>
        <v>1.0946838112690795</v>
      </c>
      <c r="H72">
        <f t="shared" si="6"/>
        <v>0.23427967864749724</v>
      </c>
      <c r="I72">
        <f t="shared" si="16"/>
        <v>1.3551428225019937</v>
      </c>
      <c r="J72">
        <f t="shared" si="17"/>
        <v>1.7938108920775877</v>
      </c>
      <c r="K72">
        <f t="shared" si="18"/>
        <v>2266.6650976796341</v>
      </c>
      <c r="L72">
        <f t="shared" si="19"/>
        <v>2200.3197164481853</v>
      </c>
      <c r="M72">
        <f t="shared" si="10"/>
        <v>66.345381231448755</v>
      </c>
    </row>
    <row r="73" spans="1:13" x14ac:dyDescent="0.25">
      <c r="A73" s="1">
        <v>0.57999999999999996</v>
      </c>
      <c r="B73" s="1">
        <f t="shared" si="0"/>
        <v>0.42000000000000004</v>
      </c>
      <c r="C73">
        <f t="shared" si="12"/>
        <v>0.38269751589966222</v>
      </c>
      <c r="D73">
        <f t="shared" si="13"/>
        <v>0.61730248410033783</v>
      </c>
      <c r="E73">
        <f t="shared" si="14"/>
        <v>0.45174484379079266</v>
      </c>
      <c r="F73">
        <f t="shared" si="15"/>
        <v>0.54825515620920728</v>
      </c>
      <c r="G73">
        <f t="shared" si="5"/>
        <v>1.0946838112690795</v>
      </c>
      <c r="H73">
        <f t="shared" si="6"/>
        <v>0.23427967864749724</v>
      </c>
      <c r="I73">
        <f t="shared" si="16"/>
        <v>1.3365387641387112</v>
      </c>
      <c r="J73">
        <f t="shared" si="17"/>
        <v>1.8276751464738163</v>
      </c>
      <c r="K73">
        <f t="shared" si="18"/>
        <v>2268.1613967818821</v>
      </c>
      <c r="L73">
        <f t="shared" si="19"/>
        <v>2213.709199308109</v>
      </c>
      <c r="M73">
        <f t="shared" si="10"/>
        <v>54.45219747377314</v>
      </c>
    </row>
    <row r="74" spans="1:13" x14ac:dyDescent="0.25">
      <c r="A74" s="1">
        <v>0.59</v>
      </c>
      <c r="B74" s="1">
        <f t="shared" si="0"/>
        <v>0.41000000000000003</v>
      </c>
      <c r="C74">
        <f t="shared" si="12"/>
        <v>0.3924745752312388</v>
      </c>
      <c r="D74">
        <f t="shared" si="13"/>
        <v>0.60752542476876115</v>
      </c>
      <c r="E74">
        <f t="shared" si="14"/>
        <v>0.46196579327238518</v>
      </c>
      <c r="F74">
        <f t="shared" si="15"/>
        <v>0.53803420672761471</v>
      </c>
      <c r="G74">
        <f t="shared" si="5"/>
        <v>1.0946838112690795</v>
      </c>
      <c r="H74">
        <f t="shared" si="6"/>
        <v>0.23427967864749724</v>
      </c>
      <c r="I74">
        <f t="shared" si="16"/>
        <v>1.3186467967917253</v>
      </c>
      <c r="J74">
        <f t="shared" si="17"/>
        <v>1.8627290397756961</v>
      </c>
      <c r="K74">
        <f t="shared" si="18"/>
        <v>2269.5562812294215</v>
      </c>
      <c r="L74">
        <f t="shared" si="19"/>
        <v>2225.8451626575566</v>
      </c>
      <c r="M74">
        <f t="shared" si="10"/>
        <v>43.711118571864972</v>
      </c>
    </row>
    <row r="75" spans="1:13" x14ac:dyDescent="0.25">
      <c r="A75" s="1">
        <v>0.6</v>
      </c>
      <c r="B75" s="1">
        <f t="shared" si="0"/>
        <v>0.4</v>
      </c>
      <c r="C75">
        <f t="shared" si="12"/>
        <v>0.40241261985771726</v>
      </c>
      <c r="D75">
        <f t="shared" si="13"/>
        <v>0.59758738014228274</v>
      </c>
      <c r="E75">
        <f t="shared" si="14"/>
        <v>0.47229551451187329</v>
      </c>
      <c r="F75">
        <f t="shared" si="15"/>
        <v>0.52770448548812676</v>
      </c>
      <c r="G75">
        <f t="shared" si="5"/>
        <v>1.0946838112690795</v>
      </c>
      <c r="H75">
        <f t="shared" si="6"/>
        <v>0.23427967864749724</v>
      </c>
      <c r="I75">
        <f t="shared" si="16"/>
        <v>1.3014400229642213</v>
      </c>
      <c r="J75">
        <f t="shared" si="17"/>
        <v>1.899022360215473</v>
      </c>
      <c r="K75">
        <f t="shared" si="18"/>
        <v>2270.8436571033485</v>
      </c>
      <c r="L75">
        <f t="shared" si="19"/>
        <v>2236.6994543242236</v>
      </c>
      <c r="M75">
        <f t="shared" si="10"/>
        <v>34.144202779124953</v>
      </c>
    </row>
    <row r="76" spans="1:13" x14ac:dyDescent="0.25">
      <c r="A76" s="1">
        <v>0.61</v>
      </c>
      <c r="B76" s="1">
        <f t="shared" si="0"/>
        <v>0.39</v>
      </c>
      <c r="C76">
        <f t="shared" si="12"/>
        <v>0.4125156588679873</v>
      </c>
      <c r="D76">
        <f t="shared" si="13"/>
        <v>0.58748434113201276</v>
      </c>
      <c r="E76">
        <f t="shared" si="14"/>
        <v>0.48273575312790129</v>
      </c>
      <c r="F76">
        <f t="shared" si="15"/>
        <v>0.51726424687209871</v>
      </c>
      <c r="G76">
        <f t="shared" si="5"/>
        <v>1.0946838112690795</v>
      </c>
      <c r="H76">
        <f t="shared" si="6"/>
        <v>0.23427967864749724</v>
      </c>
      <c r="I76">
        <f t="shared" si="16"/>
        <v>1.2848930803837604</v>
      </c>
      <c r="J76">
        <f t="shared" si="17"/>
        <v>1.9366077248040643</v>
      </c>
      <c r="K76">
        <f t="shared" si="18"/>
        <v>2272.0162568244</v>
      </c>
      <c r="L76">
        <f t="shared" si="19"/>
        <v>2246.2500982029592</v>
      </c>
      <c r="M76">
        <f t="shared" si="10"/>
        <v>25.766158621440809</v>
      </c>
    </row>
    <row r="77" spans="1:13" x14ac:dyDescent="0.25">
      <c r="A77" s="1">
        <v>0.62</v>
      </c>
      <c r="B77" s="1">
        <f t="shared" si="0"/>
        <v>0.38</v>
      </c>
      <c r="C77">
        <f t="shared" si="12"/>
        <v>0.42278783558542032</v>
      </c>
      <c r="D77">
        <f t="shared" si="13"/>
        <v>0.57721216441457979</v>
      </c>
      <c r="E77">
        <f t="shared" si="14"/>
        <v>0.4932882922926482</v>
      </c>
      <c r="F77">
        <f t="shared" si="15"/>
        <v>0.50671170770735185</v>
      </c>
      <c r="G77">
        <f t="shared" si="5"/>
        <v>1.0946838112690795</v>
      </c>
      <c r="H77">
        <f t="shared" si="6"/>
        <v>0.23427967864749724</v>
      </c>
      <c r="I77">
        <f t="shared" si="16"/>
        <v>1.2689820533765594</v>
      </c>
      <c r="J77">
        <f t="shared" si="17"/>
        <v>1.9755407647052432</v>
      </c>
      <c r="K77">
        <f t="shared" si="18"/>
        <v>2273.0656084678899</v>
      </c>
      <c r="L77">
        <f t="shared" si="19"/>
        <v>2254.4814889644363</v>
      </c>
      <c r="M77">
        <f t="shared" si="10"/>
        <v>18.584119503453621</v>
      </c>
    </row>
    <row r="78" spans="1:13" x14ac:dyDescent="0.25">
      <c r="A78" s="1">
        <v>0.63</v>
      </c>
      <c r="B78" s="1">
        <f t="shared" si="0"/>
        <v>0.37</v>
      </c>
      <c r="C78">
        <f t="shared" si="12"/>
        <v>0.43323343323343322</v>
      </c>
      <c r="D78">
        <f t="shared" si="13"/>
        <v>0.56676656676656678</v>
      </c>
      <c r="E78">
        <f t="shared" si="14"/>
        <v>0.50395495374715105</v>
      </c>
      <c r="F78">
        <f t="shared" si="15"/>
        <v>0.4960450462528489</v>
      </c>
      <c r="G78">
        <f t="shared" si="5"/>
        <v>1.0946838112690795</v>
      </c>
      <c r="H78">
        <f t="shared" si="6"/>
        <v>0.23427967864749724</v>
      </c>
      <c r="I78">
        <f t="shared" si="16"/>
        <v>1.2536843909242741</v>
      </c>
      <c r="J78">
        <f t="shared" si="17"/>
        <v>2.0158803254503508</v>
      </c>
      <c r="K78">
        <f t="shared" si="18"/>
        <v>2273.9819972096266</v>
      </c>
      <c r="L78">
        <f t="shared" si="19"/>
        <v>2261.3845158582926</v>
      </c>
      <c r="M78">
        <f t="shared" si="10"/>
        <v>12.597481351333954</v>
      </c>
    </row>
    <row r="79" spans="1:13" x14ac:dyDescent="0.25">
      <c r="A79" s="1">
        <v>0.64</v>
      </c>
      <c r="B79" s="1">
        <f t="shared" si="0"/>
        <v>0.36</v>
      </c>
      <c r="C79">
        <f t="shared" si="12"/>
        <v>0.44385688089044306</v>
      </c>
      <c r="D79">
        <f t="shared" si="13"/>
        <v>0.55614311910955683</v>
      </c>
      <c r="E79">
        <f t="shared" si="14"/>
        <v>0.51473759884974835</v>
      </c>
      <c r="F79">
        <f t="shared" si="15"/>
        <v>0.48526240115025165</v>
      </c>
      <c r="G79">
        <f t="shared" si="5"/>
        <v>1.0946838112690795</v>
      </c>
      <c r="H79">
        <f t="shared" si="6"/>
        <v>0.23427967864749724</v>
      </c>
      <c r="I79">
        <f t="shared" si="16"/>
        <v>1.2389788309001453</v>
      </c>
      <c r="J79">
        <f t="shared" si="17"/>
        <v>2.0576886833307872</v>
      </c>
      <c r="K79">
        <f t="shared" si="18"/>
        <v>2274.7544186130585</v>
      </c>
      <c r="L79">
        <f t="shared" si="19"/>
        <v>2266.9566137974566</v>
      </c>
      <c r="M79">
        <f t="shared" si="10"/>
        <v>7.7978048156019213</v>
      </c>
    </row>
    <row r="80" spans="1:13" x14ac:dyDescent="0.25">
      <c r="A80" s="1">
        <v>0.65</v>
      </c>
      <c r="B80" s="1">
        <f t="shared" ref="B80:B115" si="20">1-A80</f>
        <v>0.35</v>
      </c>
      <c r="C80">
        <f t="shared" si="12"/>
        <v>0.4546627597516063</v>
      </c>
      <c r="D80">
        <f t="shared" si="13"/>
        <v>0.54533724024839381</v>
      </c>
      <c r="E80">
        <f t="shared" si="14"/>
        <v>0.52563812965891121</v>
      </c>
      <c r="F80">
        <f t="shared" si="15"/>
        <v>0.47436187034108884</v>
      </c>
      <c r="G80">
        <f t="shared" ref="G80:G115" si="21">EXP(-$B$9/($B$8+273))</f>
        <v>1.0946838112690795</v>
      </c>
      <c r="H80">
        <f t="shared" ref="H80:H115" si="22">EXP(-$B$10/($B$8+273))</f>
        <v>0.23427967864749724</v>
      </c>
      <c r="I80">
        <f t="shared" si="16"/>
        <v>1.2248453300282145</v>
      </c>
      <c r="J80">
        <f t="shared" si="17"/>
        <v>2.1010317794447384</v>
      </c>
      <c r="K80">
        <f t="shared" si="18"/>
        <v>2275.3705233896499</v>
      </c>
      <c r="L80">
        <f t="shared" si="19"/>
        <v>2271.2017414626503</v>
      </c>
      <c r="M80">
        <f t="shared" ref="M80:M115" si="23">K80-L80</f>
        <v>4.1687819269995998</v>
      </c>
    </row>
    <row r="81" spans="1:13" x14ac:dyDescent="0.25">
      <c r="A81" s="1">
        <v>0.66</v>
      </c>
      <c r="B81" s="1">
        <f t="shared" si="20"/>
        <v>0.33999999999999997</v>
      </c>
      <c r="C81">
        <f t="shared" si="12"/>
        <v>0.46565580971594056</v>
      </c>
      <c r="D81">
        <f t="shared" si="13"/>
        <v>0.53434419028405955</v>
      </c>
      <c r="E81">
        <f t="shared" si="14"/>
        <v>0.53665849005178523</v>
      </c>
      <c r="F81">
        <f t="shared" si="15"/>
        <v>0.46334150994821482</v>
      </c>
      <c r="G81">
        <f t="shared" si="21"/>
        <v>1.0946838112690795</v>
      </c>
      <c r="H81">
        <f t="shared" si="22"/>
        <v>0.23427967864749724</v>
      </c>
      <c r="I81">
        <f t="shared" si="16"/>
        <v>1.2112649991518818</v>
      </c>
      <c r="J81">
        <f t="shared" si="17"/>
        <v>2.1459794730295458</v>
      </c>
      <c r="K81">
        <f t="shared" si="18"/>
        <v>2275.8165531816076</v>
      </c>
      <c r="L81">
        <f t="shared" si="19"/>
        <v>2274.1302877126095</v>
      </c>
      <c r="M81">
        <f t="shared" si="23"/>
        <v>1.6862654689980445</v>
      </c>
    </row>
    <row r="82" spans="1:13" x14ac:dyDescent="0.25">
      <c r="A82" s="1">
        <v>0.67</v>
      </c>
      <c r="B82" s="1">
        <f t="shared" si="20"/>
        <v>0.32999999999999996</v>
      </c>
      <c r="C82">
        <f t="shared" si="12"/>
        <v>0.47684093631872915</v>
      </c>
      <c r="D82">
        <f t="shared" si="13"/>
        <v>0.52315906368127085</v>
      </c>
      <c r="E82">
        <f t="shared" si="14"/>
        <v>0.54780066687982465</v>
      </c>
      <c r="F82">
        <f t="shared" si="15"/>
        <v>0.45219933312017541</v>
      </c>
      <c r="G82">
        <f t="shared" si="21"/>
        <v>1.0946838112690795</v>
      </c>
      <c r="H82">
        <f t="shared" si="22"/>
        <v>0.23427967864749724</v>
      </c>
      <c r="I82">
        <f t="shared" si="16"/>
        <v>1.1982200434368564</v>
      </c>
      <c r="J82">
        <f t="shared" si="17"/>
        <v>2.1926058158843493</v>
      </c>
      <c r="K82">
        <f t="shared" si="18"/>
        <v>2276.0772668275695</v>
      </c>
      <c r="L82">
        <f t="shared" si="19"/>
        <v>2275.7589090748634</v>
      </c>
      <c r="M82">
        <f t="shared" si="23"/>
        <v>0.31835775270610611</v>
      </c>
    </row>
    <row r="83" spans="1:13" x14ac:dyDescent="0.25">
      <c r="A83" s="1">
        <v>0.68</v>
      </c>
      <c r="B83" s="1">
        <f t="shared" si="20"/>
        <v>0.31999999999999995</v>
      </c>
      <c r="C83">
        <f t="shared" si="12"/>
        <v>0.48822321803050711</v>
      </c>
      <c r="D83">
        <f t="shared" si="13"/>
        <v>0.51177678196949294</v>
      </c>
      <c r="E83">
        <f t="shared" si="14"/>
        <v>0.55906669116296159</v>
      </c>
      <c r="F83">
        <f t="shared" si="15"/>
        <v>0.44093330883703835</v>
      </c>
      <c r="G83">
        <f t="shared" si="21"/>
        <v>1.0946838112690795</v>
      </c>
      <c r="H83">
        <f t="shared" si="22"/>
        <v>0.23427967864749724</v>
      </c>
      <c r="I83">
        <f t="shared" si="16"/>
        <v>1.1856937071689375</v>
      </c>
      <c r="J83">
        <f t="shared" si="17"/>
        <v>2.2409893498810751</v>
      </c>
      <c r="K83">
        <f t="shared" si="18"/>
        <v>2276.1358564763536</v>
      </c>
      <c r="L83">
        <f t="shared" si="19"/>
        <v>2276.11030247502</v>
      </c>
      <c r="M83">
        <f t="shared" si="23"/>
        <v>2.5554001333603082E-2</v>
      </c>
    </row>
    <row r="84" spans="1:13" x14ac:dyDescent="0.25">
      <c r="A84" s="1">
        <v>0.69</v>
      </c>
      <c r="B84" s="1">
        <f t="shared" si="20"/>
        <v>0.31000000000000005</v>
      </c>
      <c r="C84">
        <f t="shared" si="12"/>
        <v>0.49980791394544749</v>
      </c>
      <c r="D84">
        <f t="shared" si="13"/>
        <v>0.50019208605455256</v>
      </c>
      <c r="E84">
        <f t="shared" si="14"/>
        <v>0.57045863932381868</v>
      </c>
      <c r="F84">
        <f t="shared" si="15"/>
        <v>0.42954136067618137</v>
      </c>
      <c r="G84">
        <f t="shared" si="21"/>
        <v>1.0946838112690795</v>
      </c>
      <c r="H84">
        <f t="shared" si="22"/>
        <v>0.23427967864749724</v>
      </c>
      <c r="I84">
        <f t="shared" si="16"/>
        <v>1.1736702228394515</v>
      </c>
      <c r="J84">
        <f t="shared" si="17"/>
        <v>2.2912134297784585</v>
      </c>
      <c r="K84">
        <f t="shared" si="18"/>
        <v>2275.9738528100106</v>
      </c>
      <c r="L84">
        <f t="shared" si="19"/>
        <v>2275.2129185967565</v>
      </c>
      <c r="M84">
        <f t="shared" si="23"/>
        <v>0.76093421325413146</v>
      </c>
    </row>
    <row r="85" spans="1:13" x14ac:dyDescent="0.25">
      <c r="A85" s="1">
        <v>0.7</v>
      </c>
      <c r="B85" s="1">
        <f t="shared" si="20"/>
        <v>0.30000000000000004</v>
      </c>
      <c r="C85">
        <f t="shared" si="12"/>
        <v>0.51160047188360203</v>
      </c>
      <c r="D85">
        <f t="shared" si="13"/>
        <v>0.48839952811639797</v>
      </c>
      <c r="E85">
        <f t="shared" si="14"/>
        <v>0.58197863446353915</v>
      </c>
      <c r="F85">
        <f t="shared" si="15"/>
        <v>0.41802136553646085</v>
      </c>
      <c r="G85">
        <f t="shared" si="21"/>
        <v>1.0946838112690795</v>
      </c>
      <c r="H85">
        <f t="shared" si="22"/>
        <v>0.23427967864749724</v>
      </c>
      <c r="I85">
        <f t="shared" si="16"/>
        <v>1.1621347642408992</v>
      </c>
      <c r="J85">
        <f t="shared" si="17"/>
        <v>2.3433665737964993</v>
      </c>
      <c r="K85">
        <f t="shared" si="18"/>
        <v>2275.5710185237049</v>
      </c>
      <c r="L85">
        <f t="shared" si="19"/>
        <v>2273.1006223144859</v>
      </c>
      <c r="M85">
        <f t="shared" si="23"/>
        <v>2.4703962092189613</v>
      </c>
    </row>
    <row r="86" spans="1:13" x14ac:dyDescent="0.25">
      <c r="A86" s="1">
        <v>0.71</v>
      </c>
      <c r="B86" s="1">
        <f t="shared" si="20"/>
        <v>0.29000000000000004</v>
      </c>
      <c r="C86">
        <f t="shared" si="12"/>
        <v>0.52360653693321912</v>
      </c>
      <c r="D86">
        <f t="shared" si="13"/>
        <v>0.47639346306678082</v>
      </c>
      <c r="E86">
        <f t="shared" si="14"/>
        <v>0.59362884768088175</v>
      </c>
      <c r="F86">
        <f t="shared" si="15"/>
        <v>0.40637115231911825</v>
      </c>
      <c r="G86">
        <f t="shared" si="21"/>
        <v>1.0946838112690795</v>
      </c>
      <c r="H86">
        <f t="shared" si="22"/>
        <v>0.23427967864749724</v>
      </c>
      <c r="I86">
        <f t="shared" si="16"/>
        <v>1.1510734033227494</v>
      </c>
      <c r="J86">
        <f t="shared" si="17"/>
        <v>2.3975428446810274</v>
      </c>
      <c r="K86">
        <f t="shared" si="18"/>
        <v>2274.9052290846162</v>
      </c>
      <c r="L86">
        <f t="shared" si="19"/>
        <v>2269.8123074794239</v>
      </c>
      <c r="M86">
        <f t="shared" si="23"/>
        <v>5.0929216051922594</v>
      </c>
    </row>
    <row r="87" spans="1:13" x14ac:dyDescent="0.25">
      <c r="A87" s="1">
        <v>0.72</v>
      </c>
      <c r="B87" s="1">
        <f t="shared" si="20"/>
        <v>0.28000000000000003</v>
      </c>
      <c r="C87">
        <f t="shared" si="12"/>
        <v>0.5358319604612849</v>
      </c>
      <c r="D87">
        <f t="shared" si="13"/>
        <v>0.46416803953871499</v>
      </c>
      <c r="E87">
        <f t="shared" si="14"/>
        <v>0.60541149943630213</v>
      </c>
      <c r="F87">
        <f t="shared" si="15"/>
        <v>0.39458850056369793</v>
      </c>
      <c r="G87">
        <f t="shared" si="21"/>
        <v>1.0946838112690795</v>
      </c>
      <c r="H87">
        <f t="shared" si="22"/>
        <v>0.23427967864749724</v>
      </c>
      <c r="I87">
        <f t="shared" si="16"/>
        <v>1.1404730705826018</v>
      </c>
      <c r="J87">
        <f t="shared" si="17"/>
        <v>2.4538422642941726</v>
      </c>
      <c r="K87">
        <f t="shared" si="18"/>
        <v>2273.952339653204</v>
      </c>
      <c r="L87">
        <f t="shared" si="19"/>
        <v>2265.3914739507541</v>
      </c>
      <c r="M87">
        <f t="shared" si="23"/>
        <v>8.5608657024499735</v>
      </c>
    </row>
    <row r="88" spans="1:13" x14ac:dyDescent="0.25">
      <c r="A88" s="1">
        <v>0.73</v>
      </c>
      <c r="B88" s="1">
        <f t="shared" si="20"/>
        <v>0.27</v>
      </c>
      <c r="C88">
        <f t="shared" si="12"/>
        <v>0.54828280962250098</v>
      </c>
      <c r="D88">
        <f t="shared" si="13"/>
        <v>0.45171719037749902</v>
      </c>
      <c r="E88">
        <f t="shared" si="14"/>
        <v>0.61732886096281936</v>
      </c>
      <c r="F88">
        <f t="shared" si="15"/>
        <v>0.38267113903718059</v>
      </c>
      <c r="G88">
        <f t="shared" si="21"/>
        <v>1.0946838112690795</v>
      </c>
      <c r="H88">
        <f t="shared" si="22"/>
        <v>0.23427967864749724</v>
      </c>
      <c r="I88">
        <f t="shared" si="16"/>
        <v>1.1303215187914477</v>
      </c>
      <c r="J88">
        <f t="shared" si="17"/>
        <v>2.5123712651106063</v>
      </c>
      <c r="K88">
        <f t="shared" si="18"/>
        <v>2272.6860368955395</v>
      </c>
      <c r="L88">
        <f t="shared" si="19"/>
        <v>2259.8857751397532</v>
      </c>
      <c r="M88">
        <f t="shared" si="23"/>
        <v>12.800261755786323</v>
      </c>
    </row>
    <row r="89" spans="1:13" x14ac:dyDescent="0.25">
      <c r="A89" s="1">
        <v>0.74</v>
      </c>
      <c r="B89" s="1">
        <f t="shared" si="20"/>
        <v>0.26</v>
      </c>
      <c r="C89">
        <f t="shared" si="12"/>
        <v>0.56096537739916796</v>
      </c>
      <c r="D89">
        <f t="shared" si="13"/>
        <v>0.43903462260083209</v>
      </c>
      <c r="E89">
        <f t="shared" si="14"/>
        <v>0.62938325572555354</v>
      </c>
      <c r="F89">
        <f t="shared" si="15"/>
        <v>0.37061674427444652</v>
      </c>
      <c r="G89">
        <f t="shared" si="21"/>
        <v>1.0946838112690795</v>
      </c>
      <c r="H89">
        <f t="shared" si="22"/>
        <v>0.23427967864749724</v>
      </c>
      <c r="I89">
        <f t="shared" si="16"/>
        <v>1.1206072898736281</v>
      </c>
      <c r="J89">
        <f t="shared" si="17"/>
        <v>2.5732431823874342</v>
      </c>
      <c r="K89">
        <f t="shared" si="18"/>
        <v>2271.0776742425642</v>
      </c>
      <c r="L89">
        <f t="shared" si="19"/>
        <v>2253.3465444789758</v>
      </c>
      <c r="M89">
        <f t="shared" si="23"/>
        <v>17.731129763588342</v>
      </c>
    </row>
    <row r="90" spans="1:13" x14ac:dyDescent="0.25">
      <c r="A90" s="1">
        <v>0.75</v>
      </c>
      <c r="B90" s="1">
        <f t="shared" si="20"/>
        <v>0.25</v>
      </c>
      <c r="C90">
        <f t="shared" si="12"/>
        <v>0.57388619320688139</v>
      </c>
      <c r="D90">
        <f t="shared" si="13"/>
        <v>0.42611380679311867</v>
      </c>
      <c r="E90">
        <f t="shared" si="14"/>
        <v>0.64157706093189959</v>
      </c>
      <c r="F90">
        <f t="shared" si="15"/>
        <v>0.35842293906810041</v>
      </c>
      <c r="G90">
        <f t="shared" si="21"/>
        <v>1.0946838112690795</v>
      </c>
      <c r="H90">
        <f t="shared" si="22"/>
        <v>0.23427967864749724</v>
      </c>
      <c r="I90">
        <f t="shared" si="16"/>
        <v>1.1113196847826459</v>
      </c>
      <c r="J90">
        <f t="shared" si="17"/>
        <v>2.6365787912129881</v>
      </c>
      <c r="K90">
        <f t="shared" si="18"/>
        <v>2269.0960889581193</v>
      </c>
      <c r="L90">
        <f t="shared" si="19"/>
        <v>2245.8283091523117</v>
      </c>
      <c r="M90">
        <f t="shared" si="23"/>
        <v>23.26777980580755</v>
      </c>
    </row>
    <row r="91" spans="1:13" x14ac:dyDescent="0.25">
      <c r="A91" s="1">
        <v>0.76</v>
      </c>
      <c r="B91" s="1">
        <f t="shared" si="20"/>
        <v>0.24</v>
      </c>
      <c r="C91">
        <f t="shared" si="12"/>
        <v>0.58705203410359319</v>
      </c>
      <c r="D91">
        <f t="shared" si="13"/>
        <v>0.41294796589640675</v>
      </c>
      <c r="E91">
        <f t="shared" si="14"/>
        <v>0.65391270909440491</v>
      </c>
      <c r="F91">
        <f t="shared" si="15"/>
        <v>0.34608729090559509</v>
      </c>
      <c r="G91">
        <f t="shared" si="21"/>
        <v>1.0946838112690795</v>
      </c>
      <c r="H91">
        <f t="shared" si="22"/>
        <v>0.23427967864749724</v>
      </c>
      <c r="I91">
        <f t="shared" si="16"/>
        <v>1.1024487362333222</v>
      </c>
      <c r="J91">
        <f t="shared" si="17"/>
        <v>2.7025068931341223</v>
      </c>
      <c r="K91">
        <f t="shared" si="18"/>
        <v>2266.7073991591215</v>
      </c>
      <c r="L91">
        <f t="shared" si="19"/>
        <v>2237.388299144071</v>
      </c>
      <c r="M91">
        <f t="shared" si="23"/>
        <v>29.319100015050481</v>
      </c>
    </row>
    <row r="92" spans="1:13" x14ac:dyDescent="0.25">
      <c r="A92" s="1">
        <v>0.77</v>
      </c>
      <c r="B92" s="1">
        <f t="shared" si="20"/>
        <v>0.22999999999999998</v>
      </c>
      <c r="C92">
        <f t="shared" si="12"/>
        <v>0.6004699366424705</v>
      </c>
      <c r="D92">
        <f t="shared" si="13"/>
        <v>0.39953006335752944</v>
      </c>
      <c r="E92">
        <f t="shared" si="14"/>
        <v>0.66639268964850362</v>
      </c>
      <c r="F92">
        <f t="shared" si="15"/>
        <v>0.33360731035149638</v>
      </c>
      <c r="G92">
        <f t="shared" si="21"/>
        <v>1.0946838112690795</v>
      </c>
      <c r="H92">
        <f t="shared" si="22"/>
        <v>0.23427967864749724</v>
      </c>
      <c r="I92">
        <f t="shared" si="16"/>
        <v>1.0939851841691961</v>
      </c>
      <c r="J92">
        <f t="shared" si="17"/>
        <v>2.7711649576208117</v>
      </c>
      <c r="K92">
        <f t="shared" si="18"/>
        <v>2263.874778684577</v>
      </c>
      <c r="L92">
        <f t="shared" si="19"/>
        <v>2228.0859592112615</v>
      </c>
      <c r="M92">
        <f t="shared" si="23"/>
        <v>35.788819473315471</v>
      </c>
    </row>
    <row r="93" spans="1:13" x14ac:dyDescent="0.25">
      <c r="A93" s="1">
        <v>0.78</v>
      </c>
      <c r="B93" s="1">
        <f t="shared" si="20"/>
        <v>0.21999999999999997</v>
      </c>
      <c r="C93">
        <f t="shared" si="12"/>
        <v>0.61414720941210643</v>
      </c>
      <c r="D93">
        <f t="shared" si="13"/>
        <v>0.38585279058789351</v>
      </c>
      <c r="E93">
        <f t="shared" si="14"/>
        <v>0.67901955062737085</v>
      </c>
      <c r="F93">
        <f t="shared" si="15"/>
        <v>0.32098044937262915</v>
      </c>
      <c r="G93">
        <f t="shared" si="21"/>
        <v>1.0946838112690795</v>
      </c>
      <c r="H93">
        <f t="shared" si="22"/>
        <v>0.23427967864749724</v>
      </c>
      <c r="I93">
        <f t="shared" si="16"/>
        <v>1.0859204538616394</v>
      </c>
      <c r="J93">
        <f t="shared" si="17"/>
        <v>2.8426998242603623</v>
      </c>
      <c r="K93">
        <f t="shared" si="18"/>
        <v>2260.5582074306676</v>
      </c>
      <c r="L93">
        <f t="shared" si="19"/>
        <v>2217.9824707823432</v>
      </c>
      <c r="M93">
        <f t="shared" si="23"/>
        <v>42.575736648324437</v>
      </c>
    </row>
    <row r="94" spans="1:13" x14ac:dyDescent="0.25">
      <c r="A94" s="1">
        <v>0.79</v>
      </c>
      <c r="B94" s="1">
        <f t="shared" si="20"/>
        <v>0.20999999999999996</v>
      </c>
      <c r="C94">
        <f t="shared" si="12"/>
        <v>0.62809144631104219</v>
      </c>
      <c r="D94">
        <f t="shared" si="13"/>
        <v>0.37190855368895781</v>
      </c>
      <c r="E94">
        <f t="shared" si="14"/>
        <v>0.69179590039626238</v>
      </c>
      <c r="F94">
        <f t="shared" si="15"/>
        <v>0.30820409960373757</v>
      </c>
      <c r="G94">
        <f t="shared" si="21"/>
        <v>1.0946838112690795</v>
      </c>
      <c r="H94">
        <f t="shared" si="22"/>
        <v>0.23427967864749724</v>
      </c>
      <c r="I94">
        <f t="shared" si="16"/>
        <v>1.078246636554121</v>
      </c>
      <c r="J94">
        <f t="shared" si="17"/>
        <v>2.9172684722925131</v>
      </c>
      <c r="K94">
        <f t="shared" si="18"/>
        <v>2256.7141944519467</v>
      </c>
      <c r="L94">
        <f t="shared" si="19"/>
        <v>2207.140290069899</v>
      </c>
      <c r="M94">
        <f t="shared" si="23"/>
        <v>49.573904382047658</v>
      </c>
    </row>
    <row r="95" spans="1:13" x14ac:dyDescent="0.25">
      <c r="A95" s="1">
        <v>0.8</v>
      </c>
      <c r="B95" s="1">
        <f t="shared" si="20"/>
        <v>0.19999999999999996</v>
      </c>
      <c r="C95">
        <f t="shared" si="12"/>
        <v>0.64231054060725756</v>
      </c>
      <c r="D95">
        <f t="shared" si="13"/>
        <v>0.35768945939274249</v>
      </c>
      <c r="E95">
        <f t="shared" si="14"/>
        <v>0.70472440944881887</v>
      </c>
      <c r="F95">
        <f t="shared" si="15"/>
        <v>0.29527559055118108</v>
      </c>
      <c r="G95">
        <f t="shared" si="21"/>
        <v>1.0946838112690795</v>
      </c>
      <c r="H95">
        <f t="shared" si="22"/>
        <v>0.23427967864749724</v>
      </c>
      <c r="I95">
        <f t="shared" si="16"/>
        <v>1.0709564725815597</v>
      </c>
      <c r="J95">
        <f t="shared" si="17"/>
        <v>2.9950388649136168</v>
      </c>
      <c r="K95">
        <f t="shared" si="18"/>
        <v>2252.2954707676222</v>
      </c>
      <c r="L95">
        <f t="shared" si="19"/>
        <v>2195.6227078867933</v>
      </c>
      <c r="M95">
        <f t="shared" si="23"/>
        <v>56.672762880828941</v>
      </c>
    </row>
    <row r="96" spans="1:13" x14ac:dyDescent="0.25">
      <c r="A96" s="1">
        <v>0.81</v>
      </c>
      <c r="B96" s="1">
        <f t="shared" si="20"/>
        <v>0.18999999999999995</v>
      </c>
      <c r="C96">
        <f t="shared" si="12"/>
        <v>0.65681269983732549</v>
      </c>
      <c r="D96">
        <f t="shared" si="13"/>
        <v>0.34318730016267451</v>
      </c>
      <c r="E96">
        <f t="shared" si="14"/>
        <v>0.71780781226793411</v>
      </c>
      <c r="F96">
        <f t="shared" si="15"/>
        <v>0.28219218773206589</v>
      </c>
      <c r="G96">
        <f t="shared" si="21"/>
        <v>1.0946838112690795</v>
      </c>
      <c r="H96">
        <f t="shared" si="22"/>
        <v>0.23427967864749724</v>
      </c>
      <c r="I96">
        <f t="shared" si="16"/>
        <v>1.0640433369109419</v>
      </c>
      <c r="J96">
        <f t="shared" si="17"/>
        <v>3.0761908767080208</v>
      </c>
      <c r="K96">
        <f t="shared" si="18"/>
        <v>2247.2506484001756</v>
      </c>
      <c r="L96">
        <f t="shared" si="19"/>
        <v>2183.4934358078071</v>
      </c>
      <c r="M96">
        <f t="shared" si="23"/>
        <v>63.757212592368433</v>
      </c>
    </row>
    <row r="97" spans="1:13" x14ac:dyDescent="0.25">
      <c r="A97" s="1">
        <v>0.82</v>
      </c>
      <c r="B97" s="1">
        <f t="shared" si="20"/>
        <v>0.18000000000000005</v>
      </c>
      <c r="C97">
        <f t="shared" si="12"/>
        <v>0.67160646160432114</v>
      </c>
      <c r="D97">
        <f t="shared" si="13"/>
        <v>0.32839353839567892</v>
      </c>
      <c r="E97">
        <f t="shared" si="14"/>
        <v>0.73104890925390964</v>
      </c>
      <c r="F97">
        <f t="shared" si="15"/>
        <v>0.2689510907460903</v>
      </c>
      <c r="G97">
        <f t="shared" si="21"/>
        <v>1.0946838112690795</v>
      </c>
      <c r="H97">
        <f t="shared" si="22"/>
        <v>0.23427967864749724</v>
      </c>
      <c r="I97">
        <f t="shared" si="16"/>
        <v>1.0575012270654527</v>
      </c>
      <c r="J97">
        <f t="shared" si="17"/>
        <v>3.1609173136248105</v>
      </c>
      <c r="K97">
        <f t="shared" si="18"/>
        <v>2241.5238417028522</v>
      </c>
      <c r="L97">
        <f t="shared" si="19"/>
        <v>2170.8162224516213</v>
      </c>
      <c r="M97">
        <f t="shared" si="23"/>
        <v>70.707619251230881</v>
      </c>
    </row>
    <row r="98" spans="1:13" x14ac:dyDescent="0.25">
      <c r="A98" s="1">
        <v>0.83</v>
      </c>
      <c r="B98" s="1">
        <f t="shared" si="20"/>
        <v>0.17000000000000004</v>
      </c>
      <c r="C98">
        <f t="shared" si="12"/>
        <v>0.68670071033838043</v>
      </c>
      <c r="D98">
        <f t="shared" si="13"/>
        <v>0.31329928966161952</v>
      </c>
      <c r="E98">
        <f t="shared" si="14"/>
        <v>0.74445056872275384</v>
      </c>
      <c r="F98">
        <f t="shared" si="15"/>
        <v>0.25554943127724616</v>
      </c>
      <c r="G98">
        <f t="shared" si="21"/>
        <v>1.0946838112690795</v>
      </c>
      <c r="H98">
        <f t="shared" si="22"/>
        <v>0.23427967864749724</v>
      </c>
      <c r="I98">
        <f t="shared" si="16"/>
        <v>1.0513247534105385</v>
      </c>
      <c r="J98">
        <f t="shared" si="17"/>
        <v>3.24942503612851</v>
      </c>
      <c r="K98">
        <f t="shared" si="18"/>
        <v>2235.0542464934792</v>
      </c>
      <c r="L98">
        <f t="shared" si="19"/>
        <v>2157.6545027990637</v>
      </c>
      <c r="M98">
        <f t="shared" si="23"/>
        <v>77.39974369441552</v>
      </c>
    </row>
    <row r="99" spans="1:13" x14ac:dyDescent="0.25">
      <c r="A99" s="1">
        <v>0.84</v>
      </c>
      <c r="B99" s="1">
        <f t="shared" si="20"/>
        <v>0.16000000000000003</v>
      </c>
      <c r="C99">
        <f t="shared" si="12"/>
        <v>0.70210469508904472</v>
      </c>
      <c r="D99">
        <f t="shared" si="13"/>
        <v>0.29789530491095528</v>
      </c>
      <c r="E99">
        <f t="shared" si="14"/>
        <v>0.75801572897761638</v>
      </c>
      <c r="F99">
        <f t="shared" si="15"/>
        <v>0.24198427102238362</v>
      </c>
      <c r="G99">
        <f t="shared" si="21"/>
        <v>1.0946838112690795</v>
      </c>
      <c r="H99">
        <f t="shared" si="22"/>
        <v>0.23427967864749724</v>
      </c>
      <c r="I99">
        <f t="shared" si="16"/>
        <v>1.0455091317966947</v>
      </c>
      <c r="J99">
        <f t="shared" si="17"/>
        <v>3.3419361975369251</v>
      </c>
      <c r="K99">
        <f t="shared" si="18"/>
        <v>2227.7756718933842</v>
      </c>
      <c r="L99">
        <f t="shared" si="19"/>
        <v>2144.071082636332</v>
      </c>
      <c r="M99">
        <f t="shared" si="23"/>
        <v>83.704589257052248</v>
      </c>
    </row>
    <row r="100" spans="1:13" x14ac:dyDescent="0.25">
      <c r="A100" s="1">
        <v>0.85</v>
      </c>
      <c r="B100" s="1">
        <f t="shared" si="20"/>
        <v>0.15000000000000002</v>
      </c>
      <c r="C100">
        <f t="shared" ref="C100:C115" si="24">A100*$F$6/(A100*$F$6+B100*$F$7)</f>
        <v>0.71782804842426395</v>
      </c>
      <c r="D100">
        <f t="shared" ref="D100:D115" si="25">(B100*$F$7)/(B100*$F$7+A100*$F$6)</f>
        <v>0.28217195157573599</v>
      </c>
      <c r="E100">
        <f t="shared" ref="E100:E115" si="26">(A100*$G$6)/(A100*$G$6+B100*$G$7)</f>
        <v>0.77174740045650514</v>
      </c>
      <c r="F100">
        <f t="shared" ref="F100:F115" si="27">(B100*$G$7)/(B100*$G$7+A100*$G$6)</f>
        <v>0.22825259954349486</v>
      </c>
      <c r="G100">
        <f t="shared" si="21"/>
        <v>1.0946838112690795</v>
      </c>
      <c r="H100">
        <f t="shared" si="22"/>
        <v>0.23427967864749724</v>
      </c>
      <c r="I100">
        <f t="shared" ref="I100:I115" si="28">EXP(LN(C100/A100)+(1-(C100/A100))-5*$G$6*(LN(C100/E100)+(1-(C100/E100)))+$G$6*(1-LN(E100+F100*H100)-(E100/(E100+F100*H100))-((F100*G100)/(E100*G100+F100))))</f>
        <v>1.0400501785705571</v>
      </c>
      <c r="J100">
        <f t="shared" ref="J100:J115" si="29">EXP(LN(D100/B100)+(1-(D100/B100)) - 5*$G$7*(LN(D100/F100)+(1- (D100/F100))) + $G$7*(1 - LN(E100*G100+F100) - ((E100*H100)/(E100+F100*H100)) - (F100/(E100*G100+F100))))</f>
        <v>3.4386896111454415</v>
      </c>
      <c r="K100">
        <f t="shared" ref="K100:K115" si="30">A100*I100*$E$6+B100*J100*$E$7</f>
        <v>2219.6160190586234</v>
      </c>
      <c r="L100">
        <f t="shared" ref="L100:L115" si="31">1/((A100/(I100*$E$6)) + (B100/(J100*$E$7)))</f>
        <v>2130.1278594361274</v>
      </c>
      <c r="M100">
        <f t="shared" si="23"/>
        <v>89.488159622495914</v>
      </c>
    </row>
    <row r="101" spans="1:13" x14ac:dyDescent="0.25">
      <c r="A101" s="1">
        <v>0.86</v>
      </c>
      <c r="B101" s="1">
        <f t="shared" si="20"/>
        <v>0.14000000000000001</v>
      </c>
      <c r="C101">
        <f t="shared" si="24"/>
        <v>0.73388080651720466</v>
      </c>
      <c r="D101">
        <f t="shared" si="25"/>
        <v>0.26611919348279528</v>
      </c>
      <c r="E101">
        <f t="shared" si="26"/>
        <v>0.78564866795957944</v>
      </c>
      <c r="F101">
        <f t="shared" si="27"/>
        <v>0.21435133204042059</v>
      </c>
      <c r="G101">
        <f t="shared" si="21"/>
        <v>1.0946838112690795</v>
      </c>
      <c r="H101">
        <f t="shared" si="22"/>
        <v>0.23427967864749724</v>
      </c>
      <c r="I101">
        <f t="shared" si="28"/>
        <v>1.0349443079832956</v>
      </c>
      <c r="J101">
        <f t="shared" si="29"/>
        <v>3.5399422615578029</v>
      </c>
      <c r="K101">
        <f t="shared" si="30"/>
        <v>2210.4967001709738</v>
      </c>
      <c r="L101">
        <f t="shared" si="31"/>
        <v>2115.8855802807811</v>
      </c>
      <c r="M101">
        <f t="shared" si="23"/>
        <v>94.61111989019264</v>
      </c>
    </row>
    <row r="102" spans="1:13" x14ac:dyDescent="0.25">
      <c r="A102" s="1">
        <v>0.87</v>
      </c>
      <c r="B102" s="1">
        <f t="shared" si="20"/>
        <v>0.13</v>
      </c>
      <c r="C102">
        <f t="shared" si="24"/>
        <v>0.75027343050887907</v>
      </c>
      <c r="D102">
        <f t="shared" si="25"/>
        <v>0.24972656949112099</v>
      </c>
      <c r="E102">
        <f t="shared" si="26"/>
        <v>0.79972269295948228</v>
      </c>
      <c r="F102">
        <f t="shared" si="27"/>
        <v>0.20027730704051769</v>
      </c>
      <c r="G102">
        <f t="shared" si="21"/>
        <v>1.0946838112690795</v>
      </c>
      <c r="H102">
        <f t="shared" si="22"/>
        <v>0.23427967864749724</v>
      </c>
      <c r="I102">
        <f t="shared" si="28"/>
        <v>1.0301885320435173</v>
      </c>
      <c r="J102">
        <f t="shared" si="29"/>
        <v>3.645970977736658</v>
      </c>
      <c r="K102">
        <f t="shared" si="30"/>
        <v>2200.3319901095656</v>
      </c>
      <c r="L102">
        <f t="shared" si="31"/>
        <v>2101.4036368004436</v>
      </c>
      <c r="M102">
        <f t="shared" si="23"/>
        <v>98.928353309122031</v>
      </c>
    </row>
    <row r="103" spans="1:13" x14ac:dyDescent="0.25">
      <c r="A103" s="1">
        <v>0.88</v>
      </c>
      <c r="B103" s="1">
        <f t="shared" si="20"/>
        <v>0.12</v>
      </c>
      <c r="C103">
        <f t="shared" si="24"/>
        <v>0.7670168292421482</v>
      </c>
      <c r="D103">
        <f t="shared" si="25"/>
        <v>0.23298317075785185</v>
      </c>
      <c r="E103">
        <f t="shared" si="26"/>
        <v>0.81397271599834642</v>
      </c>
      <c r="F103">
        <f t="shared" si="27"/>
        <v>0.18602728400165361</v>
      </c>
      <c r="G103">
        <f t="shared" si="21"/>
        <v>1.0946838112690795</v>
      </c>
      <c r="H103">
        <f t="shared" si="22"/>
        <v>0.23427967864749724</v>
      </c>
      <c r="I103">
        <f t="shared" si="28"/>
        <v>1.0257804628812004</v>
      </c>
      <c r="J103">
        <f t="shared" si="29"/>
        <v>3.7570742876984529</v>
      </c>
      <c r="K103">
        <f t="shared" si="30"/>
        <v>2189.0283021291789</v>
      </c>
      <c r="L103">
        <f t="shared" si="31"/>
        <v>2086.7398965535263</v>
      </c>
      <c r="M103">
        <f t="shared" si="23"/>
        <v>102.28840557565263</v>
      </c>
    </row>
    <row r="104" spans="1:13" x14ac:dyDescent="0.25">
      <c r="A104" s="1">
        <v>0.89</v>
      </c>
      <c r="B104" s="1">
        <f t="shared" si="20"/>
        <v>0.10999999999999999</v>
      </c>
      <c r="C104">
        <f t="shared" si="24"/>
        <v>0.78412238347091767</v>
      </c>
      <c r="D104">
        <f t="shared" si="25"/>
        <v>0.21587761652908233</v>
      </c>
      <c r="E104">
        <f t="shared" si="26"/>
        <v>0.82840205917528986</v>
      </c>
      <c r="F104">
        <f t="shared" si="27"/>
        <v>0.17159794082471011</v>
      </c>
      <c r="G104">
        <f t="shared" si="21"/>
        <v>1.0946838112690795</v>
      </c>
      <c r="H104">
        <f t="shared" si="22"/>
        <v>0.23427967864749724</v>
      </c>
      <c r="I104">
        <f t="shared" si="28"/>
        <v>1.0217183177097588</v>
      </c>
      <c r="J104">
        <f t="shared" si="29"/>
        <v>3.8735744775600058</v>
      </c>
      <c r="K104">
        <f t="shared" si="30"/>
        <v>2176.4833776020146</v>
      </c>
      <c r="L104">
        <f t="shared" si="31"/>
        <v>2071.9505698191469</v>
      </c>
      <c r="M104">
        <f t="shared" si="23"/>
        <v>104.53280778286762</v>
      </c>
    </row>
    <row r="105" spans="1:13" x14ac:dyDescent="0.25">
      <c r="A105" s="1">
        <v>0.9</v>
      </c>
      <c r="B105" s="1">
        <f t="shared" si="20"/>
        <v>9.9999999999999978E-2</v>
      </c>
      <c r="C105">
        <f t="shared" si="24"/>
        <v>0.80160197165742453</v>
      </c>
      <c r="D105">
        <f t="shared" si="25"/>
        <v>0.19839802834257544</v>
      </c>
      <c r="E105">
        <f t="shared" si="26"/>
        <v>0.84301412872841441</v>
      </c>
      <c r="F105">
        <f t="shared" si="27"/>
        <v>0.15698587127158556</v>
      </c>
      <c r="G105">
        <f t="shared" si="21"/>
        <v>1.0946838112690795</v>
      </c>
      <c r="H105">
        <f t="shared" si="22"/>
        <v>0.23427967864749724</v>
      </c>
      <c r="I105">
        <f t="shared" si="28"/>
        <v>1.0180009264955672</v>
      </c>
      <c r="J105">
        <f t="shared" si="29"/>
        <v>3.995819880861843</v>
      </c>
      <c r="K105">
        <f t="shared" si="30"/>
        <v>2162.5853784057485</v>
      </c>
      <c r="L105">
        <f t="shared" si="31"/>
        <v>2057.0901104027821</v>
      </c>
      <c r="M105">
        <f t="shared" si="23"/>
        <v>105.49526800296644</v>
      </c>
    </row>
    <row r="106" spans="1:13" x14ac:dyDescent="0.25">
      <c r="A106" s="1">
        <v>0.91</v>
      </c>
      <c r="B106" s="1">
        <f t="shared" si="20"/>
        <v>8.9999999999999969E-2</v>
      </c>
      <c r="C106">
        <f t="shared" si="24"/>
        <v>0.81946799748049814</v>
      </c>
      <c r="D106">
        <f t="shared" si="25"/>
        <v>0.18053200251950186</v>
      </c>
      <c r="E106">
        <f t="shared" si="26"/>
        <v>0.85781241771551953</v>
      </c>
      <c r="F106">
        <f t="shared" si="27"/>
        <v>0.14218758228448047</v>
      </c>
      <c r="G106">
        <f t="shared" si="21"/>
        <v>1.0946838112690795</v>
      </c>
      <c r="H106">
        <f t="shared" si="22"/>
        <v>0.23427967864749724</v>
      </c>
      <c r="I106">
        <f t="shared" si="28"/>
        <v>1.0146277424683909</v>
      </c>
      <c r="J106">
        <f t="shared" si="29"/>
        <v>4.1241874278213544</v>
      </c>
      <c r="K106">
        <f t="shared" si="30"/>
        <v>2147.2118688250671</v>
      </c>
      <c r="L106">
        <f t="shared" si="31"/>
        <v>2042.2111487742573</v>
      </c>
      <c r="M106">
        <f t="shared" si="23"/>
        <v>105.00072005080983</v>
      </c>
    </row>
    <row r="107" spans="1:13" x14ac:dyDescent="0.25">
      <c r="A107" s="1">
        <v>0.92</v>
      </c>
      <c r="B107" s="1">
        <f t="shared" si="20"/>
        <v>7.999999999999996E-2</v>
      </c>
      <c r="C107">
        <f t="shared" si="24"/>
        <v>0.83773341918866717</v>
      </c>
      <c r="D107">
        <f t="shared" si="25"/>
        <v>0.1622665808113328</v>
      </c>
      <c r="E107">
        <f t="shared" si="26"/>
        <v>0.87280050879796478</v>
      </c>
      <c r="F107">
        <f t="shared" si="27"/>
        <v>0.12719949120203514</v>
      </c>
      <c r="G107">
        <f t="shared" si="21"/>
        <v>1.0946838112690795</v>
      </c>
      <c r="H107">
        <f t="shared" si="22"/>
        <v>0.23427967864749724</v>
      </c>
      <c r="I107">
        <f t="shared" si="28"/>
        <v>1.0115988556325957</v>
      </c>
      <c r="J107">
        <f t="shared" si="29"/>
        <v>4.2590854884966154</v>
      </c>
      <c r="K107">
        <f t="shared" si="30"/>
        <v>2130.2286718330224</v>
      </c>
      <c r="L107">
        <f t="shared" si="31"/>
        <v>2027.3644556573402</v>
      </c>
      <c r="M107">
        <f t="shared" si="23"/>
        <v>102.86421617568226</v>
      </c>
    </row>
    <row r="108" spans="1:13" x14ac:dyDescent="0.25">
      <c r="A108" s="1">
        <v>0.93</v>
      </c>
      <c r="B108" s="1">
        <f t="shared" si="20"/>
        <v>6.9999999999999951E-2</v>
      </c>
      <c r="C108">
        <f t="shared" si="24"/>
        <v>0.85641178094408943</v>
      </c>
      <c r="D108">
        <f t="shared" si="25"/>
        <v>0.14358821905591054</v>
      </c>
      <c r="E108">
        <f t="shared" si="26"/>
        <v>0.88798207713234123</v>
      </c>
      <c r="F108">
        <f t="shared" si="27"/>
        <v>0.11201792286765876</v>
      </c>
      <c r="G108">
        <f t="shared" si="21"/>
        <v>1.0946838112690795</v>
      </c>
      <c r="H108">
        <f t="shared" si="22"/>
        <v>0.23427967864749724</v>
      </c>
      <c r="I108">
        <f t="shared" si="28"/>
        <v>1.0089150094681358</v>
      </c>
      <c r="J108">
        <f t="shared" si="29"/>
        <v>4.40095704887674</v>
      </c>
      <c r="K108">
        <f t="shared" si="30"/>
        <v>2111.4885822800693</v>
      </c>
      <c r="L108">
        <f t="shared" si="31"/>
        <v>2012.5989340666069</v>
      </c>
      <c r="M108">
        <f t="shared" si="23"/>
        <v>98.889648213462351</v>
      </c>
    </row>
    <row r="109" spans="1:13" x14ac:dyDescent="0.25">
      <c r="A109" s="1">
        <v>0.94</v>
      </c>
      <c r="B109" s="1">
        <f t="shared" si="20"/>
        <v>6.0000000000000053E-2</v>
      </c>
      <c r="C109">
        <f t="shared" si="24"/>
        <v>0.87551724631663341</v>
      </c>
      <c r="D109">
        <f t="shared" si="25"/>
        <v>0.1244827536833666</v>
      </c>
      <c r="E109">
        <f t="shared" si="26"/>
        <v>0.90336089337485226</v>
      </c>
      <c r="F109">
        <f t="shared" si="27"/>
        <v>9.6639106625147742E-2</v>
      </c>
      <c r="G109">
        <f t="shared" si="21"/>
        <v>1.0946838112690795</v>
      </c>
      <c r="H109">
        <f t="shared" si="22"/>
        <v>0.23427967864749724</v>
      </c>
      <c r="I109">
        <f t="shared" si="28"/>
        <v>1.0065776210426232</v>
      </c>
      <c r="J109">
        <f t="shared" si="29"/>
        <v>4.5502832647842553</v>
      </c>
      <c r="K109">
        <f t="shared" si="30"/>
        <v>2090.829916779453</v>
      </c>
      <c r="L109">
        <f t="shared" si="31"/>
        <v>1997.9616377330779</v>
      </c>
      <c r="M109">
        <f t="shared" si="23"/>
        <v>92.868279046375164</v>
      </c>
    </row>
    <row r="110" spans="1:13" x14ac:dyDescent="0.25">
      <c r="A110" s="1">
        <v>0.95</v>
      </c>
      <c r="B110" s="1">
        <f t="shared" si="20"/>
        <v>5.0000000000000044E-2</v>
      </c>
      <c r="C110">
        <f t="shared" si="24"/>
        <v>0.8950646341021834</v>
      </c>
      <c r="D110">
        <f t="shared" si="25"/>
        <v>0.10493536589781664</v>
      </c>
      <c r="E110">
        <f t="shared" si="26"/>
        <v>0.91894082680356648</v>
      </c>
      <c r="F110">
        <f t="shared" si="27"/>
        <v>8.1059173196433479E-2</v>
      </c>
      <c r="G110">
        <f t="shared" si="21"/>
        <v>1.0946838112690795</v>
      </c>
      <c r="H110">
        <f t="shared" si="22"/>
        <v>0.23427967864749724</v>
      </c>
      <c r="I110">
        <f t="shared" si="28"/>
        <v>1.0045888047918297</v>
      </c>
      <c r="J110">
        <f t="shared" si="29"/>
        <v>4.7075874453332736</v>
      </c>
      <c r="K110">
        <f t="shared" si="30"/>
        <v>2068.074876862147</v>
      </c>
      <c r="L110">
        <f t="shared" si="31"/>
        <v>1983.497813867976</v>
      </c>
      <c r="M110">
        <f t="shared" si="23"/>
        <v>84.577062994171001</v>
      </c>
    </row>
    <row r="111" spans="1:13" x14ac:dyDescent="0.25">
      <c r="A111" s="1">
        <v>0.96</v>
      </c>
      <c r="B111" s="1">
        <f t="shared" si="20"/>
        <v>4.0000000000000036E-2</v>
      </c>
      <c r="C111">
        <f t="shared" si="24"/>
        <v>0.91506945665553008</v>
      </c>
      <c r="D111">
        <f t="shared" si="25"/>
        <v>8.4930543344469922E-2</v>
      </c>
      <c r="E111">
        <f t="shared" si="26"/>
        <v>0.93472584856396856</v>
      </c>
      <c r="F111">
        <f t="shared" si="27"/>
        <v>6.5274151436031394E-2</v>
      </c>
      <c r="G111">
        <f t="shared" si="21"/>
        <v>1.0946838112690795</v>
      </c>
      <c r="H111">
        <f t="shared" si="22"/>
        <v>0.23427967864749724</v>
      </c>
      <c r="I111">
        <f t="shared" si="28"/>
        <v>1.0029514002663626</v>
      </c>
      <c r="J111">
        <f t="shared" si="29"/>
        <v>4.8734395257183394</v>
      </c>
      <c r="K111">
        <f t="shared" si="30"/>
        <v>2043.027698191107</v>
      </c>
      <c r="L111">
        <f t="shared" si="31"/>
        <v>1969.2509682762065</v>
      </c>
      <c r="M111">
        <f t="shared" si="23"/>
        <v>73.776729914900443</v>
      </c>
    </row>
    <row r="112" spans="1:13" x14ac:dyDescent="0.25">
      <c r="A112" s="1">
        <v>0.97</v>
      </c>
      <c r="B112" s="1">
        <f t="shared" si="20"/>
        <v>3.0000000000000027E-2</v>
      </c>
      <c r="C112">
        <f t="shared" si="24"/>
        <v>0.93554796094624548</v>
      </c>
      <c r="D112">
        <f t="shared" si="25"/>
        <v>6.4452039053754573E-2</v>
      </c>
      <c r="E112">
        <f t="shared" si="26"/>
        <v>0.95072003504353064</v>
      </c>
      <c r="F112">
        <f t="shared" si="27"/>
        <v>4.927996495646942E-2</v>
      </c>
      <c r="G112">
        <f t="shared" si="21"/>
        <v>1.0946838112690795</v>
      </c>
      <c r="H112">
        <f t="shared" si="22"/>
        <v>0.23427967864749724</v>
      </c>
      <c r="I112">
        <f t="shared" si="28"/>
        <v>1.0016690041877794</v>
      </c>
      <c r="J112">
        <f t="shared" si="29"/>
        <v>5.0484610985351068</v>
      </c>
      <c r="K112">
        <f t="shared" si="30"/>
        <v>2015.4725541626851</v>
      </c>
      <c r="L112">
        <f t="shared" si="31"/>
        <v>1955.2629509405776</v>
      </c>
      <c r="M112">
        <f t="shared" si="23"/>
        <v>60.209603222107489</v>
      </c>
    </row>
    <row r="113" spans="1:13" x14ac:dyDescent="0.25">
      <c r="A113" s="1">
        <v>0.98</v>
      </c>
      <c r="B113" s="1">
        <f t="shared" si="20"/>
        <v>2.0000000000000018E-2</v>
      </c>
      <c r="C113">
        <f t="shared" si="24"/>
        <v>0.95651717256590685</v>
      </c>
      <c r="D113">
        <f t="shared" si="25"/>
        <v>4.348282743409309E-2</v>
      </c>
      <c r="E113">
        <f t="shared" si="26"/>
        <v>0.96692757138132512</v>
      </c>
      <c r="F113">
        <f t="shared" si="27"/>
        <v>3.3072428618674932E-2</v>
      </c>
      <c r="G113">
        <f t="shared" si="21"/>
        <v>1.0946838112690795</v>
      </c>
      <c r="H113">
        <f t="shared" si="22"/>
        <v>0.23427967864749724</v>
      </c>
      <c r="I113">
        <f t="shared" si="28"/>
        <v>1.0007460072088608</v>
      </c>
      <c r="J113">
        <f t="shared" si="29"/>
        <v>5.2333310839247122</v>
      </c>
      <c r="K113">
        <f t="shared" si="30"/>
        <v>1985.1711769482183</v>
      </c>
      <c r="L113">
        <f t="shared" si="31"/>
        <v>1941.574060347356</v>
      </c>
      <c r="M113">
        <f t="shared" si="23"/>
        <v>43.597116600862364</v>
      </c>
    </row>
    <row r="114" spans="1:13" x14ac:dyDescent="0.25">
      <c r="A114" s="1">
        <v>0.99</v>
      </c>
      <c r="B114" s="1">
        <f t="shared" si="20"/>
        <v>1.0000000000000009E-2</v>
      </c>
      <c r="C114">
        <f t="shared" si="24"/>
        <v>0.97799494293719669</v>
      </c>
      <c r="D114">
        <f t="shared" si="25"/>
        <v>2.2005057062803271E-2</v>
      </c>
      <c r="E114">
        <f t="shared" si="26"/>
        <v>0.98335275511902775</v>
      </c>
      <c r="F114">
        <f t="shared" si="27"/>
        <v>1.6647244880972217E-2</v>
      </c>
      <c r="G114">
        <f t="shared" si="21"/>
        <v>1.0946838112690795</v>
      </c>
      <c r="H114">
        <f t="shared" si="22"/>
        <v>0.23427967864749724</v>
      </c>
      <c r="I114">
        <f t="shared" si="28"/>
        <v>1.0001876358312189</v>
      </c>
      <c r="J114">
        <f t="shared" si="29"/>
        <v>5.4287921319136192</v>
      </c>
      <c r="K114">
        <f t="shared" si="30"/>
        <v>1951.8601527776002</v>
      </c>
      <c r="L114">
        <f t="shared" si="31"/>
        <v>1928.2231650074173</v>
      </c>
      <c r="M114">
        <f t="shared" si="23"/>
        <v>23.636987770182941</v>
      </c>
    </row>
    <row r="115" spans="1:13" x14ac:dyDescent="0.25">
      <c r="A115" s="1">
        <v>1</v>
      </c>
      <c r="B115" s="1">
        <f t="shared" si="20"/>
        <v>0</v>
      </c>
      <c r="C115">
        <f t="shared" si="24"/>
        <v>1</v>
      </c>
      <c r="D115">
        <f t="shared" si="25"/>
        <v>0</v>
      </c>
      <c r="E115">
        <f t="shared" si="26"/>
        <v>1</v>
      </c>
      <c r="F115">
        <f t="shared" si="27"/>
        <v>0</v>
      </c>
      <c r="G115">
        <f t="shared" si="21"/>
        <v>1.0946838112690795</v>
      </c>
      <c r="H115">
        <f t="shared" si="22"/>
        <v>0.23427967864749724</v>
      </c>
      <c r="I115">
        <f t="shared" si="28"/>
        <v>1</v>
      </c>
      <c r="J115" t="e">
        <f t="shared" si="29"/>
        <v>#DIV/0!</v>
      </c>
      <c r="K115" t="e">
        <f t="shared" si="30"/>
        <v>#DIV/0!</v>
      </c>
      <c r="L115" t="e">
        <f t="shared" si="31"/>
        <v>#DIV/0!</v>
      </c>
      <c r="M115" t="e">
        <f t="shared" si="23"/>
        <v>#DIV/0!</v>
      </c>
    </row>
  </sheetData>
  <scenarios current="0">
    <scenario name="0 temp" count="3" user="Daniel" comment="Created by Daniel on 11/19/2020">
      <inputCells r="B2" val="0.908431742276047"/>
      <inputCells r="B3" val="273.15"/>
      <inputCells r="B11" undone="1" val="0.502806758641333"/>
    </scenario>
    <scenario name="Ok test 1" count="3" user="Daniel" comment="Created by Daniel on 11/19/2020">
      <inputCells r="B2" val="0.814824462379876"/>
      <inputCells r="B3" val="415.599977702739"/>
      <inputCells r="B11" undone="1" val="0"/>
    </scenario>
  </scenarios>
  <mergeCells count="4">
    <mergeCell ref="A1:U2"/>
    <mergeCell ref="A3:E3"/>
    <mergeCell ref="I3:K3"/>
    <mergeCell ref="I9:K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076D3-9F14-4A33-9A49-B56DE9F19E8F}">
  <dimension ref="A1:H14"/>
  <sheetViews>
    <sheetView zoomScale="160" zoomScaleNormal="160" workbookViewId="0">
      <selection activeCell="G8" sqref="G8"/>
    </sheetView>
  </sheetViews>
  <sheetFormatPr defaultRowHeight="15" x14ac:dyDescent="0.25"/>
  <sheetData>
    <row r="1" spans="1:8" x14ac:dyDescent="0.25">
      <c r="A1" t="s">
        <v>88</v>
      </c>
      <c r="F1" t="s">
        <v>93</v>
      </c>
    </row>
    <row r="2" spans="1:8" x14ac:dyDescent="0.25">
      <c r="A2" t="s">
        <v>89</v>
      </c>
      <c r="B2">
        <v>0.9</v>
      </c>
      <c r="E2" t="s">
        <v>94</v>
      </c>
      <c r="F2" t="s">
        <v>97</v>
      </c>
      <c r="G2" t="s">
        <v>98</v>
      </c>
      <c r="H2" t="s">
        <v>99</v>
      </c>
    </row>
    <row r="3" spans="1:8" x14ac:dyDescent="0.25">
      <c r="A3" t="s">
        <v>92</v>
      </c>
      <c r="B3">
        <v>300</v>
      </c>
      <c r="E3">
        <v>1</v>
      </c>
      <c r="F3">
        <v>0.56599999999999995</v>
      </c>
      <c r="G3">
        <v>8.0960000000000001</v>
      </c>
      <c r="H3">
        <v>512.6</v>
      </c>
    </row>
    <row r="4" spans="1:8" x14ac:dyDescent="0.25">
      <c r="A4" t="s">
        <v>90</v>
      </c>
      <c r="E4">
        <v>2</v>
      </c>
      <c r="F4">
        <v>0.21099999999999999</v>
      </c>
      <c r="G4">
        <v>4.8979999999999997</v>
      </c>
      <c r="H4">
        <v>562.20000000000005</v>
      </c>
    </row>
    <row r="5" spans="1:8" x14ac:dyDescent="0.25">
      <c r="B5" t="s">
        <v>8</v>
      </c>
      <c r="C5" t="s">
        <v>91</v>
      </c>
      <c r="D5" t="s">
        <v>100</v>
      </c>
    </row>
    <row r="6" spans="1:8" x14ac:dyDescent="0.25">
      <c r="A6" t="s">
        <v>95</v>
      </c>
      <c r="B6">
        <v>2.0835431519564601E-2</v>
      </c>
      <c r="C6">
        <v>2.3150479466182889E-2</v>
      </c>
      <c r="D6">
        <v>0.5</v>
      </c>
    </row>
    <row r="7" spans="1:8" x14ac:dyDescent="0.25">
      <c r="A7" t="s">
        <v>96</v>
      </c>
      <c r="B7">
        <v>1.6610630368920985E-2</v>
      </c>
      <c r="C7">
        <v>1.8456255965467763E-2</v>
      </c>
      <c r="D7">
        <v>0.5</v>
      </c>
    </row>
    <row r="10" spans="1:8" x14ac:dyDescent="0.25">
      <c r="A10" t="s">
        <v>101</v>
      </c>
    </row>
    <row r="11" spans="1:8" x14ac:dyDescent="0.25">
      <c r="A11" t="s">
        <v>102</v>
      </c>
      <c r="B11">
        <v>0.3</v>
      </c>
    </row>
    <row r="12" spans="1:8" x14ac:dyDescent="0.25">
      <c r="A12" t="s">
        <v>103</v>
      </c>
      <c r="B12">
        <v>0.69089485163441766</v>
      </c>
      <c r="D12" t="s">
        <v>105</v>
      </c>
      <c r="E12">
        <v>0.70726845549032535</v>
      </c>
      <c r="F12">
        <v>0.29273154450967465</v>
      </c>
      <c r="G12" t="s">
        <v>108</v>
      </c>
    </row>
    <row r="13" spans="1:8" x14ac:dyDescent="0.25">
      <c r="A13" t="s">
        <v>104</v>
      </c>
      <c r="B13">
        <v>0.69560059603176827</v>
      </c>
      <c r="D13" t="s">
        <v>107</v>
      </c>
      <c r="E13">
        <v>1.3079582777762156E-2</v>
      </c>
      <c r="F13">
        <v>0.98692041722223789</v>
      </c>
      <c r="G13" t="s">
        <v>106</v>
      </c>
    </row>
    <row r="14" spans="1:8" x14ac:dyDescent="0.25">
      <c r="B14">
        <v>1.3864954476661859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Drafting for Question 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2020-11-17T02:11:53Z</dcterms:created>
  <dcterms:modified xsi:type="dcterms:W3CDTF">2020-11-30T22:54:15Z</dcterms:modified>
</cp:coreProperties>
</file>