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mc:AlternateContent xmlns:mc="http://schemas.openxmlformats.org/markup-compatibility/2006">
    <mc:Choice Requires="x15">
      <x15ac:absPath xmlns:x15ac="http://schemas.microsoft.com/office/spreadsheetml/2010/11/ac" url="C:\Users\Newt-\Desktop\Projects\Team407\_lukeMcCann_Docs\"/>
    </mc:Choice>
  </mc:AlternateContent>
  <bookViews>
    <workbookView xWindow="0" yWindow="600" windowWidth="28800" windowHeight="11760"/>
  </bookViews>
  <sheets>
    <sheet name="Project Tracker" sheetId="1" r:id="rId1"/>
    <sheet name="Setup" sheetId="2" r:id="rId2"/>
  </sheets>
  <definedNames>
    <definedName name="CategoryList">Setup!$B$5:$B$10</definedName>
    <definedName name="ColumnTitle1">'Project Tracker'!$B$4</definedName>
    <definedName name="ColumnTitle2">CategoryAndEmployeeTable[[#Headers],[Category Name]]</definedName>
    <definedName name="EmployeeList">Setup!$C$5:$C$8</definedName>
    <definedName name="FlagPercent">'Project Tracker'!$D$2</definedName>
    <definedName name="_xlnm.Print_Titles" localSheetId="0">'Project Tracker'!$4:$4</definedName>
  </definedNames>
  <calcPr calcId="171027"/>
</workbook>
</file>

<file path=xl/calcChain.xml><?xml version="1.0" encoding="utf-8"?>
<calcChain xmlns="http://schemas.openxmlformats.org/spreadsheetml/2006/main">
  <c r="K5" i="1" l="1"/>
  <c r="K6" i="1"/>
  <c r="K7" i="1"/>
  <c r="K8" i="1"/>
  <c r="K9" i="1"/>
  <c r="K10" i="1"/>
  <c r="K11" i="1"/>
  <c r="K12" i="1"/>
  <c r="K13" i="1"/>
  <c r="H13" i="1"/>
  <c r="N13" i="1"/>
  <c r="M13" i="1" l="1"/>
  <c r="J12" i="1"/>
  <c r="J11" i="1"/>
  <c r="J10" i="1"/>
  <c r="J9" i="1"/>
  <c r="J8" i="1"/>
  <c r="J7" i="1"/>
  <c r="J6" i="1"/>
  <c r="J5" i="1"/>
  <c r="I12" i="1"/>
  <c r="I11" i="1"/>
  <c r="I10" i="1"/>
  <c r="I9" i="1"/>
  <c r="I8" i="1"/>
  <c r="I7" i="1"/>
  <c r="I6" i="1"/>
  <c r="I5" i="1"/>
  <c r="N9" i="1" l="1"/>
  <c r="N6" i="1"/>
  <c r="N10" i="1"/>
  <c r="N7" i="1"/>
  <c r="N11" i="1"/>
  <c r="N8" i="1"/>
  <c r="N12" i="1"/>
  <c r="F6" i="1"/>
  <c r="E6" i="1"/>
  <c r="F5" i="1"/>
  <c r="E5" i="1"/>
  <c r="E9" i="1"/>
  <c r="F12" i="1" l="1"/>
  <c r="E12" i="1"/>
  <c r="F11" i="1"/>
  <c r="E11" i="1"/>
  <c r="F10" i="1"/>
  <c r="E10" i="1"/>
  <c r="F9" i="1"/>
  <c r="F8" i="1"/>
  <c r="E8" i="1"/>
  <c r="E7" i="1"/>
  <c r="F7" i="1"/>
  <c r="H12" i="1" l="1"/>
  <c r="M12" i="1" s="1"/>
  <c r="H11" i="1"/>
  <c r="M11" i="1" s="1"/>
  <c r="H10" i="1"/>
  <c r="M10" i="1" s="1"/>
  <c r="H9" i="1"/>
  <c r="M9" i="1" s="1"/>
  <c r="H8" i="1"/>
  <c r="M8" i="1" s="1"/>
  <c r="H7" i="1"/>
  <c r="M7" i="1" s="1"/>
  <c r="H6" i="1"/>
  <c r="M6" i="1" s="1"/>
  <c r="H5" i="1"/>
  <c r="N5" i="1" l="1"/>
  <c r="M5" i="1" s="1"/>
</calcChain>
</file>

<file path=xl/sharedStrings.xml><?xml version="1.0" encoding="utf-8"?>
<sst xmlns="http://schemas.openxmlformats.org/spreadsheetml/2006/main" count="58" uniqueCount="40">
  <si>
    <t>Category</t>
  </si>
  <si>
    <t>Assigned To</t>
  </si>
  <si>
    <t>Employee 1</t>
  </si>
  <si>
    <t>Employee 2</t>
  </si>
  <si>
    <t>Employee 3</t>
  </si>
  <si>
    <t>Employee 4</t>
  </si>
  <si>
    <t>Setup</t>
  </si>
  <si>
    <t>Project Tracker</t>
  </si>
  <si>
    <t xml:space="preserve">Percent Over/Under to Flag: </t>
  </si>
  <si>
    <t>Notes</t>
  </si>
  <si>
    <t>Category 1</t>
  </si>
  <si>
    <t>Category 2</t>
  </si>
  <si>
    <t>Category 3</t>
  </si>
  <si>
    <t>Category 4</t>
  </si>
  <si>
    <t>Category 5</t>
  </si>
  <si>
    <t>Category 6</t>
  </si>
  <si>
    <t>Project 1</t>
  </si>
  <si>
    <t>Project 2</t>
  </si>
  <si>
    <t>Project 3</t>
  </si>
  <si>
    <t>Project 4</t>
  </si>
  <si>
    <t>Project 5</t>
  </si>
  <si>
    <t>Project 6</t>
  </si>
  <si>
    <t>Project 7</t>
  </si>
  <si>
    <t>Project 8</t>
  </si>
  <si>
    <t>Estimated
Start</t>
  </si>
  <si>
    <t>Actual
Finish</t>
  </si>
  <si>
    <t>Estimated 
Finish</t>
  </si>
  <si>
    <t>Employee Name</t>
  </si>
  <si>
    <t>Employee 5</t>
  </si>
  <si>
    <t>Employee 6</t>
  </si>
  <si>
    <t>Category Name</t>
  </si>
  <si>
    <t>Estimated Work (in hours)</t>
  </si>
  <si>
    <t>Actual Work (in hours)</t>
  </si>
  <si>
    <t>Actual Duration (in days)</t>
  </si>
  <si>
    <t>Estimated Duration (in days)</t>
  </si>
  <si>
    <t>Flag icon for Over/Under Actual Work (in hours)</t>
  </si>
  <si>
    <t>Flag icon for Over/Under Actual Duration (in days)</t>
  </si>
  <si>
    <t>Actual 
Start</t>
  </si>
  <si>
    <t>project 9</t>
  </si>
  <si>
    <t>Team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</si>
</sst>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29">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6" fillId="0" borderId="0" xfId="6" applyNumberFormat="1" applyBorder="1">
      <alignment horizontal="left" vertical="center" wrapText="1" indent="1"/>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3" fontId="8" fillId="2" borderId="0" xfId="14" applyBorder="1">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164" fontId="9" fillId="0" borderId="4" xfId="12" applyFill="1">
      <alignment horizontal="right" vertical="center"/>
    </xf>
    <xf numFmtId="3" fontId="8" fillId="2" borderId="0" xfId="14">
      <alignment horizontal="left" vertical="center" indent="1"/>
    </xf>
    <xf numFmtId="14" fontId="6" fillId="0" borderId="5" xfId="11" applyNumberFormat="1">
      <alignment horizontal="left" vertical="center" wrapText="1" indent="2"/>
    </xf>
    <xf numFmtId="3" fontId="8" fillId="2" borderId="6" xfId="15">
      <alignment horizontal="left" vertical="center" indent="1"/>
    </xf>
  </cellXfs>
  <cellStyles count="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7">
    <dxf>
      <numFmt numFmtId="0" formatCode="General"/>
    </dxf>
    <dxf>
      <numFmt numFmtId="164" formatCode="&quot;Over/Under flag&quot;;&quot;&quot;;&quot;&quot;"/>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id="1" name="ProjectTracker" displayName="ProjectTracker" ref="B4:O13" totalsRowShown="0" tableBorderDxfId="2" headerRowCellStyle="Heading 2">
  <autoFilter ref="B4:O13"/>
  <tableColumns count="14">
    <tableColumn id="1" name="Team Project" dataCellStyle="Text"/>
    <tableColumn id="2" name="Category" dataCellStyle="Text"/>
    <tableColumn id="3" name="Assigned To" dataCellStyle="Text"/>
    <tableColumn id="4" name="Estimated_x000a_Start" dataCellStyle="Date"/>
    <tableColumn id="5" name="Estimated _x000a_Finish" dataCellStyle="Date"/>
    <tableColumn id="6" name="Estimated Work (in hours)" dataCellStyle="Numbers"/>
    <tableColumn id="7" name="Estimated Duration (in days)" dataCellStyle="Estimated duration">
      <calculatedColumnFormula>IF(COUNTA('Project Tracker'!$E5,'Project Tracker'!$F5)&lt;&gt;2,"",DAYS360('Project Tracker'!$E5,'Project Tracker'!$F5,FALSE))</calculatedColumnFormula>
    </tableColumn>
    <tableColumn id="8" name="Actual _x000a_Start" dataCellStyle="Actual Start"/>
    <tableColumn id="9" name="Actual_x000a_Finish" dataCellStyle="Date"/>
    <tableColumn id="13" name="Flag icon for Over/Under Actual Work (in hours)" dataDxfId="1"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name="Actual Work (in hours)" dataCellStyle="Numbers"/>
    <tableColumn id="14" name="Flag icon for Over/Under Actual Duration (in days)"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name="Actual Duration (in days)" dataCellStyle="Grey Column">
      <calculatedColumnFormula>IF(COUNTA('Project Tracker'!$I5,'Project Tracker'!$J5)&lt;&gt;2,"",DAYS360('Project Tracker'!$I5,'Project Tracker'!$J5,FALSE))</calculatedColumnFormula>
    </tableColumn>
    <tableColumn id="12" name="Notes"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10" totalsRowShown="0" headerRowCellStyle="Heading 2" dataCellStyle="Text">
  <autoFilter ref="B4:C10"/>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13"/>
  <sheetViews>
    <sheetView showGridLines="0" tabSelected="1" zoomScaleNormal="100" workbookViewId="0">
      <pane ySplit="4" topLeftCell="A5" activePane="bottomLeft" state="frozen"/>
      <selection pane="bottomLeft" activeCell="B5" sqref="B5"/>
    </sheetView>
  </sheetViews>
  <sheetFormatPr defaultColWidth="9" defaultRowHeight="30" customHeight="1" x14ac:dyDescent="0.3"/>
  <cols>
    <col min="1" max="1" width="2.625" style="1" customWidth="1"/>
    <col min="2" max="4" width="22.625" style="1" customWidth="1"/>
    <col min="5" max="6" width="15.625" style="2" customWidth="1"/>
    <col min="7" max="8" width="12.625" style="1" customWidth="1"/>
    <col min="9" max="10" width="15.625" style="2" customWidth="1"/>
    <col min="11" max="11" width="2.875" style="2" customWidth="1"/>
    <col min="12" max="12" width="12.625" style="1" customWidth="1"/>
    <col min="13" max="13" width="2.875" style="1" customWidth="1"/>
    <col min="14" max="14" width="12.625" style="1" customWidth="1"/>
    <col min="15" max="15" width="25.625" style="1" customWidth="1"/>
    <col min="16" max="16" width="2.625" style="1" customWidth="1"/>
    <col min="17" max="16384" width="9" style="1"/>
  </cols>
  <sheetData>
    <row r="1" spans="1:15" ht="65.099999999999994" customHeight="1" x14ac:dyDescent="0.3">
      <c r="B1" s="8" t="s">
        <v>7</v>
      </c>
      <c r="C1"/>
    </row>
    <row r="2" spans="1:15" ht="20.25" customHeight="1" x14ac:dyDescent="0.3">
      <c r="A2" s="3"/>
      <c r="B2" s="8"/>
      <c r="C2" s="4" t="s">
        <v>8</v>
      </c>
      <c r="D2" s="5">
        <v>0.25</v>
      </c>
    </row>
    <row r="3" spans="1:15" ht="20.25" customHeight="1" x14ac:dyDescent="0.3">
      <c r="G3"/>
      <c r="H3"/>
    </row>
    <row r="4" spans="1:15" ht="54.95" customHeight="1" x14ac:dyDescent="0.3">
      <c r="B4" s="6" t="s">
        <v>39</v>
      </c>
      <c r="C4" s="6" t="s">
        <v>0</v>
      </c>
      <c r="D4" s="6" t="s">
        <v>1</v>
      </c>
      <c r="E4" s="9" t="s">
        <v>24</v>
      </c>
      <c r="F4" s="9" t="s">
        <v>26</v>
      </c>
      <c r="G4" s="10" t="s">
        <v>31</v>
      </c>
      <c r="H4" s="11" t="s">
        <v>34</v>
      </c>
      <c r="I4" s="27" t="s">
        <v>37</v>
      </c>
      <c r="J4" s="9" t="s">
        <v>25</v>
      </c>
      <c r="K4" s="16" t="s">
        <v>35</v>
      </c>
      <c r="L4" s="10" t="s">
        <v>32</v>
      </c>
      <c r="M4" s="16" t="s">
        <v>36</v>
      </c>
      <c r="N4" s="10" t="s">
        <v>33</v>
      </c>
      <c r="O4" s="6" t="s">
        <v>9</v>
      </c>
    </row>
    <row r="5" spans="1:15" ht="30" customHeight="1" x14ac:dyDescent="0.3">
      <c r="B5" s="14" t="s">
        <v>16</v>
      </c>
      <c r="C5" s="14" t="s">
        <v>10</v>
      </c>
      <c r="D5" s="14" t="s">
        <v>2</v>
      </c>
      <c r="E5" s="18">
        <f ca="1">TODAY()-65</f>
        <v>42592</v>
      </c>
      <c r="F5" s="18">
        <f ca="1">TODAY()-5</f>
        <v>42652</v>
      </c>
      <c r="G5" s="15">
        <v>210</v>
      </c>
      <c r="H5" s="28">
        <f ca="1">IF(COUNTA('Project Tracker'!$E5,'Project Tracker'!$F5)&lt;&gt;2,"",DAYS360('Project Tracker'!$E5,'Project Tracker'!$F5,FALSE))</f>
        <v>59</v>
      </c>
      <c r="I5" s="19">
        <f ca="1">TODAY()-65</f>
        <v>42592</v>
      </c>
      <c r="J5" s="18">
        <f ca="1">TODAY()</f>
        <v>42657</v>
      </c>
      <c r="K5" s="17">
        <f>IFERROR(IF(ProjectTracker[Actual Work (in hours)]=0,"",IF(ABS((ProjectTracker[[#This Row],[Actual Work (in hours)]]-ProjectTracker[[#This Row],[Estimated Work (in hours)]])/ProjectTracker[[#This Row],[Estimated Work (in hours)]])&gt;FlagPercent,1,0)),"")</f>
        <v>1</v>
      </c>
      <c r="L5" s="15">
        <v>300</v>
      </c>
      <c r="M5" s="17">
        <f ca="1">IFERROR(IF(ProjectTracker[Actual Duration (in days)]=0,"",IF(ABS((ProjectTracker[[#This Row],[Actual Duration (in days)]]-ProjectTracker[[#This Row],[Estimated Duration (in days)]])/ProjectTracker[[#This Row],[Estimated Duration (in days)]])&gt;FlagPercent,1,0)),"")</f>
        <v>0</v>
      </c>
      <c r="N5" s="20">
        <f ca="1">IF(COUNTA('Project Tracker'!$I5,'Project Tracker'!$J5)&lt;&gt;2,"",DAYS360('Project Tracker'!$I5,'Project Tracker'!$J5,FALSE))</f>
        <v>64</v>
      </c>
      <c r="O5" s="14"/>
    </row>
    <row r="6" spans="1:15" ht="30" customHeight="1" x14ac:dyDescent="0.3">
      <c r="B6" s="14" t="s">
        <v>17</v>
      </c>
      <c r="C6" s="14" t="s">
        <v>11</v>
      </c>
      <c r="D6" s="14" t="s">
        <v>5</v>
      </c>
      <c r="E6" s="18">
        <f ca="1">TODAY()-41</f>
        <v>42616</v>
      </c>
      <c r="F6" s="18">
        <f ca="1">TODAY()-10</f>
        <v>42647</v>
      </c>
      <c r="G6" s="15">
        <v>400</v>
      </c>
      <c r="H6" s="28">
        <f ca="1">IF(COUNTA('Project Tracker'!$E6,'Project Tracker'!$F6)&lt;&gt;2,"",DAYS360('Project Tracker'!$E6,'Project Tracker'!$F6,FALSE))</f>
        <v>31</v>
      </c>
      <c r="I6" s="19">
        <f ca="1">TODAY()-41</f>
        <v>42616</v>
      </c>
      <c r="J6" s="18">
        <f ca="1">TODAY()-7</f>
        <v>42650</v>
      </c>
      <c r="K6" s="17">
        <f>IFERROR(IF(ProjectTracker[Actual Work (in hours)]=0,"",IF(ABS((ProjectTracker[[#This Row],[Actual Work (in hours)]]-ProjectTracker[[#This Row],[Estimated Work (in hours)]])/ProjectTracker[[#This Row],[Estimated Work (in hours)]])&gt;FlagPercent,1,0)),"")</f>
        <v>0</v>
      </c>
      <c r="L6" s="15">
        <v>390</v>
      </c>
      <c r="M6" s="17">
        <f ca="1">IFERROR(IF(ProjectTracker[Actual Duration (in days)]=0,"",IF(ABS((ProjectTracker[[#This Row],[Actual Duration (in days)]]-ProjectTracker[[#This Row],[Estimated Duration (in days)]])/ProjectTracker[[#This Row],[Estimated Duration (in days)]])&gt;FlagPercent,1,0)),"")</f>
        <v>0</v>
      </c>
      <c r="N6" s="20">
        <f ca="1">IF(COUNTA('Project Tracker'!$I6,'Project Tracker'!$J6)&lt;&gt;2,"",DAYS360('Project Tracker'!$I6,'Project Tracker'!$J6,FALSE))</f>
        <v>34</v>
      </c>
      <c r="O6" s="14"/>
    </row>
    <row r="7" spans="1:15" ht="30" customHeight="1" x14ac:dyDescent="0.3">
      <c r="B7" s="14" t="s">
        <v>18</v>
      </c>
      <c r="C7" s="14" t="s">
        <v>10</v>
      </c>
      <c r="D7" s="14" t="s">
        <v>3</v>
      </c>
      <c r="E7" s="18">
        <f ca="1">TODAY()-100</f>
        <v>42557</v>
      </c>
      <c r="F7" s="18">
        <f ca="1">TODAY()-40</f>
        <v>42617</v>
      </c>
      <c r="G7" s="15">
        <v>500</v>
      </c>
      <c r="H7" s="28">
        <f ca="1">IF(COUNTA('Project Tracker'!$E7,'Project Tracker'!$F7)&lt;&gt;2,"",DAYS360('Project Tracker'!$E7,'Project Tracker'!$F7,FALSE))</f>
        <v>58</v>
      </c>
      <c r="I7" s="19">
        <f ca="1">TODAY()-100</f>
        <v>42557</v>
      </c>
      <c r="J7" s="18">
        <f ca="1">TODAY()-27</f>
        <v>42630</v>
      </c>
      <c r="K7" s="17">
        <f>IFERROR(IF(ProjectTracker[Actual Work (in hours)]=0,"",IF(ABS((ProjectTracker[[#This Row],[Actual Work (in hours)]]-ProjectTracker[[#This Row],[Estimated Work (in hours)]])/ProjectTracker[[#This Row],[Estimated Work (in hours)]])&gt;FlagPercent,1,0)),"")</f>
        <v>0</v>
      </c>
      <c r="L7" s="15">
        <v>500</v>
      </c>
      <c r="M7" s="17">
        <f ca="1">IFERROR(IF(ProjectTracker[Actual Duration (in days)]=0,"",IF(ABS((ProjectTracker[[#This Row],[Actual Duration (in days)]]-ProjectTracker[[#This Row],[Estimated Duration (in days)]])/ProjectTracker[[#This Row],[Estimated Duration (in days)]])&gt;FlagPercent,1,0)),"")</f>
        <v>0</v>
      </c>
      <c r="N7" s="20">
        <f ca="1">IF(COUNTA('Project Tracker'!$I7,'Project Tracker'!$J7)&lt;&gt;2,"",DAYS360('Project Tracker'!$I7,'Project Tracker'!$J7,FALSE))</f>
        <v>71</v>
      </c>
      <c r="O7" s="14"/>
    </row>
    <row r="8" spans="1:15" ht="30" customHeight="1" x14ac:dyDescent="0.3">
      <c r="B8" s="14" t="s">
        <v>19</v>
      </c>
      <c r="C8" s="14" t="s">
        <v>11</v>
      </c>
      <c r="D8" s="14" t="s">
        <v>4</v>
      </c>
      <c r="E8" s="18">
        <f ca="1">TODAY()-90</f>
        <v>42567</v>
      </c>
      <c r="F8" s="18">
        <f ca="1">TODAY()-80</f>
        <v>42577</v>
      </c>
      <c r="G8" s="15">
        <v>250</v>
      </c>
      <c r="H8" s="28">
        <f ca="1">IF(COUNTA('Project Tracker'!$E8,'Project Tracker'!$F8)&lt;&gt;2,"",DAYS360('Project Tracker'!$E8,'Project Tracker'!$F8,FALSE))</f>
        <v>10</v>
      </c>
      <c r="I8" s="19">
        <f ca="1">TODAY()-90</f>
        <v>42567</v>
      </c>
      <c r="J8" s="18">
        <f ca="1">TODAY()-71</f>
        <v>42586</v>
      </c>
      <c r="K8" s="17">
        <f>IFERROR(IF(ProjectTracker[Actual Work (in hours)]=0,"",IF(ABS((ProjectTracker[[#This Row],[Actual Work (in hours)]]-ProjectTracker[[#This Row],[Estimated Work (in hours)]])/ProjectTracker[[#This Row],[Estimated Work (in hours)]])&gt;FlagPercent,1,0)),"")</f>
        <v>0</v>
      </c>
      <c r="L8" s="15">
        <v>276</v>
      </c>
      <c r="M8" s="17">
        <f ca="1">IFERROR(IF(ProjectTracker[Actual Duration (in days)]=0,"",IF(ABS((ProjectTracker[[#This Row],[Actual Duration (in days)]]-ProjectTracker[[#This Row],[Estimated Duration (in days)]])/ProjectTracker[[#This Row],[Estimated Duration (in days)]])&gt;FlagPercent,1,0)),"")</f>
        <v>1</v>
      </c>
      <c r="N8" s="20">
        <f ca="1">IF(COUNTA('Project Tracker'!$I8,'Project Tracker'!$J8)&lt;&gt;2,"",DAYS360('Project Tracker'!$I8,'Project Tracker'!$J8,FALSE))</f>
        <v>18</v>
      </c>
      <c r="O8" s="14"/>
    </row>
    <row r="9" spans="1:15" ht="30" customHeight="1" x14ac:dyDescent="0.3">
      <c r="B9" s="14" t="s">
        <v>20</v>
      </c>
      <c r="C9" s="14" t="s">
        <v>12</v>
      </c>
      <c r="D9" s="14" t="s">
        <v>3</v>
      </c>
      <c r="E9" s="18">
        <f ca="1">TODAY()-90</f>
        <v>42567</v>
      </c>
      <c r="F9" s="18">
        <f ca="1">TODAY()-50</f>
        <v>42607</v>
      </c>
      <c r="G9" s="15">
        <v>300</v>
      </c>
      <c r="H9" s="28">
        <f ca="1">IF(COUNTA('Project Tracker'!$E9,'Project Tracker'!$F9)&lt;&gt;2,"",DAYS360('Project Tracker'!$E9,'Project Tracker'!$F9,FALSE))</f>
        <v>39</v>
      </c>
      <c r="I9" s="19">
        <f ca="1">TODAY()-90</f>
        <v>42567</v>
      </c>
      <c r="J9" s="18">
        <f ca="1">TODAY()-44</f>
        <v>42613</v>
      </c>
      <c r="K9" s="17">
        <f>IFERROR(IF(ProjectTracker[Actual Work (in hours)]=0,"",IF(ABS((ProjectTracker[[#This Row],[Actual Work (in hours)]]-ProjectTracker[[#This Row],[Estimated Work (in hours)]])/ProjectTracker[[#This Row],[Estimated Work (in hours)]])&gt;FlagPercent,1,0)),"")</f>
        <v>0</v>
      </c>
      <c r="L9" s="15">
        <v>310</v>
      </c>
      <c r="M9" s="17">
        <f ca="1">IFERROR(IF(ProjectTracker[Actual Duration (in days)]=0,"",IF(ABS((ProjectTracker[[#This Row],[Actual Duration (in days)]]-ProjectTracker[[#This Row],[Estimated Duration (in days)]])/ProjectTracker[[#This Row],[Estimated Duration (in days)]])&gt;FlagPercent,1,0)),"")</f>
        <v>0</v>
      </c>
      <c r="N9" s="20">
        <f ca="1">IF(COUNTA('Project Tracker'!$I9,'Project Tracker'!$J9)&lt;&gt;2,"",DAYS360('Project Tracker'!$I9,'Project Tracker'!$J9,FALSE))</f>
        <v>45</v>
      </c>
      <c r="O9" s="14"/>
    </row>
    <row r="10" spans="1:15" ht="30" customHeight="1" x14ac:dyDescent="0.3">
      <c r="B10" s="14" t="s">
        <v>21</v>
      </c>
      <c r="C10" s="14" t="s">
        <v>13</v>
      </c>
      <c r="D10" s="14" t="s">
        <v>5</v>
      </c>
      <c r="E10" s="18">
        <f ca="1">TODAY()-60</f>
        <v>42597</v>
      </c>
      <c r="F10" s="18">
        <f ca="1">TODAY()-50</f>
        <v>42607</v>
      </c>
      <c r="G10" s="15">
        <v>500</v>
      </c>
      <c r="H10" s="28">
        <f ca="1">IF(COUNTA('Project Tracker'!$E10,'Project Tracker'!$F10)&lt;&gt;2,"",DAYS360('Project Tracker'!$E10,'Project Tracker'!$F10,FALSE))</f>
        <v>10</v>
      </c>
      <c r="I10" s="19">
        <f ca="1">TODAY()-60</f>
        <v>42597</v>
      </c>
      <c r="J10" s="18">
        <f ca="1">TODAY()-45</f>
        <v>42612</v>
      </c>
      <c r="K10" s="17">
        <f>IFERROR(IF(ProjectTracker[Actual Work (in hours)]=0,"",IF(ABS((ProjectTracker[[#This Row],[Actual Work (in hours)]]-ProjectTracker[[#This Row],[Estimated Work (in hours)]])/ProjectTracker[[#This Row],[Estimated Work (in hours)]])&gt;FlagPercent,1,0)),"")</f>
        <v>0</v>
      </c>
      <c r="L10" s="15">
        <v>510</v>
      </c>
      <c r="M10" s="17">
        <f ca="1">IFERROR(IF(ProjectTracker[Actual Duration (in days)]=0,"",IF(ABS((ProjectTracker[[#This Row],[Actual Duration (in days)]]-ProjectTracker[[#This Row],[Estimated Duration (in days)]])/ProjectTracker[[#This Row],[Estimated Duration (in days)]])&gt;FlagPercent,1,0)),"")</f>
        <v>1</v>
      </c>
      <c r="N10" s="20">
        <f ca="1">IF(COUNTA('Project Tracker'!$I10,'Project Tracker'!$J10)&lt;&gt;2,"",DAYS360('Project Tracker'!$I10,'Project Tracker'!$J10,FALSE))</f>
        <v>15</v>
      </c>
      <c r="O10" s="14"/>
    </row>
    <row r="11" spans="1:15" ht="30" customHeight="1" x14ac:dyDescent="0.3">
      <c r="B11" s="14" t="s">
        <v>22</v>
      </c>
      <c r="C11" s="14" t="s">
        <v>14</v>
      </c>
      <c r="D11" s="14" t="s">
        <v>2</v>
      </c>
      <c r="E11" s="18">
        <f ca="1">TODAY()-44</f>
        <v>42613</v>
      </c>
      <c r="F11" s="18">
        <f ca="1">TODAY()-20</f>
        <v>42637</v>
      </c>
      <c r="G11" s="15">
        <v>750</v>
      </c>
      <c r="H11" s="28">
        <f ca="1">IF(COUNTA('Project Tracker'!$E11,'Project Tracker'!$F11)&lt;&gt;2,"",DAYS360('Project Tracker'!$E11,'Project Tracker'!$F11,FALSE))</f>
        <v>24</v>
      </c>
      <c r="I11" s="19">
        <f ca="1">TODAY()-44</f>
        <v>42613</v>
      </c>
      <c r="J11" s="18">
        <f ca="1">TODAY()-15</f>
        <v>42642</v>
      </c>
      <c r="K11" s="17">
        <f>IFERROR(IF(ProjectTracker[Actual Work (in hours)]=0,"",IF(ABS((ProjectTracker[[#This Row],[Actual Work (in hours)]]-ProjectTracker[[#This Row],[Estimated Work (in hours)]])/ProjectTracker[[#This Row],[Estimated Work (in hours)]])&gt;FlagPercent,1,0)),"")</f>
        <v>0</v>
      </c>
      <c r="L11" s="15">
        <v>790</v>
      </c>
      <c r="M11" s="17">
        <f ca="1">IFERROR(IF(ProjectTracker[Actual Duration (in days)]=0,"",IF(ABS((ProjectTracker[[#This Row],[Actual Duration (in days)]]-ProjectTracker[[#This Row],[Estimated Duration (in days)]])/ProjectTracker[[#This Row],[Estimated Duration (in days)]])&gt;FlagPercent,1,0)),"")</f>
        <v>0</v>
      </c>
      <c r="N11" s="20">
        <f ca="1">IF(COUNTA('Project Tracker'!$I11,'Project Tracker'!$J11)&lt;&gt;2,"",DAYS360('Project Tracker'!$I11,'Project Tracker'!$J11,FALSE))</f>
        <v>29</v>
      </c>
      <c r="O11" s="14"/>
    </row>
    <row r="12" spans="1:15" ht="30" customHeight="1" x14ac:dyDescent="0.3">
      <c r="B12" s="14" t="s">
        <v>23</v>
      </c>
      <c r="C12" s="14" t="s">
        <v>11</v>
      </c>
      <c r="D12" s="14" t="s">
        <v>2</v>
      </c>
      <c r="E12" s="18">
        <f ca="1">TODAY()-39</f>
        <v>42618</v>
      </c>
      <c r="F12" s="18">
        <f ca="1">TODAY()</f>
        <v>42657</v>
      </c>
      <c r="G12" s="15">
        <v>450</v>
      </c>
      <c r="H12" s="28">
        <f ca="1">IF(COUNTA('Project Tracker'!$E12,'Project Tracker'!$F12)&lt;&gt;2,"",DAYS360('Project Tracker'!$E12,'Project Tracker'!$F12,FALSE))</f>
        <v>39</v>
      </c>
      <c r="I12" s="19">
        <f ca="1">TODAY()-45</f>
        <v>42612</v>
      </c>
      <c r="J12" s="18">
        <f ca="1">TODAY()-5</f>
        <v>42652</v>
      </c>
      <c r="K12" s="17">
        <f>IFERROR(IF(ProjectTracker[Actual Work (in hours)]=0,"",IF(ABS((ProjectTracker[[#This Row],[Actual Work (in hours)]]-ProjectTracker[[#This Row],[Estimated Work (in hours)]])/ProjectTracker[[#This Row],[Estimated Work (in hours)]])&gt;FlagPercent,1,0)),"")</f>
        <v>0</v>
      </c>
      <c r="L12" s="15">
        <v>430</v>
      </c>
      <c r="M12" s="17">
        <f ca="1">IFERROR(IF(ProjectTracker[Actual Duration (in days)]=0,"",IF(ABS((ProjectTracker[[#This Row],[Actual Duration (in days)]]-ProjectTracker[[#This Row],[Estimated Duration (in days)]])/ProjectTracker[[#This Row],[Estimated Duration (in days)]])&gt;FlagPercent,1,0)),"")</f>
        <v>0</v>
      </c>
      <c r="N12" s="20">
        <f ca="1">IF(COUNTA('Project Tracker'!$I12,'Project Tracker'!$J12)&lt;&gt;2,"",DAYS360('Project Tracker'!$I12,'Project Tracker'!$J12,FALSE))</f>
        <v>39</v>
      </c>
      <c r="O12" s="14"/>
    </row>
    <row r="13" spans="1:15" ht="30" customHeight="1" x14ac:dyDescent="0.3">
      <c r="B13" s="21" t="s">
        <v>38</v>
      </c>
      <c r="C13" s="21" t="s">
        <v>13</v>
      </c>
      <c r="D13" s="14" t="s">
        <v>2</v>
      </c>
      <c r="E13" s="22">
        <v>42405</v>
      </c>
      <c r="F13" s="22">
        <v>42530</v>
      </c>
      <c r="G13" s="23">
        <v>250</v>
      </c>
      <c r="H13" s="28">
        <f>IF(COUNTA('Project Tracker'!$E13,'Project Tracker'!$F13)&lt;&gt;2,"",DAYS360('Project Tracker'!$E13,'Project Tracker'!$F13,FALSE))</f>
        <v>124</v>
      </c>
      <c r="I13" s="24">
        <v>42434</v>
      </c>
      <c r="J13" s="22">
        <v>42495</v>
      </c>
      <c r="K13" s="25">
        <f>IFERROR(IF(ProjectTracker[Actual Work (in hours)]=0,"",IF(ABS((ProjectTracker[[#This Row],[Actual Work (in hours)]]-ProjectTracker[[#This Row],[Estimated Work (in hours)]])/ProjectTracker[[#This Row],[Estimated Work (in hours)]])&gt;FlagPercent,1,0)),"")</f>
        <v>0</v>
      </c>
      <c r="L13" s="23">
        <v>200</v>
      </c>
      <c r="M13" s="17">
        <f>IFERROR(IF(ProjectTracker[Actual Duration (in days)]=0,"",IF(ABS((ProjectTracker[[#This Row],[Actual Duration (in days)]]-ProjectTracker[[#This Row],[Estimated Duration (in days)]])/ProjectTracker[[#This Row],[Estimated Duration (in days)]])&gt;FlagPercent,1,0)),"")</f>
        <v>1</v>
      </c>
      <c r="N13" s="26">
        <f>IF(COUNTA('Project Tracker'!$I13,'Project Tracker'!$J13)&lt;&gt;2,"",DAYS360('Project Tracker'!$I13,'Project Tracker'!$J13,FALSE))</f>
        <v>60</v>
      </c>
      <c r="O13" s="21"/>
    </row>
  </sheetData>
  <conditionalFormatting sqref="L5:L13">
    <cfRule type="expression" dxfId="4" priority="6">
      <formula>(ABS((L5-G5))/G5)&gt;FlagPercent</formula>
    </cfRule>
  </conditionalFormatting>
  <conditionalFormatting sqref="N5:N13">
    <cfRule type="expression" dxfId="3" priority="8">
      <formula>(ABS((N5-H5))/H5)&gt;FlagPercent</formula>
    </cfRule>
  </conditionalFormatting>
  <dataValidations count="20">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Customizable over/under percent used for highlighting the actual work in hours and days in the project table that are over or under this number" sqref="D2"/>
    <dataValidation type="list" allowBlank="1" showInputMessage="1" showErrorMessage="1" error="Select a category from the list or create a new category to display in this list from the Setup worksheet." sqref="C6:C13">
      <formula1>CategoryList</formula1>
    </dataValidation>
    <dataValidation type="list" allowBlank="1" showInputMessage="1" showErrorMessage="1" error="Select an employee from the list or create a new employee to display in this list from the Setup worksheet." sqref="D6:D13">
      <formula1>EmployeeList</formula1>
    </dataValidation>
    <dataValidation type="list" allowBlank="1" showInputMessage="1" showErrorMessage="1" error="Select an employee from the list or create a new employee to display in this list from the Setup worksheet." sqref="D5">
      <formula1>EmployeeList</formula1>
    </dataValidation>
    <dataValidation type="list" allowBlank="1" showInputMessage="1" showErrorMessage="1" error="Select a category from the list or create a new category to display in this list from the Setup worksheet." sqref="C5">
      <formula1>CategoryList</formula1>
    </dataValidation>
    <dataValidation allowBlank="1" showInputMessage="1" showErrorMessage="1" prompt="Enter project names in this column" sqref="B4"/>
    <dataValidation allowBlank="1" showInputMessage="1" showErrorMessage="1" prompt="Select Category name from the dropdown list in each cell in this column. Options in this list are defined in the Setup worksheet. Press ALT+DOWN ARROW to navigate the list, then ENTER to make a selection" sqref="C4"/>
    <dataValidation allowBlank="1" showInputMessage="1" showErrorMessage="1" prompt="Select the Employee name from the dropdown list in each cell in this column. Options are defined in the Setup worksheet. Press ALT+DOWN ARROW to navigate the list, then ENTER to make a selection" sqref="D4"/>
    <dataValidation allowBlank="1" showInputMessage="1" showErrorMessage="1" prompt="Enter the estimated project start date in this column" sqref="E4"/>
    <dataValidation allowBlank="1" showInputMessage="1" showErrorMessage="1" prompt="Enter the estimated project finish date in this column" sqref="F4"/>
    <dataValidation allowBlank="1" showInputMessage="1" showErrorMessage="1" prompt="Enter estimated project work in hours" sqref="G4"/>
    <dataValidation allowBlank="1" showInputMessage="1" showErrorMessage="1" prompt="Enter estimated duration of the project in days in this column" sqref="H4"/>
    <dataValidation allowBlank="1" showInputMessage="1" showErrorMessage="1" prompt="Enter the actual project start date in this column" sqref="I4"/>
    <dataValidation allowBlank="1" showInputMessage="1" showErrorMessage="1" prompt="Enter the actual project finish date in this column" sqref="J4"/>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K4"/>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M4"/>
    <dataValidation allowBlank="1" showInputMessage="1" showErrorMessage="1" prompt="Enter the actual project work in hours. Values that meet the Over/Under criteria are highlighted bold, red and generate a flag icon in column K at left" sqref="L4"/>
    <dataValidation allowBlank="1" showInputMessage="1" showErrorMessage="1" prompt="Enter the actual project duration in days. Values that meet the Over/Under criteria are highlighted bold, red and generate a flag icon in column M at left" sqref="N4"/>
    <dataValidation allowBlank="1" showInputMessage="1" showErrorMessage="1" prompt="Enter notes for projects in this column" sqref="O4"/>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N13 K1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K5:K13</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0"/>
  <sheetViews>
    <sheetView showGridLines="0" zoomScaleNormal="100" workbookViewId="0">
      <pane ySplit="4" topLeftCell="A5" activePane="bottomLeft" state="frozen"/>
      <selection pane="bottomLeft"/>
    </sheetView>
  </sheetViews>
  <sheetFormatPr defaultRowHeight="30" customHeight="1" x14ac:dyDescent="0.3"/>
  <cols>
    <col min="1" max="1" width="2.625" customWidth="1"/>
    <col min="2" max="3" width="25.625" customWidth="1"/>
    <col min="4" max="4" width="2.625" customWidth="1"/>
  </cols>
  <sheetData>
    <row r="1" spans="2:3" ht="65.099999999999994" customHeight="1" x14ac:dyDescent="0.3">
      <c r="B1" s="12" t="s">
        <v>6</v>
      </c>
    </row>
    <row r="2" spans="2:3" ht="20.25" customHeight="1" x14ac:dyDescent="0.3"/>
    <row r="3" spans="2:3" ht="20.25" customHeight="1" x14ac:dyDescent="0.3"/>
    <row r="4" spans="2:3" ht="50.1" customHeight="1" x14ac:dyDescent="0.3">
      <c r="B4" s="7" t="s">
        <v>30</v>
      </c>
      <c r="C4" s="7" t="s">
        <v>27</v>
      </c>
    </row>
    <row r="5" spans="2:3" ht="30" customHeight="1" x14ac:dyDescent="0.3">
      <c r="B5" s="13" t="s">
        <v>10</v>
      </c>
      <c r="C5" s="13" t="s">
        <v>2</v>
      </c>
    </row>
    <row r="6" spans="2:3" ht="30" customHeight="1" x14ac:dyDescent="0.3">
      <c r="B6" s="13" t="s">
        <v>11</v>
      </c>
      <c r="C6" s="13" t="s">
        <v>3</v>
      </c>
    </row>
    <row r="7" spans="2:3" ht="30" customHeight="1" x14ac:dyDescent="0.3">
      <c r="B7" s="13" t="s">
        <v>12</v>
      </c>
      <c r="C7" s="13" t="s">
        <v>4</v>
      </c>
    </row>
    <row r="8" spans="2:3" ht="30" customHeight="1" x14ac:dyDescent="0.3">
      <c r="B8" s="13" t="s">
        <v>13</v>
      </c>
      <c r="C8" s="13" t="s">
        <v>5</v>
      </c>
    </row>
    <row r="9" spans="2:3" ht="30" customHeight="1" x14ac:dyDescent="0.3">
      <c r="B9" s="13" t="s">
        <v>14</v>
      </c>
      <c r="C9" s="13" t="s">
        <v>28</v>
      </c>
    </row>
    <row r="10" spans="2:3" ht="30" customHeight="1" x14ac:dyDescent="0.3">
      <c r="B10" s="13" t="s">
        <v>15</v>
      </c>
      <c r="C10" s="13" t="s">
        <v>29</v>
      </c>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Tracker</vt:lpstr>
      <vt:lpstr>Setup</vt:lpstr>
      <vt:lpstr>CategoryList</vt:lpstr>
      <vt:lpstr>ColumnTitle1</vt:lpstr>
      <vt:lpstr>ColumnTitle2</vt:lpstr>
      <vt:lpstr>EmployeeList</vt:lpstr>
      <vt:lpstr>FlagPercent</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McCann</dc:creator>
  <cp:lastModifiedBy>Luke McCann</cp:lastModifiedBy>
  <dcterms:created xsi:type="dcterms:W3CDTF">2016-08-03T05:15:41Z</dcterms:created>
  <dcterms:modified xsi:type="dcterms:W3CDTF">2016-10-14T11:55:54Z</dcterms:modified>
</cp:coreProperties>
</file>